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 Projects\Wotlk-Gear-Upgrades\"/>
    </mc:Choice>
  </mc:AlternateContent>
  <xr:revisionPtr revIDLastSave="0" documentId="8_{4F9B645F-F25E-4A9B-AE46-C6ED3C4C5362}" xr6:coauthVersionLast="40" xr6:coauthVersionMax="40" xr10:uidLastSave="{00000000-0000-0000-0000-000000000000}"/>
  <bookViews>
    <workbookView xWindow="32760" yWindow="32760" windowWidth="21576" windowHeight="8016"/>
  </bookViews>
  <sheets>
    <sheet name="Equipment" sheetId="1" r:id="rId1"/>
    <sheet name="Cycles" sheetId="2" r:id="rId2"/>
    <sheet name="Races" sheetId="3" state="hidden" r:id="rId3"/>
    <sheet name="Gear" sheetId="4" r:id="rId4"/>
    <sheet name="Gems" sheetId="5" state="hidden" r:id="rId5"/>
    <sheet name="Settings" sheetId="6" r:id="rId6"/>
    <sheet name="Calcs" sheetId="7" r:id="rId7"/>
  </sheets>
  <definedNames>
    <definedName name="AdrenalineRush">Equipment!$K$67</definedName>
    <definedName name="Aggression">Equipment!$K$60</definedName>
    <definedName name="AgiAsArPen">Settings!$D$4</definedName>
    <definedName name="AgiFood">Settings!$I$19</definedName>
    <definedName name="AllowDP">"$settings.$#ref!$#REF!"</definedName>
    <definedName name="APFood">Settings!$I$20</definedName>
    <definedName name="ArPenFood">Settings!$I$21</definedName>
    <definedName name="ArPenNerf">"$settings.$#ref!$#REF!"</definedName>
    <definedName name="BeltBuckleGem">Equipment!$B$40</definedName>
    <definedName name="BeltEQ">Equipment!$B$39</definedName>
    <definedName name="BeltGem1">Equipment!$B$41</definedName>
    <definedName name="BeltGem2">Equipment!$B$42</definedName>
    <definedName name="Belts">Gear!$A$112:$A$120</definedName>
    <definedName name="BeltScores">Gear!$BL$112:$BL$120</definedName>
    <definedName name="BestBlueGem">Gems!$B$34</definedName>
    <definedName name="BestBlueGemValue">Gems!$A$34</definedName>
    <definedName name="BestGem">Gems!$B$35</definedName>
    <definedName name="BestGemValue">Gems!$A$35</definedName>
    <definedName name="BestRedGem">Gems!$B$32</definedName>
    <definedName name="BestRedGemValue">Gems!$A$32</definedName>
    <definedName name="BestYellowGem">Gems!$B$33</definedName>
    <definedName name="BestYellowGemValue">Gems!$A$33</definedName>
    <definedName name="BHit">"$#REF!.$#REF!$#REF!"</definedName>
    <definedName name="BladeFlurry">Equipment!$K$63</definedName>
    <definedName name="BladeTwisting">Equipment!$K$65</definedName>
    <definedName name="BloodFrenzy">Settings!$D$31</definedName>
    <definedName name="BloodSpatter">Equipment!$K$49</definedName>
    <definedName name="BoMight">Settings!$D$36</definedName>
    <definedName name="BootEnchantEQ">Equipment!$B$49</definedName>
    <definedName name="BootEnchants">Gear!$A$308:$A$312</definedName>
    <definedName name="BootEnchantScores">Gear!$BL$308:$BL$312</definedName>
    <definedName name="BootEQ">Equipment!$B$48</definedName>
    <definedName name="BootGem1">Equipment!$B$50</definedName>
    <definedName name="BootGem2">Equipment!$B$51</definedName>
    <definedName name="Boots">Gear!$A$141:$A$152</definedName>
    <definedName name="BootScores">Gear!$BL$141:$BL$152</definedName>
    <definedName name="ChestEnchantEQ">Equipment!$B$24</definedName>
    <definedName name="ChestEnchants">Gear!$A$295:$A$295</definedName>
    <definedName name="ChestEnchantScores">Gear!$BL$295</definedName>
    <definedName name="ChestEQ">Equipment!$B$23</definedName>
    <definedName name="ChestGem1">Equipment!$B$25</definedName>
    <definedName name="ChestGem2">Equipment!$B$26</definedName>
    <definedName name="ChestGem3">Equipment!$B$27</definedName>
    <definedName name="Chests">Gear!$A$65:$A$81</definedName>
    <definedName name="ChestScores">Gear!$BL$65:$BL$81</definedName>
    <definedName name="CloakEnchantEQ">Equipment!$B$20</definedName>
    <definedName name="CloakEnchants">Gear!$A$290:$A$293</definedName>
    <definedName name="CloakEnchantScores">Gear!$BL$290:$BL$293</definedName>
    <definedName name="CloakEQ">Equipment!$B$19</definedName>
    <definedName name="CloakGem1">Equipment!$B$21</definedName>
    <definedName name="CloakGem2">Equipment!$B$22</definedName>
    <definedName name="Cloaks">Gear!$A$53:$A$63</definedName>
    <definedName name="CloakScores">Gear!$BL$53:$BL$63</definedName>
    <definedName name="CombatPotency">Equipment!$K$68</definedName>
    <definedName name="CQC">Equipment!$K$58</definedName>
    <definedName name="CritCapped">Calcs!$F$780</definedName>
    <definedName name="DisallowHighRupture">Settings!$D$7</definedName>
    <definedName name="DPS">Calcs!$B$1087</definedName>
    <definedName name="Duration">Settings!$B$9</definedName>
    <definedName name="DWSpec">Equipment!$K$55</definedName>
    <definedName name="EbonPlaguebringer">Settings!$D$41</definedName>
    <definedName name="ExpFood">Settings!$I$22</definedName>
    <definedName name="FaerieFire">Settings!$D$30</definedName>
    <definedName name="FI">Settings!$D$44</definedName>
    <definedName name="Flask">Settings!$D$23</definedName>
    <definedName name="ForceWP">Settings!$D$6</definedName>
    <definedName name="GemList">Gems!$B$2:$B$30</definedName>
    <definedName name="GemStats">Gems!$B$2:$Y$30</definedName>
    <definedName name="GemValueTable">Gems!$B$2:$C$30</definedName>
    <definedName name="GloveEnchantEQ">Equipment!$B$34</definedName>
    <definedName name="GloveEnchants">Gear!$A$300:$A$303</definedName>
    <definedName name="GloveEnchantScores">Gear!$BL$300:$BL$303</definedName>
    <definedName name="GloveEQ">Equipment!$B$33</definedName>
    <definedName name="GloveGem1">Equipment!$B$35</definedName>
    <definedName name="GloveGem2">Equipment!$B$36</definedName>
    <definedName name="GloveGem3">Equipment!$B$37</definedName>
    <definedName name="Gloves">Gear!$A$96:$A$110</definedName>
    <definedName name="GloveScores">Gear!$BL$96:$BL$110</definedName>
    <definedName name="GlyphOfAR">Equipment!$L$37</definedName>
    <definedName name="GlyphOfBF">Equipment!$L$38</definedName>
    <definedName name="GlyphOfEvis">Equipment!$L$39</definedName>
    <definedName name="GlyphOfKSp">Equipment!$L$40</definedName>
    <definedName name="GlyphOfRupture">Equipment!$L$41</definedName>
    <definedName name="GlyphOfSnD">Equipment!$L$43</definedName>
    <definedName name="GlyphOfSS">Equipment!$L$42</definedName>
    <definedName name="HasMeta">Gear!$W$327</definedName>
    <definedName name="HasteFood">Settings!$I$24</definedName>
    <definedName name="HelmEnchantEQ">Equipment!$B$7</definedName>
    <definedName name="HelmEnchants">Gear!$A$284</definedName>
    <definedName name="HelmEnchantScores">Gear!$BL$284</definedName>
    <definedName name="HelmEQ">Equipment!$B$6</definedName>
    <definedName name="HelmGem1">Equipment!$B$9</definedName>
    <definedName name="HelmGem2">Equipment!$B$10</definedName>
    <definedName name="HelmGem3">Equipment!$B$11</definedName>
    <definedName name="Helms">Gear!$A$2:$A$16</definedName>
    <definedName name="HelmScores">Gear!$BL$2:$BL$16</definedName>
    <definedName name="HeroicPresence">Settings!$D$28</definedName>
    <definedName name="Heroism">Settings!$D$11</definedName>
    <definedName name="HitFood">Settings!$I$23</definedName>
    <definedName name="HotC">Settings!$D$45</definedName>
    <definedName name="Hysteria">Settings!$D$12</definedName>
    <definedName name="ImpEvis">Equipment!$K$46</definedName>
    <definedName name="ImpFF">Settings!$D$42</definedName>
    <definedName name="ImpMoonkin">Settings!$D$43</definedName>
    <definedName name="ImprovedPoisons">Equipment!$K$52</definedName>
    <definedName name="ImpSnD">Equipment!$K$56</definedName>
    <definedName name="ImpSS">Equipment!$K$54</definedName>
    <definedName name="ItemNames">Gear!$A$2:$A$325</definedName>
    <definedName name="ItemRanks">Gear!$C$2:$C$325</definedName>
    <definedName name="ItemRankScores">Gear!$BL$2:$BL$325</definedName>
    <definedName name="ItemStats">Gear!$A:$IU</definedName>
    <definedName name="KillingSpree">Equipment!$K$72</definedName>
    <definedName name="Kings">Settings!$D$46</definedName>
    <definedName name="LegEnchantEQ">Equipment!$B$44</definedName>
    <definedName name="LegEnchants">Gear!$A$305:$A$306</definedName>
    <definedName name="LegEnchantScores">Gear!$BL$305:$BL$306</definedName>
    <definedName name="LegEQ">Equipment!$B$43</definedName>
    <definedName name="LegGem1">Equipment!$B$45</definedName>
    <definedName name="LegGem2">Equipment!$B$46</definedName>
    <definedName name="LegGem3">Equipment!$B$47</definedName>
    <definedName name="Legs">Gear!$A$122:$A$139</definedName>
    <definedName name="LegScores">Gear!$BL$122:$BL$139</definedName>
    <definedName name="Lethality">Equipment!$K$50</definedName>
    <definedName name="LightningReflexes">Equipment!$K$59</definedName>
    <definedName name="LotP">Settings!$D$34</definedName>
    <definedName name="MaceSpec">Equipment!$K$61</definedName>
    <definedName name="Malice">Equipment!$K$47</definedName>
    <definedName name="Mangle">Settings!$D$38</definedName>
    <definedName name="Mark">Settings!$D$48</definedName>
    <definedName name="MHEnchantEQ">Equipment!$B$63</definedName>
    <definedName name="MHEnchants">Gear!$A$318:$A$320</definedName>
    <definedName name="MHEnchantScores">Gear!$BL$318:$BL$320</definedName>
    <definedName name="MHEQ">Equipment!$B$62</definedName>
    <definedName name="MHExp">Races!$C$12</definedName>
    <definedName name="MHGem1">Equipment!$B$64</definedName>
    <definedName name="MHGem2">Equipment!$B$65</definedName>
    <definedName name="MHGem3">Equipment!$B$66</definedName>
    <definedName name="MHScores">Gear!$BL$219:$BL$250</definedName>
    <definedName name="MHStatVector">Calcs!$B$1092:$N$1092</definedName>
    <definedName name="MHWeapons">Gear!$A$219:$A$250</definedName>
    <definedName name="Moonkin">Settings!$D$39</definedName>
    <definedName name="NeckEQ">Equipment!$B$12</definedName>
    <definedName name="NeckGem1">Equipment!$B$13</definedName>
    <definedName name="NeckGem2">Equipment!$B$14</definedName>
    <definedName name="Necks">Gear!$A$18:$A$34</definedName>
    <definedName name="NeckScores">Gear!$BL$18:$BL$34</definedName>
    <definedName name="OHEnchantEQ">Equipment!$B$68</definedName>
    <definedName name="OHEnchants">Gear!$A$323:$A$325</definedName>
    <definedName name="OHEnchantScores">Gear!$BL$323:$BL$325</definedName>
    <definedName name="OHEQ">Equipment!$B$67</definedName>
    <definedName name="OHExp">Races!$D$12</definedName>
    <definedName name="OHGem1">Equipment!$B$69</definedName>
    <definedName name="OHGem2">Equipment!$B$70</definedName>
    <definedName name="OHGem3">Equipment!$B$71</definedName>
    <definedName name="OHScores">Gear!$BL$253:$BL$281</definedName>
    <definedName name="OHStatVector">Calcs!$B$1093:$N$1093</definedName>
    <definedName name="OHWeapons">Gear!$A$253:$A$281</definedName>
    <definedName name="Precision">Equipment!$K$57</definedName>
    <definedName name="PreyOnTheWeak">Equipment!$K$71</definedName>
    <definedName name="RaceList">Races!$A$2:$A$9</definedName>
    <definedName name="RaceSelection">Equipment!$B$3</definedName>
    <definedName name="RacialAgi">Races!$D$11</definedName>
    <definedName name="RacialStr">Races!$C$11</definedName>
    <definedName name="Ranged">Gear!$A$197:$A$216</definedName>
    <definedName name="RangedEQ">Equipment!$B$73</definedName>
    <definedName name="RangedGem1">Equipment!$B$74</definedName>
    <definedName name="RangedGem2">Equipment!$B$75</definedName>
    <definedName name="RangedScores">Gear!$BL$197:$BL$216</definedName>
    <definedName name="RecommendExpertise">Settings!$D$5</definedName>
    <definedName name="RelentlessStrikes">Equipment!$K$74</definedName>
    <definedName name="Ring1EnchantEQ">Equipment!$B$53</definedName>
    <definedName name="Ring1EQ">Equipment!$B$52</definedName>
    <definedName name="Ring1Gem1">Equipment!$B$54</definedName>
    <definedName name="Ring2EnchantEQ">Equipment!$B$56</definedName>
    <definedName name="Ring2EQ">Equipment!$B$55</definedName>
    <definedName name="Ring2Gem1">Equipment!$B$57</definedName>
    <definedName name="RingEnchants">Gear!$A$314:$A$315</definedName>
    <definedName name="RingEnchantScores">Gear!$BL$314:$BL$315</definedName>
    <definedName name="Rings">Gear!$A$154:$A$173</definedName>
    <definedName name="RingScores">Gear!$BL$154:$BL$173</definedName>
    <definedName name="Ruthlessness">Equipment!$K$48</definedName>
    <definedName name="SavageCombat">Equipment!$K$70</definedName>
    <definedName name="Scorch">Settings!$D$40</definedName>
    <definedName name="SerratedBlades">Equipment!$K$75</definedName>
    <definedName name="ShoulderEnchantEQ">Equipment!$B$16</definedName>
    <definedName name="ShoulderEnchants">Gear!$A$286:$A$288</definedName>
    <definedName name="ShoulderEnchantScores">Gear!$BL$286:$BL$288</definedName>
    <definedName name="ShoulderEQ">Equipment!$B$15</definedName>
    <definedName name="ShoulderGem1">Equipment!$B$17</definedName>
    <definedName name="ShoulderGem2">Equipment!$B$18</definedName>
    <definedName name="Shoulders">Gear!$A$36:$A$51</definedName>
    <definedName name="ShoulderScores">Gear!$BL$36:$BL$51</definedName>
    <definedName name="Skinning">Settings!$D$15</definedName>
    <definedName name="SnDParam">Settings!$B$3</definedName>
    <definedName name="SoE">Settings!$D$50</definedName>
    <definedName name="SpeedPot">Settings!$D$24</definedName>
    <definedName name="StatVector">Calcs!$G$1091:$P$1091</definedName>
    <definedName name="Sunders">Settings!$D$29</definedName>
    <definedName name="SurpriseAttacks">Equipment!$K$69</definedName>
    <definedName name="SwordSpec">Equipment!$K$62</definedName>
    <definedName name="TricksOnCool">Settings!$D$10</definedName>
    <definedName name="Trinket1EQ">Equipment!$B$58</definedName>
    <definedName name="Trinket2EQ">Equipment!$B$59</definedName>
    <definedName name="Trinkets">Gear!$A$175:$A$195</definedName>
    <definedName name="TrinketScores">Gear!$BL$175:$BL$195</definedName>
    <definedName name="UnleashedRage">Settings!$D$37</definedName>
    <definedName name="UseEnv">"$settings.$#ref!$#REF!"</definedName>
    <definedName name="UseEvis">"$settings.$#ref!$#REF!"</definedName>
    <definedName name="UseIP">"$settings.$#ref!$#REF!"</definedName>
    <definedName name="UseWP">"$settings.$#ref!$#REF!"</definedName>
    <definedName name="VilePoisons">Equipment!$K$51</definedName>
    <definedName name="Vitality">Equipment!$K$66</definedName>
    <definedName name="WeaponExpertise">Equipment!$K$64</definedName>
    <definedName name="Windfury">Settings!$D$33</definedName>
    <definedName name="WristEnchantEQ">Equipment!$B$29</definedName>
    <definedName name="WristEnchants">Gear!$A$297:$A$298</definedName>
    <definedName name="WristEnchantScores">Gear!$BL$297:$BL$298</definedName>
    <definedName name="WristEQ">Equipment!$B$28</definedName>
    <definedName name="WristGem1">Equipment!$B$30</definedName>
    <definedName name="WristGem2">Equipment!$B$31</definedName>
    <definedName name="Wrists">Gear!$A$83:$A$94</definedName>
    <definedName name="WristScores">Gear!$BL$83:$BL$94</definedName>
    <definedName name="ZoneFilters">Equipment!$J$28:$L$34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3" i="1" l="1"/>
  <c r="K77" i="1"/>
  <c r="M72" i="1"/>
  <c r="M71" i="1"/>
  <c r="M69" i="1"/>
  <c r="M68" i="1"/>
  <c r="M66" i="1"/>
  <c r="M64" i="1"/>
  <c r="M61" i="1"/>
  <c r="M59" i="1"/>
  <c r="K78" i="1"/>
  <c r="K53" i="1"/>
  <c r="M58" i="1"/>
  <c r="M56" i="1"/>
  <c r="M51" i="1"/>
  <c r="M50" i="1"/>
  <c r="M48" i="1"/>
  <c r="O79" i="1"/>
  <c r="O77" i="1"/>
  <c r="O76" i="1"/>
  <c r="P75" i="1"/>
  <c r="P74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2" i="1"/>
  <c r="P47" i="1"/>
  <c r="P48" i="1"/>
  <c r="P49" i="1"/>
  <c r="P50" i="1"/>
  <c r="P51" i="1"/>
  <c r="P46" i="1"/>
  <c r="D332" i="4"/>
  <c r="D331" i="4"/>
  <c r="P331" i="4"/>
  <c r="BJ315" i="4"/>
  <c r="BJ297" i="4"/>
  <c r="BJ286" i="4"/>
  <c r="BH1066" i="7"/>
  <c r="BG1066" i="7"/>
  <c r="BF1066" i="7"/>
  <c r="BE1066" i="7"/>
  <c r="BD1066" i="7"/>
  <c r="BC1066" i="7"/>
  <c r="BB1066" i="7"/>
  <c r="BA1066" i="7"/>
  <c r="AZ1066" i="7"/>
  <c r="AY1066" i="7"/>
  <c r="AX1066" i="7"/>
  <c r="AW1066" i="7"/>
  <c r="AV1066" i="7"/>
  <c r="AU1066" i="7"/>
  <c r="AT1066" i="7"/>
  <c r="AS1066" i="7"/>
  <c r="AR1066" i="7"/>
  <c r="AQ1066" i="7"/>
  <c r="AP1066" i="7"/>
  <c r="AO1066" i="7"/>
  <c r="AN1066" i="7"/>
  <c r="AM1066" i="7"/>
  <c r="AL1066" i="7"/>
  <c r="AK1066" i="7"/>
  <c r="AJ1066" i="7"/>
  <c r="AI1066" i="7"/>
  <c r="AH1066" i="7"/>
  <c r="AG1066" i="7"/>
  <c r="AF1066" i="7"/>
  <c r="AE1066" i="7"/>
  <c r="AD1066" i="7"/>
  <c r="AC1066" i="7"/>
  <c r="AB1066" i="7"/>
  <c r="AA1066" i="7"/>
  <c r="Z1066" i="7"/>
  <c r="Y1066" i="7"/>
  <c r="X1066" i="7"/>
  <c r="W1066" i="7"/>
  <c r="V1066" i="7"/>
  <c r="U1066" i="7"/>
  <c r="T1066" i="7"/>
  <c r="S1066" i="7"/>
  <c r="R1066" i="7"/>
  <c r="Q1066" i="7"/>
  <c r="P1066" i="7"/>
  <c r="O1066" i="7"/>
  <c r="N1066" i="7"/>
  <c r="M1066" i="7"/>
  <c r="L1066" i="7"/>
  <c r="K1066" i="7"/>
  <c r="J1066" i="7"/>
  <c r="I1066" i="7"/>
  <c r="H1066" i="7"/>
  <c r="G1066" i="7"/>
  <c r="F1066" i="7"/>
  <c r="E1066" i="7"/>
  <c r="D1066" i="7"/>
  <c r="C1066" i="7"/>
  <c r="B1066" i="7"/>
  <c r="AG1004" i="7"/>
  <c r="AG1005" i="7"/>
  <c r="AG1006" i="7"/>
  <c r="AG1007" i="7"/>
  <c r="AG1008" i="7"/>
  <c r="AG1009" i="7"/>
  <c r="AG1010" i="7"/>
  <c r="AG1011" i="7"/>
  <c r="AG1012" i="7"/>
  <c r="AG1013" i="7"/>
  <c r="AG1014" i="7"/>
  <c r="AG1015" i="7"/>
  <c r="Y1003" i="7"/>
  <c r="Y1004" i="7"/>
  <c r="Y1005" i="7"/>
  <c r="Y1006" i="7"/>
  <c r="Y1007" i="7"/>
  <c r="Y1008" i="7"/>
  <c r="Y1009" i="7"/>
  <c r="Y1010" i="7"/>
  <c r="Y1011" i="7"/>
  <c r="Y1012" i="7"/>
  <c r="Y1013" i="7"/>
  <c r="Y1014" i="7"/>
  <c r="Y1015" i="7"/>
  <c r="I1003" i="7"/>
  <c r="I1004" i="7"/>
  <c r="I1005" i="7"/>
  <c r="I1006" i="7"/>
  <c r="I1007" i="7"/>
  <c r="I1008" i="7"/>
  <c r="I1009" i="7"/>
  <c r="I1010" i="7"/>
  <c r="I1011" i="7"/>
  <c r="I1012" i="7"/>
  <c r="I1013" i="7"/>
  <c r="I1014" i="7"/>
  <c r="I1015" i="7"/>
  <c r="BF1001" i="7"/>
  <c r="BF1002" i="7"/>
  <c r="BF1003" i="7"/>
  <c r="BF1004" i="7"/>
  <c r="BF1005" i="7"/>
  <c r="BF1006" i="7"/>
  <c r="BF1007" i="7"/>
  <c r="BF1008" i="7"/>
  <c r="BF1009" i="7"/>
  <c r="BF1010" i="7"/>
  <c r="BF1011" i="7"/>
  <c r="BF1012" i="7"/>
  <c r="BF1013" i="7"/>
  <c r="BF1014" i="7"/>
  <c r="BF1015" i="7"/>
  <c r="BB1001" i="7"/>
  <c r="BB1002" i="7"/>
  <c r="BB1003" i="7"/>
  <c r="BB1004" i="7"/>
  <c r="BB1005" i="7"/>
  <c r="BB1006" i="7"/>
  <c r="BB1007" i="7"/>
  <c r="BB1008" i="7"/>
  <c r="BB1009" i="7"/>
  <c r="BB1010" i="7"/>
  <c r="BB1011" i="7"/>
  <c r="BB1012" i="7"/>
  <c r="BB1013" i="7"/>
  <c r="BB1014" i="7"/>
  <c r="BB1015" i="7"/>
  <c r="AX1001" i="7"/>
  <c r="AX1002" i="7"/>
  <c r="AX1003" i="7"/>
  <c r="AX1004" i="7"/>
  <c r="AX1005" i="7"/>
  <c r="AX1006" i="7"/>
  <c r="AX1007" i="7"/>
  <c r="AX1008" i="7"/>
  <c r="AX1009" i="7"/>
  <c r="AX1010" i="7"/>
  <c r="AX1011" i="7"/>
  <c r="AX1012" i="7"/>
  <c r="AX1013" i="7"/>
  <c r="AX1014" i="7"/>
  <c r="AX1015" i="7"/>
  <c r="AL1002" i="7"/>
  <c r="AL1003" i="7"/>
  <c r="AL1004" i="7"/>
  <c r="AL1005" i="7"/>
  <c r="AL1006" i="7"/>
  <c r="AL1007" i="7"/>
  <c r="AL1008" i="7"/>
  <c r="AL1009" i="7"/>
  <c r="AL1010" i="7"/>
  <c r="AL1011" i="7"/>
  <c r="AL1012" i="7"/>
  <c r="AL1013" i="7"/>
  <c r="AL1014" i="7"/>
  <c r="AL1015" i="7"/>
  <c r="AH1001" i="7"/>
  <c r="AH1002" i="7"/>
  <c r="AH1003" i="7"/>
  <c r="AH1004" i="7"/>
  <c r="AH1005" i="7"/>
  <c r="AH1006" i="7"/>
  <c r="AH1007" i="7"/>
  <c r="AH1008" i="7"/>
  <c r="AH1009" i="7"/>
  <c r="AH1010" i="7"/>
  <c r="AH1011" i="7"/>
  <c r="AH1012" i="7"/>
  <c r="AH1013" i="7"/>
  <c r="AH1014" i="7"/>
  <c r="AH1015" i="7"/>
  <c r="X1002" i="7"/>
  <c r="X1003" i="7"/>
  <c r="X1004" i="7"/>
  <c r="X1005" i="7"/>
  <c r="X1006" i="7"/>
  <c r="X1007" i="7"/>
  <c r="X1008" i="7"/>
  <c r="X1009" i="7"/>
  <c r="X1010" i="7"/>
  <c r="X1011" i="7"/>
  <c r="X1012" i="7"/>
  <c r="X1013" i="7"/>
  <c r="X1014" i="7"/>
  <c r="X1015" i="7"/>
  <c r="V1002" i="7"/>
  <c r="V1003" i="7"/>
  <c r="V1004" i="7"/>
  <c r="V1005" i="7"/>
  <c r="V1006" i="7"/>
  <c r="V1007" i="7"/>
  <c r="V1008" i="7"/>
  <c r="V1009" i="7"/>
  <c r="V1010" i="7"/>
  <c r="V1011" i="7"/>
  <c r="V1012" i="7"/>
  <c r="V1013" i="7"/>
  <c r="V1014" i="7"/>
  <c r="V1015" i="7"/>
  <c r="L1001" i="7"/>
  <c r="L1002" i="7"/>
  <c r="L1003" i="7"/>
  <c r="L1004" i="7"/>
  <c r="L1005" i="7"/>
  <c r="L1006" i="7"/>
  <c r="L1007" i="7"/>
  <c r="L1008" i="7"/>
  <c r="L1009" i="7"/>
  <c r="L1010" i="7"/>
  <c r="L1011" i="7"/>
  <c r="L1012" i="7"/>
  <c r="L1013" i="7"/>
  <c r="L1014" i="7"/>
  <c r="L1015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BH1000" i="7"/>
  <c r="BH1001" i="7"/>
  <c r="BH1002" i="7"/>
  <c r="BH1003" i="7"/>
  <c r="BH1004" i="7"/>
  <c r="BH1005" i="7"/>
  <c r="BH1006" i="7"/>
  <c r="BH1007" i="7"/>
  <c r="BH1008" i="7"/>
  <c r="BH1009" i="7"/>
  <c r="BH1010" i="7"/>
  <c r="BH1011" i="7"/>
  <c r="BH1012" i="7"/>
  <c r="BH1013" i="7"/>
  <c r="BH1014" i="7"/>
  <c r="BH1015" i="7"/>
  <c r="BG1000" i="7"/>
  <c r="BG1001" i="7"/>
  <c r="BG1002" i="7"/>
  <c r="BG1003" i="7"/>
  <c r="BG1004" i="7"/>
  <c r="BG1005" i="7"/>
  <c r="BG1006" i="7"/>
  <c r="BG1007" i="7"/>
  <c r="BG1008" i="7"/>
  <c r="BG1009" i="7"/>
  <c r="BG1010" i="7"/>
  <c r="BG1011" i="7"/>
  <c r="BG1012" i="7"/>
  <c r="BG1013" i="7"/>
  <c r="BG1014" i="7"/>
  <c r="BG1015" i="7"/>
  <c r="BF1000" i="7"/>
  <c r="BE1000" i="7"/>
  <c r="BE1001" i="7"/>
  <c r="BE1002" i="7"/>
  <c r="BE1003" i="7"/>
  <c r="BE1004" i="7"/>
  <c r="BE1005" i="7"/>
  <c r="BE1006" i="7"/>
  <c r="BE1007" i="7"/>
  <c r="BE1008" i="7"/>
  <c r="BE1009" i="7"/>
  <c r="BE1010" i="7"/>
  <c r="BE1011" i="7"/>
  <c r="BE1012" i="7"/>
  <c r="BE1013" i="7"/>
  <c r="BE1014" i="7"/>
  <c r="BE1015" i="7"/>
  <c r="BD1000" i="7"/>
  <c r="BD1001" i="7"/>
  <c r="BD1002" i="7"/>
  <c r="BD1003" i="7"/>
  <c r="BD1004" i="7"/>
  <c r="BD1005" i="7"/>
  <c r="BD1006" i="7"/>
  <c r="BD1007" i="7"/>
  <c r="BD1008" i="7"/>
  <c r="BD1009" i="7"/>
  <c r="BD1010" i="7"/>
  <c r="BD1011" i="7"/>
  <c r="BD1012" i="7"/>
  <c r="BD1013" i="7"/>
  <c r="BD1014" i="7"/>
  <c r="BD1015" i="7"/>
  <c r="BC1000" i="7"/>
  <c r="BC1001" i="7"/>
  <c r="BC1002" i="7"/>
  <c r="BC1003" i="7"/>
  <c r="BC1004" i="7"/>
  <c r="BC1005" i="7"/>
  <c r="BC1006" i="7"/>
  <c r="BC1007" i="7"/>
  <c r="BC1008" i="7"/>
  <c r="BC1009" i="7"/>
  <c r="BC1010" i="7"/>
  <c r="BC1011" i="7"/>
  <c r="BC1012" i="7"/>
  <c r="BC1013" i="7"/>
  <c r="BC1014" i="7"/>
  <c r="BC1015" i="7"/>
  <c r="BB1000" i="7"/>
  <c r="BA1000" i="7"/>
  <c r="BA1001" i="7"/>
  <c r="BA1002" i="7"/>
  <c r="BA1003" i="7"/>
  <c r="BA1004" i="7"/>
  <c r="BA1005" i="7"/>
  <c r="BA1006" i="7"/>
  <c r="BA1007" i="7"/>
  <c r="BA1008" i="7"/>
  <c r="BA1009" i="7"/>
  <c r="BA1010" i="7"/>
  <c r="BA1011" i="7"/>
  <c r="BA1012" i="7"/>
  <c r="BA1013" i="7"/>
  <c r="BA1014" i="7"/>
  <c r="BA1015" i="7"/>
  <c r="AZ1000" i="7"/>
  <c r="AZ1001" i="7"/>
  <c r="AZ1002" i="7"/>
  <c r="AZ1003" i="7"/>
  <c r="AZ1004" i="7"/>
  <c r="AZ1005" i="7"/>
  <c r="AZ1006" i="7"/>
  <c r="AZ1007" i="7"/>
  <c r="AZ1008" i="7"/>
  <c r="AZ1009" i="7"/>
  <c r="AZ1010" i="7"/>
  <c r="AZ1011" i="7"/>
  <c r="AZ1012" i="7"/>
  <c r="AZ1013" i="7"/>
  <c r="AZ1014" i="7"/>
  <c r="AZ1015" i="7"/>
  <c r="AY1000" i="7"/>
  <c r="AY1001" i="7"/>
  <c r="AY1002" i="7"/>
  <c r="AY1003" i="7"/>
  <c r="AY1004" i="7"/>
  <c r="AY1005" i="7"/>
  <c r="AY1006" i="7"/>
  <c r="AY1007" i="7"/>
  <c r="AY1008" i="7"/>
  <c r="AY1009" i="7"/>
  <c r="AY1010" i="7"/>
  <c r="AY1011" i="7"/>
  <c r="AY1012" i="7"/>
  <c r="AY1013" i="7"/>
  <c r="AY1014" i="7"/>
  <c r="AY1015" i="7"/>
  <c r="AX1000" i="7"/>
  <c r="AW1000" i="7"/>
  <c r="AW1001" i="7"/>
  <c r="AW1002" i="7"/>
  <c r="AW1003" i="7"/>
  <c r="AW1004" i="7"/>
  <c r="AW1005" i="7"/>
  <c r="AW1006" i="7"/>
  <c r="AW1007" i="7"/>
  <c r="AW1008" i="7"/>
  <c r="AW1009" i="7"/>
  <c r="AW1010" i="7"/>
  <c r="AW1011" i="7"/>
  <c r="AW1012" i="7"/>
  <c r="AW1013" i="7"/>
  <c r="AW1014" i="7"/>
  <c r="AW1015" i="7"/>
  <c r="AV1000" i="7"/>
  <c r="AV1001" i="7"/>
  <c r="AV1002" i="7"/>
  <c r="AV1003" i="7"/>
  <c r="AV1004" i="7"/>
  <c r="AV1005" i="7"/>
  <c r="AV1006" i="7"/>
  <c r="AV1007" i="7"/>
  <c r="AV1008" i="7"/>
  <c r="AV1009" i="7"/>
  <c r="AV1010" i="7"/>
  <c r="AV1011" i="7"/>
  <c r="AV1012" i="7"/>
  <c r="AV1013" i="7"/>
  <c r="AV1014" i="7"/>
  <c r="AV1015" i="7"/>
  <c r="AU1000" i="7"/>
  <c r="AU1001" i="7"/>
  <c r="AU1002" i="7"/>
  <c r="AU1003" i="7"/>
  <c r="AU1004" i="7"/>
  <c r="AU1005" i="7"/>
  <c r="AU1006" i="7"/>
  <c r="AU1007" i="7"/>
  <c r="AU1008" i="7"/>
  <c r="AU1009" i="7"/>
  <c r="AU1010" i="7"/>
  <c r="AU1011" i="7"/>
  <c r="AU1012" i="7"/>
  <c r="AU1013" i="7"/>
  <c r="AU1014" i="7"/>
  <c r="AU1015" i="7"/>
  <c r="AT1000" i="7"/>
  <c r="AT1001" i="7"/>
  <c r="AT1002" i="7"/>
  <c r="AT1003" i="7"/>
  <c r="AT1004" i="7"/>
  <c r="AT1005" i="7"/>
  <c r="AT1006" i="7"/>
  <c r="AT1007" i="7"/>
  <c r="AT1008" i="7"/>
  <c r="AT1009" i="7"/>
  <c r="AT1010" i="7"/>
  <c r="AT1011" i="7"/>
  <c r="AT1012" i="7"/>
  <c r="AT1013" i="7"/>
  <c r="AT1014" i="7"/>
  <c r="AT1015" i="7"/>
  <c r="AS1000" i="7"/>
  <c r="AS1001" i="7"/>
  <c r="AS1002" i="7"/>
  <c r="AS1003" i="7"/>
  <c r="AS1004" i="7"/>
  <c r="AS1005" i="7"/>
  <c r="AS1006" i="7"/>
  <c r="AS1007" i="7"/>
  <c r="AS1008" i="7"/>
  <c r="AS1009" i="7"/>
  <c r="AS1010" i="7"/>
  <c r="AS1011" i="7"/>
  <c r="AS1012" i="7"/>
  <c r="AS1013" i="7"/>
  <c r="AS1014" i="7"/>
  <c r="AS1015" i="7"/>
  <c r="AR1000" i="7"/>
  <c r="AR1001" i="7"/>
  <c r="AR1002" i="7"/>
  <c r="AR1003" i="7"/>
  <c r="AR1004" i="7"/>
  <c r="AR1005" i="7"/>
  <c r="AR1006" i="7"/>
  <c r="AR1007" i="7"/>
  <c r="AR1008" i="7"/>
  <c r="AR1009" i="7"/>
  <c r="AR1010" i="7"/>
  <c r="AR1011" i="7"/>
  <c r="AR1012" i="7"/>
  <c r="AR1013" i="7"/>
  <c r="AR1014" i="7"/>
  <c r="AR1015" i="7"/>
  <c r="AQ1000" i="7"/>
  <c r="AQ1001" i="7"/>
  <c r="AQ1002" i="7"/>
  <c r="AQ1003" i="7"/>
  <c r="AQ1004" i="7"/>
  <c r="AQ1005" i="7"/>
  <c r="AQ1006" i="7"/>
  <c r="AQ1007" i="7"/>
  <c r="AQ1008" i="7"/>
  <c r="AQ1009" i="7"/>
  <c r="AQ1010" i="7"/>
  <c r="AQ1011" i="7"/>
  <c r="AQ1012" i="7"/>
  <c r="AQ1013" i="7"/>
  <c r="AQ1014" i="7"/>
  <c r="AQ1015" i="7"/>
  <c r="AP1000" i="7"/>
  <c r="AP1001" i="7"/>
  <c r="AP1002" i="7"/>
  <c r="AP1003" i="7"/>
  <c r="AP1004" i="7"/>
  <c r="AP1005" i="7"/>
  <c r="AP1006" i="7"/>
  <c r="AP1007" i="7"/>
  <c r="AP1008" i="7"/>
  <c r="AP1009" i="7"/>
  <c r="AP1010" i="7"/>
  <c r="AP1011" i="7"/>
  <c r="AP1012" i="7"/>
  <c r="AP1013" i="7"/>
  <c r="AP1014" i="7"/>
  <c r="AP1015" i="7"/>
  <c r="AO1000" i="7"/>
  <c r="AO1001" i="7"/>
  <c r="AO1002" i="7"/>
  <c r="AO1003" i="7"/>
  <c r="AO1004" i="7"/>
  <c r="AO1005" i="7"/>
  <c r="AO1006" i="7"/>
  <c r="AO1007" i="7"/>
  <c r="AO1008" i="7"/>
  <c r="AO1009" i="7"/>
  <c r="AO1010" i="7"/>
  <c r="AO1011" i="7"/>
  <c r="AO1012" i="7"/>
  <c r="AO1013" i="7"/>
  <c r="AO1014" i="7"/>
  <c r="AO1015" i="7"/>
  <c r="AN1000" i="7"/>
  <c r="AN1001" i="7"/>
  <c r="AN1002" i="7"/>
  <c r="AN1003" i="7"/>
  <c r="AN1004" i="7"/>
  <c r="AN1005" i="7"/>
  <c r="AN1006" i="7"/>
  <c r="AN1007" i="7"/>
  <c r="AN1008" i="7"/>
  <c r="AN1009" i="7"/>
  <c r="AN1010" i="7"/>
  <c r="AN1011" i="7"/>
  <c r="AN1012" i="7"/>
  <c r="AN1013" i="7"/>
  <c r="AN1014" i="7"/>
  <c r="AN1015" i="7"/>
  <c r="AM1000" i="7"/>
  <c r="AM1001" i="7"/>
  <c r="AM1002" i="7"/>
  <c r="AM1003" i="7"/>
  <c r="AM1004" i="7"/>
  <c r="AM1005" i="7"/>
  <c r="AM1006" i="7"/>
  <c r="AM1007" i="7"/>
  <c r="AM1008" i="7"/>
  <c r="AM1009" i="7"/>
  <c r="AM1010" i="7"/>
  <c r="AM1011" i="7"/>
  <c r="AM1012" i="7"/>
  <c r="AM1013" i="7"/>
  <c r="AM1014" i="7"/>
  <c r="AM1015" i="7"/>
  <c r="AL1000" i="7"/>
  <c r="AL1001" i="7"/>
  <c r="AK1000" i="7"/>
  <c r="AK1001" i="7"/>
  <c r="AK1002" i="7"/>
  <c r="AK1003" i="7"/>
  <c r="AK1004" i="7"/>
  <c r="AK1005" i="7"/>
  <c r="AK1006" i="7"/>
  <c r="AK1007" i="7"/>
  <c r="AK1008" i="7"/>
  <c r="AK1009" i="7"/>
  <c r="AK1010" i="7"/>
  <c r="AK1011" i="7"/>
  <c r="AK1012" i="7"/>
  <c r="AK1013" i="7"/>
  <c r="AK1014" i="7"/>
  <c r="AK1015" i="7"/>
  <c r="AJ1000" i="7"/>
  <c r="AJ1001" i="7"/>
  <c r="AJ1002" i="7"/>
  <c r="AJ1003" i="7"/>
  <c r="AJ1004" i="7"/>
  <c r="AJ1005" i="7"/>
  <c r="AJ1006" i="7"/>
  <c r="AJ1007" i="7"/>
  <c r="AJ1008" i="7"/>
  <c r="AJ1009" i="7"/>
  <c r="AJ1010" i="7"/>
  <c r="AJ1011" i="7"/>
  <c r="AJ1012" i="7"/>
  <c r="AJ1013" i="7"/>
  <c r="AJ1014" i="7"/>
  <c r="AJ1015" i="7"/>
  <c r="AI1000" i="7"/>
  <c r="AI1001" i="7"/>
  <c r="AI1002" i="7"/>
  <c r="AI1003" i="7"/>
  <c r="AI1004" i="7"/>
  <c r="AI1005" i="7"/>
  <c r="AI1006" i="7"/>
  <c r="AI1007" i="7"/>
  <c r="AI1008" i="7"/>
  <c r="AI1009" i="7"/>
  <c r="AI1010" i="7"/>
  <c r="AI1011" i="7"/>
  <c r="AI1012" i="7"/>
  <c r="AI1013" i="7"/>
  <c r="AI1014" i="7"/>
  <c r="AI1015" i="7"/>
  <c r="AH1000" i="7"/>
  <c r="AG1000" i="7"/>
  <c r="AG1001" i="7"/>
  <c r="AG1002" i="7"/>
  <c r="AG1003" i="7"/>
  <c r="AF1000" i="7"/>
  <c r="AF1001" i="7"/>
  <c r="AF1002" i="7"/>
  <c r="AF1003" i="7"/>
  <c r="AF1004" i="7"/>
  <c r="AF1005" i="7"/>
  <c r="AF1006" i="7"/>
  <c r="AF1007" i="7"/>
  <c r="AF1008" i="7"/>
  <c r="AF1009" i="7"/>
  <c r="AF1010" i="7"/>
  <c r="AF1011" i="7"/>
  <c r="AF1012" i="7"/>
  <c r="AF1013" i="7"/>
  <c r="AF1014" i="7"/>
  <c r="AF1015" i="7"/>
  <c r="AE1000" i="7"/>
  <c r="AE1001" i="7"/>
  <c r="AE1002" i="7"/>
  <c r="AE1003" i="7"/>
  <c r="AE1004" i="7"/>
  <c r="AE1005" i="7"/>
  <c r="AE1006" i="7"/>
  <c r="AE1007" i="7"/>
  <c r="AE1008" i="7"/>
  <c r="AE1009" i="7"/>
  <c r="AE1010" i="7"/>
  <c r="AE1011" i="7"/>
  <c r="AE1012" i="7"/>
  <c r="AE1013" i="7"/>
  <c r="AE1014" i="7"/>
  <c r="AE1015" i="7"/>
  <c r="AD1000" i="7"/>
  <c r="AD1001" i="7"/>
  <c r="AD1002" i="7"/>
  <c r="AD1003" i="7"/>
  <c r="AD1004" i="7"/>
  <c r="AD1005" i="7"/>
  <c r="AD1006" i="7"/>
  <c r="AD1007" i="7"/>
  <c r="AD1008" i="7"/>
  <c r="AD1009" i="7"/>
  <c r="AD1010" i="7"/>
  <c r="AD1011" i="7"/>
  <c r="AD1012" i="7"/>
  <c r="AD1013" i="7"/>
  <c r="AD1014" i="7"/>
  <c r="AD1015" i="7"/>
  <c r="AC1000" i="7"/>
  <c r="AC1001" i="7"/>
  <c r="AC1002" i="7"/>
  <c r="AC1003" i="7"/>
  <c r="AC1004" i="7"/>
  <c r="AC1005" i="7"/>
  <c r="AC1006" i="7"/>
  <c r="AC1007" i="7"/>
  <c r="AC1008" i="7"/>
  <c r="AC1009" i="7"/>
  <c r="AC1010" i="7"/>
  <c r="AC1011" i="7"/>
  <c r="AC1012" i="7"/>
  <c r="AC1013" i="7"/>
  <c r="AC1014" i="7"/>
  <c r="AC1015" i="7"/>
  <c r="AB1000" i="7"/>
  <c r="AB1001" i="7"/>
  <c r="AB1002" i="7"/>
  <c r="AB1003" i="7"/>
  <c r="AB1004" i="7"/>
  <c r="AB1005" i="7"/>
  <c r="AB1006" i="7"/>
  <c r="AB1007" i="7"/>
  <c r="AB1008" i="7"/>
  <c r="AB1009" i="7"/>
  <c r="AB1010" i="7"/>
  <c r="AB1011" i="7"/>
  <c r="AB1012" i="7"/>
  <c r="AB1013" i="7"/>
  <c r="AB1014" i="7"/>
  <c r="AB1015" i="7"/>
  <c r="AA1000" i="7"/>
  <c r="AA1001" i="7"/>
  <c r="AA1002" i="7"/>
  <c r="AA1003" i="7"/>
  <c r="AA1004" i="7"/>
  <c r="AA1005" i="7"/>
  <c r="AA1006" i="7"/>
  <c r="AA1007" i="7"/>
  <c r="AA1008" i="7"/>
  <c r="AA1009" i="7"/>
  <c r="AA1010" i="7"/>
  <c r="AA1011" i="7"/>
  <c r="AA1012" i="7"/>
  <c r="AA1013" i="7"/>
  <c r="AA1014" i="7"/>
  <c r="AA1015" i="7"/>
  <c r="Z1000" i="7"/>
  <c r="Z1001" i="7"/>
  <c r="Z1002" i="7"/>
  <c r="Z1003" i="7"/>
  <c r="Z1004" i="7"/>
  <c r="Z1005" i="7"/>
  <c r="Z1006" i="7"/>
  <c r="Z1007" i="7"/>
  <c r="Z1008" i="7"/>
  <c r="Z1009" i="7"/>
  <c r="Z1010" i="7"/>
  <c r="Z1011" i="7"/>
  <c r="Z1012" i="7"/>
  <c r="Z1013" i="7"/>
  <c r="Z1014" i="7"/>
  <c r="Z1015" i="7"/>
  <c r="Y1000" i="7"/>
  <c r="Y1001" i="7"/>
  <c r="Y1002" i="7"/>
  <c r="X1000" i="7"/>
  <c r="X1001" i="7"/>
  <c r="W1000" i="7"/>
  <c r="W1001" i="7"/>
  <c r="W1002" i="7"/>
  <c r="W1003" i="7"/>
  <c r="W1004" i="7"/>
  <c r="W1005" i="7"/>
  <c r="W1006" i="7"/>
  <c r="W1007" i="7"/>
  <c r="W1008" i="7"/>
  <c r="W1009" i="7"/>
  <c r="W1010" i="7"/>
  <c r="W1011" i="7"/>
  <c r="W1012" i="7"/>
  <c r="W1013" i="7"/>
  <c r="W1014" i="7"/>
  <c r="W1015" i="7"/>
  <c r="V1000" i="7"/>
  <c r="V1001" i="7"/>
  <c r="U1000" i="7"/>
  <c r="U1001" i="7"/>
  <c r="U1002" i="7"/>
  <c r="U1003" i="7"/>
  <c r="U1004" i="7"/>
  <c r="U1005" i="7"/>
  <c r="U1006" i="7"/>
  <c r="U1007" i="7"/>
  <c r="U1008" i="7"/>
  <c r="U1009" i="7"/>
  <c r="U1010" i="7"/>
  <c r="U1011" i="7"/>
  <c r="U1012" i="7"/>
  <c r="U1013" i="7"/>
  <c r="U1014" i="7"/>
  <c r="U1015" i="7"/>
  <c r="T1000" i="7"/>
  <c r="T1001" i="7"/>
  <c r="T1002" i="7"/>
  <c r="T1003" i="7"/>
  <c r="T1004" i="7"/>
  <c r="T1005" i="7"/>
  <c r="T1006" i="7"/>
  <c r="T1007" i="7"/>
  <c r="T1008" i="7"/>
  <c r="T1009" i="7"/>
  <c r="T1010" i="7"/>
  <c r="T1011" i="7"/>
  <c r="T1012" i="7"/>
  <c r="T1013" i="7"/>
  <c r="T1014" i="7"/>
  <c r="T1015" i="7"/>
  <c r="S1000" i="7"/>
  <c r="S1001" i="7"/>
  <c r="S1002" i="7"/>
  <c r="S1003" i="7"/>
  <c r="S1004" i="7"/>
  <c r="S1005" i="7"/>
  <c r="S1006" i="7"/>
  <c r="S1007" i="7"/>
  <c r="S1008" i="7"/>
  <c r="S1009" i="7"/>
  <c r="S1010" i="7"/>
  <c r="S1011" i="7"/>
  <c r="S1012" i="7"/>
  <c r="S1013" i="7"/>
  <c r="S1014" i="7"/>
  <c r="S1015" i="7"/>
  <c r="R1000" i="7"/>
  <c r="R1001" i="7"/>
  <c r="R1002" i="7"/>
  <c r="R1003" i="7"/>
  <c r="R1004" i="7"/>
  <c r="R1005" i="7"/>
  <c r="R1006" i="7"/>
  <c r="R1007" i="7"/>
  <c r="R1008" i="7"/>
  <c r="R1009" i="7"/>
  <c r="R1010" i="7"/>
  <c r="R1011" i="7"/>
  <c r="R1012" i="7"/>
  <c r="R1013" i="7"/>
  <c r="R1014" i="7"/>
  <c r="R1015" i="7"/>
  <c r="Q1000" i="7"/>
  <c r="Q1001" i="7"/>
  <c r="Q1002" i="7"/>
  <c r="Q1003" i="7"/>
  <c r="Q1004" i="7"/>
  <c r="Q1005" i="7"/>
  <c r="Q1006" i="7"/>
  <c r="Q1007" i="7"/>
  <c r="Q1008" i="7"/>
  <c r="Q1009" i="7"/>
  <c r="Q1010" i="7"/>
  <c r="Q1011" i="7"/>
  <c r="Q1012" i="7"/>
  <c r="Q1013" i="7"/>
  <c r="Q1014" i="7"/>
  <c r="Q1015" i="7"/>
  <c r="P1000" i="7"/>
  <c r="P1001" i="7"/>
  <c r="P1002" i="7"/>
  <c r="P1003" i="7"/>
  <c r="P1004" i="7"/>
  <c r="P1005" i="7"/>
  <c r="P1006" i="7"/>
  <c r="P1007" i="7"/>
  <c r="P1008" i="7"/>
  <c r="P1009" i="7"/>
  <c r="P1010" i="7"/>
  <c r="P1011" i="7"/>
  <c r="P1012" i="7"/>
  <c r="P1013" i="7"/>
  <c r="P1014" i="7"/>
  <c r="P1015" i="7"/>
  <c r="O1000" i="7"/>
  <c r="O1001" i="7"/>
  <c r="O1002" i="7"/>
  <c r="O1003" i="7"/>
  <c r="O1004" i="7"/>
  <c r="O1005" i="7"/>
  <c r="O1006" i="7"/>
  <c r="O1007" i="7"/>
  <c r="O1008" i="7"/>
  <c r="O1009" i="7"/>
  <c r="O1010" i="7"/>
  <c r="O1011" i="7"/>
  <c r="O1012" i="7"/>
  <c r="O1013" i="7"/>
  <c r="O1014" i="7"/>
  <c r="O1015" i="7"/>
  <c r="N1000" i="7"/>
  <c r="N1001" i="7"/>
  <c r="N1002" i="7"/>
  <c r="N1003" i="7"/>
  <c r="N1004" i="7"/>
  <c r="N1005" i="7"/>
  <c r="N1006" i="7"/>
  <c r="N1007" i="7"/>
  <c r="N1008" i="7"/>
  <c r="N1009" i="7"/>
  <c r="N1010" i="7"/>
  <c r="N1011" i="7"/>
  <c r="N1012" i="7"/>
  <c r="N1013" i="7"/>
  <c r="N1014" i="7"/>
  <c r="N1015" i="7"/>
  <c r="M1000" i="7"/>
  <c r="M1001" i="7"/>
  <c r="M1002" i="7"/>
  <c r="M1003" i="7"/>
  <c r="M1004" i="7"/>
  <c r="M1005" i="7"/>
  <c r="M1006" i="7"/>
  <c r="M1007" i="7"/>
  <c r="M1008" i="7"/>
  <c r="M1009" i="7"/>
  <c r="M1010" i="7"/>
  <c r="M1011" i="7"/>
  <c r="M1012" i="7"/>
  <c r="M1013" i="7"/>
  <c r="M1014" i="7"/>
  <c r="M1015" i="7"/>
  <c r="L1000" i="7"/>
  <c r="K1000" i="7"/>
  <c r="K1001" i="7"/>
  <c r="K1002" i="7"/>
  <c r="K1003" i="7"/>
  <c r="K1004" i="7"/>
  <c r="K1005" i="7"/>
  <c r="K1006" i="7"/>
  <c r="K1007" i="7"/>
  <c r="K1008" i="7"/>
  <c r="K1009" i="7"/>
  <c r="K1010" i="7"/>
  <c r="K1011" i="7"/>
  <c r="K1012" i="7"/>
  <c r="K1013" i="7"/>
  <c r="K1014" i="7"/>
  <c r="K1015" i="7"/>
  <c r="J1000" i="7"/>
  <c r="J1001" i="7"/>
  <c r="J1002" i="7"/>
  <c r="J1003" i="7"/>
  <c r="J1004" i="7"/>
  <c r="J1005" i="7"/>
  <c r="J1006" i="7"/>
  <c r="J1007" i="7"/>
  <c r="J1008" i="7"/>
  <c r="J1009" i="7"/>
  <c r="J1010" i="7"/>
  <c r="J1011" i="7"/>
  <c r="J1012" i="7"/>
  <c r="J1013" i="7"/>
  <c r="J1014" i="7"/>
  <c r="J1015" i="7"/>
  <c r="I1000" i="7"/>
  <c r="I1001" i="7"/>
  <c r="I1002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F1000" i="7"/>
  <c r="F1001" i="7"/>
  <c r="F1002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D1000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H865" i="7"/>
  <c r="BG865" i="7"/>
  <c r="BF865" i="7"/>
  <c r="BE865" i="7"/>
  <c r="BD865" i="7"/>
  <c r="BC865" i="7"/>
  <c r="BB865" i="7"/>
  <c r="BA865" i="7"/>
  <c r="AZ865" i="7"/>
  <c r="AY865" i="7"/>
  <c r="AX865" i="7"/>
  <c r="AW865" i="7"/>
  <c r="AV865" i="7"/>
  <c r="AU865" i="7"/>
  <c r="AT865" i="7"/>
  <c r="AS865" i="7"/>
  <c r="AR865" i="7"/>
  <c r="AQ865" i="7"/>
  <c r="AP865" i="7"/>
  <c r="AO865" i="7"/>
  <c r="AN865" i="7"/>
  <c r="AM865" i="7"/>
  <c r="AL865" i="7"/>
  <c r="AK865" i="7"/>
  <c r="AJ865" i="7"/>
  <c r="AI865" i="7"/>
  <c r="AH865" i="7"/>
  <c r="AG865" i="7"/>
  <c r="AF865" i="7"/>
  <c r="AE865" i="7"/>
  <c r="AD865" i="7"/>
  <c r="AC865" i="7"/>
  <c r="AB865" i="7"/>
  <c r="AA865" i="7"/>
  <c r="Z865" i="7"/>
  <c r="Y865" i="7"/>
  <c r="X865" i="7"/>
  <c r="W865" i="7"/>
  <c r="V865" i="7"/>
  <c r="U865" i="7"/>
  <c r="T865" i="7"/>
  <c r="S865" i="7"/>
  <c r="R865" i="7"/>
  <c r="Q865" i="7"/>
  <c r="P865" i="7"/>
  <c r="O865" i="7"/>
  <c r="N865" i="7"/>
  <c r="M865" i="7"/>
  <c r="L865" i="7"/>
  <c r="K865" i="7"/>
  <c r="J865" i="7"/>
  <c r="I865" i="7"/>
  <c r="H865" i="7"/>
  <c r="G865" i="7"/>
  <c r="F865" i="7"/>
  <c r="E865" i="7"/>
  <c r="D865" i="7"/>
  <c r="C865" i="7"/>
  <c r="B865" i="7"/>
  <c r="BH863" i="7"/>
  <c r="BG863" i="7"/>
  <c r="BF863" i="7"/>
  <c r="BE863" i="7"/>
  <c r="BD863" i="7"/>
  <c r="BC863" i="7"/>
  <c r="BB863" i="7"/>
  <c r="BA863" i="7"/>
  <c r="AZ863" i="7"/>
  <c r="AY863" i="7"/>
  <c r="AX863" i="7"/>
  <c r="AW863" i="7"/>
  <c r="AV863" i="7"/>
  <c r="AU863" i="7"/>
  <c r="AT863" i="7"/>
  <c r="AS863" i="7"/>
  <c r="AR863" i="7"/>
  <c r="AQ863" i="7"/>
  <c r="AP863" i="7"/>
  <c r="AO863" i="7"/>
  <c r="AN863" i="7"/>
  <c r="AM863" i="7"/>
  <c r="AL863" i="7"/>
  <c r="AK863" i="7"/>
  <c r="AJ863" i="7"/>
  <c r="AI863" i="7"/>
  <c r="AH863" i="7"/>
  <c r="AG863" i="7"/>
  <c r="AF863" i="7"/>
  <c r="AE863" i="7"/>
  <c r="AD863" i="7"/>
  <c r="AC863" i="7"/>
  <c r="AB863" i="7"/>
  <c r="AA863" i="7"/>
  <c r="Z863" i="7"/>
  <c r="Y863" i="7"/>
  <c r="X863" i="7"/>
  <c r="W863" i="7"/>
  <c r="V863" i="7"/>
  <c r="U863" i="7"/>
  <c r="T863" i="7"/>
  <c r="S863" i="7"/>
  <c r="R863" i="7"/>
  <c r="Q863" i="7"/>
  <c r="P863" i="7"/>
  <c r="O863" i="7"/>
  <c r="N863" i="7"/>
  <c r="M863" i="7"/>
  <c r="L863" i="7"/>
  <c r="K863" i="7"/>
  <c r="J863" i="7"/>
  <c r="I863" i="7"/>
  <c r="H863" i="7"/>
  <c r="G863" i="7"/>
  <c r="F863" i="7"/>
  <c r="E863" i="7"/>
  <c r="D863" i="7"/>
  <c r="C863" i="7"/>
  <c r="B863" i="7"/>
  <c r="BH849" i="7"/>
  <c r="BG849" i="7"/>
  <c r="BF849" i="7"/>
  <c r="BE849" i="7"/>
  <c r="BD849" i="7"/>
  <c r="BC849" i="7"/>
  <c r="BB849" i="7"/>
  <c r="BA849" i="7"/>
  <c r="AZ849" i="7"/>
  <c r="AY849" i="7"/>
  <c r="AX849" i="7"/>
  <c r="AW849" i="7"/>
  <c r="AV849" i="7"/>
  <c r="AU849" i="7"/>
  <c r="AT849" i="7"/>
  <c r="AS849" i="7"/>
  <c r="AR849" i="7"/>
  <c r="AQ849" i="7"/>
  <c r="AP849" i="7"/>
  <c r="AO849" i="7"/>
  <c r="AN849" i="7"/>
  <c r="AM849" i="7"/>
  <c r="AL849" i="7"/>
  <c r="AK849" i="7"/>
  <c r="AJ849" i="7"/>
  <c r="AI849" i="7"/>
  <c r="AH849" i="7"/>
  <c r="AG849" i="7"/>
  <c r="AF849" i="7"/>
  <c r="AE849" i="7"/>
  <c r="AD849" i="7"/>
  <c r="AC849" i="7"/>
  <c r="AB849" i="7"/>
  <c r="AA849" i="7"/>
  <c r="Z849" i="7"/>
  <c r="Y849" i="7"/>
  <c r="X849" i="7"/>
  <c r="W849" i="7"/>
  <c r="V849" i="7"/>
  <c r="U849" i="7"/>
  <c r="T849" i="7"/>
  <c r="S849" i="7"/>
  <c r="R849" i="7"/>
  <c r="Q849" i="7"/>
  <c r="P849" i="7"/>
  <c r="O849" i="7"/>
  <c r="N849" i="7"/>
  <c r="M849" i="7"/>
  <c r="L849" i="7"/>
  <c r="K849" i="7"/>
  <c r="J849" i="7"/>
  <c r="I849" i="7"/>
  <c r="H849" i="7"/>
  <c r="G849" i="7"/>
  <c r="F849" i="7"/>
  <c r="E849" i="7"/>
  <c r="D849" i="7"/>
  <c r="C849" i="7"/>
  <c r="B849" i="7"/>
  <c r="BH846" i="7"/>
  <c r="BG846" i="7"/>
  <c r="BF846" i="7"/>
  <c r="BE846" i="7"/>
  <c r="BD846" i="7"/>
  <c r="BC846" i="7"/>
  <c r="BB846" i="7"/>
  <c r="BA846" i="7"/>
  <c r="AZ846" i="7"/>
  <c r="AY846" i="7"/>
  <c r="AX846" i="7"/>
  <c r="AW846" i="7"/>
  <c r="AV846" i="7"/>
  <c r="AU846" i="7"/>
  <c r="AT846" i="7"/>
  <c r="AS846" i="7"/>
  <c r="AR846" i="7"/>
  <c r="AQ846" i="7"/>
  <c r="AP846" i="7"/>
  <c r="AO846" i="7"/>
  <c r="AN846" i="7"/>
  <c r="AM846" i="7"/>
  <c r="AL846" i="7"/>
  <c r="AK846" i="7"/>
  <c r="AJ846" i="7"/>
  <c r="AI846" i="7"/>
  <c r="AH846" i="7"/>
  <c r="AG846" i="7"/>
  <c r="AF846" i="7"/>
  <c r="AE846" i="7"/>
  <c r="AD846" i="7"/>
  <c r="AC846" i="7"/>
  <c r="AB846" i="7"/>
  <c r="AA846" i="7"/>
  <c r="Z846" i="7"/>
  <c r="Y846" i="7"/>
  <c r="X846" i="7"/>
  <c r="W846" i="7"/>
  <c r="V846" i="7"/>
  <c r="U846" i="7"/>
  <c r="T846" i="7"/>
  <c r="S846" i="7"/>
  <c r="R846" i="7"/>
  <c r="Q846" i="7"/>
  <c r="P846" i="7"/>
  <c r="O846" i="7"/>
  <c r="N846" i="7"/>
  <c r="M846" i="7"/>
  <c r="L846" i="7"/>
  <c r="K846" i="7"/>
  <c r="J846" i="7"/>
  <c r="I846" i="7"/>
  <c r="H846" i="7"/>
  <c r="G846" i="7"/>
  <c r="F846" i="7"/>
  <c r="E846" i="7"/>
  <c r="D846" i="7"/>
  <c r="C846" i="7"/>
  <c r="B846" i="7"/>
  <c r="BH729" i="7"/>
  <c r="BG729" i="7"/>
  <c r="BF729" i="7"/>
  <c r="BE729" i="7"/>
  <c r="BD729" i="7"/>
  <c r="BC729" i="7"/>
  <c r="BB729" i="7"/>
  <c r="BA729" i="7"/>
  <c r="AZ729" i="7"/>
  <c r="AY729" i="7"/>
  <c r="AX729" i="7"/>
  <c r="AW729" i="7"/>
  <c r="AV729" i="7"/>
  <c r="AU729" i="7"/>
  <c r="AT729" i="7"/>
  <c r="AS729" i="7"/>
  <c r="AR729" i="7"/>
  <c r="AQ729" i="7"/>
  <c r="AP729" i="7"/>
  <c r="AO729" i="7"/>
  <c r="AN729" i="7"/>
  <c r="AM729" i="7"/>
  <c r="AL729" i="7"/>
  <c r="AK729" i="7"/>
  <c r="AJ729" i="7"/>
  <c r="AI729" i="7"/>
  <c r="AH729" i="7"/>
  <c r="AG729" i="7"/>
  <c r="AF729" i="7"/>
  <c r="AE729" i="7"/>
  <c r="AD729" i="7"/>
  <c r="AC729" i="7"/>
  <c r="AB729" i="7"/>
  <c r="AA729" i="7"/>
  <c r="Z729" i="7"/>
  <c r="Y729" i="7"/>
  <c r="X729" i="7"/>
  <c r="W729" i="7"/>
  <c r="V729" i="7"/>
  <c r="U729" i="7"/>
  <c r="T729" i="7"/>
  <c r="S729" i="7"/>
  <c r="R729" i="7"/>
  <c r="Q729" i="7"/>
  <c r="P729" i="7"/>
  <c r="O729" i="7"/>
  <c r="N729" i="7"/>
  <c r="M729" i="7"/>
  <c r="L729" i="7"/>
  <c r="K729" i="7"/>
  <c r="J729" i="7"/>
  <c r="I729" i="7"/>
  <c r="H729" i="7"/>
  <c r="G729" i="7"/>
  <c r="F729" i="7"/>
  <c r="E729" i="7"/>
  <c r="D729" i="7"/>
  <c r="C729" i="7"/>
  <c r="B729" i="7"/>
  <c r="BH585" i="7"/>
  <c r="BG585" i="7"/>
  <c r="BF585" i="7"/>
  <c r="BE585" i="7"/>
  <c r="BD585" i="7"/>
  <c r="BC585" i="7"/>
  <c r="BB585" i="7"/>
  <c r="BA585" i="7"/>
  <c r="AZ585" i="7"/>
  <c r="AY585" i="7"/>
  <c r="AX585" i="7"/>
  <c r="AW585" i="7"/>
  <c r="AV585" i="7"/>
  <c r="AU585" i="7"/>
  <c r="AT585" i="7"/>
  <c r="AS585" i="7"/>
  <c r="AR585" i="7"/>
  <c r="AQ585" i="7"/>
  <c r="AP585" i="7"/>
  <c r="AO585" i="7"/>
  <c r="AN585" i="7"/>
  <c r="AM585" i="7"/>
  <c r="AL585" i="7"/>
  <c r="AK585" i="7"/>
  <c r="AJ585" i="7"/>
  <c r="AI585" i="7"/>
  <c r="AH585" i="7"/>
  <c r="AG585" i="7"/>
  <c r="AF585" i="7"/>
  <c r="AE585" i="7"/>
  <c r="AD585" i="7"/>
  <c r="AC585" i="7"/>
  <c r="AB585" i="7"/>
  <c r="AA585" i="7"/>
  <c r="Z585" i="7"/>
  <c r="Y585" i="7"/>
  <c r="X585" i="7"/>
  <c r="W585" i="7"/>
  <c r="V585" i="7"/>
  <c r="U585" i="7"/>
  <c r="T585" i="7"/>
  <c r="S585" i="7"/>
  <c r="R585" i="7"/>
  <c r="Q585" i="7"/>
  <c r="P585" i="7"/>
  <c r="O585" i="7"/>
  <c r="N585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BH583" i="7"/>
  <c r="BG583" i="7"/>
  <c r="BF583" i="7"/>
  <c r="BE583" i="7"/>
  <c r="BD583" i="7"/>
  <c r="BC583" i="7"/>
  <c r="BB583" i="7"/>
  <c r="BA583" i="7"/>
  <c r="AZ583" i="7"/>
  <c r="AY583" i="7"/>
  <c r="AX583" i="7"/>
  <c r="AW583" i="7"/>
  <c r="AV583" i="7"/>
  <c r="AU583" i="7"/>
  <c r="AT583" i="7"/>
  <c r="AS583" i="7"/>
  <c r="AR583" i="7"/>
  <c r="AQ583" i="7"/>
  <c r="AP583" i="7"/>
  <c r="AO583" i="7"/>
  <c r="AN583" i="7"/>
  <c r="AM583" i="7"/>
  <c r="AL583" i="7"/>
  <c r="AK583" i="7"/>
  <c r="AJ583" i="7"/>
  <c r="AI583" i="7"/>
  <c r="AH583" i="7"/>
  <c r="AG583" i="7"/>
  <c r="AF583" i="7"/>
  <c r="AE583" i="7"/>
  <c r="AD583" i="7"/>
  <c r="AC583" i="7"/>
  <c r="AB583" i="7"/>
  <c r="AA583" i="7"/>
  <c r="Z583" i="7"/>
  <c r="Y583" i="7"/>
  <c r="X583" i="7"/>
  <c r="W583" i="7"/>
  <c r="V583" i="7"/>
  <c r="U583" i="7"/>
  <c r="T583" i="7"/>
  <c r="S583" i="7"/>
  <c r="R583" i="7"/>
  <c r="Q583" i="7"/>
  <c r="P583" i="7"/>
  <c r="O583" i="7"/>
  <c r="N583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BH569" i="7"/>
  <c r="BG569" i="7"/>
  <c r="BF569" i="7"/>
  <c r="BE569" i="7"/>
  <c r="BD569" i="7"/>
  <c r="BC569" i="7"/>
  <c r="BB569" i="7"/>
  <c r="BA569" i="7"/>
  <c r="AZ569" i="7"/>
  <c r="AY569" i="7"/>
  <c r="AX569" i="7"/>
  <c r="AW569" i="7"/>
  <c r="AV569" i="7"/>
  <c r="AU569" i="7"/>
  <c r="AT569" i="7"/>
  <c r="AS569" i="7"/>
  <c r="AR569" i="7"/>
  <c r="AQ569" i="7"/>
  <c r="AP569" i="7"/>
  <c r="AO569" i="7"/>
  <c r="AN569" i="7"/>
  <c r="AM569" i="7"/>
  <c r="AL569" i="7"/>
  <c r="AK569" i="7"/>
  <c r="AJ569" i="7"/>
  <c r="AI569" i="7"/>
  <c r="AH569" i="7"/>
  <c r="AG569" i="7"/>
  <c r="AF569" i="7"/>
  <c r="AE569" i="7"/>
  <c r="AD569" i="7"/>
  <c r="AC569" i="7"/>
  <c r="AB569" i="7"/>
  <c r="AA569" i="7"/>
  <c r="Z569" i="7"/>
  <c r="Y569" i="7"/>
  <c r="X569" i="7"/>
  <c r="W569" i="7"/>
  <c r="V569" i="7"/>
  <c r="U569" i="7"/>
  <c r="T569" i="7"/>
  <c r="S569" i="7"/>
  <c r="R569" i="7"/>
  <c r="Q569" i="7"/>
  <c r="P569" i="7"/>
  <c r="O569" i="7"/>
  <c r="N569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BH566" i="7"/>
  <c r="BG566" i="7"/>
  <c r="BF566" i="7"/>
  <c r="BE566" i="7"/>
  <c r="BD566" i="7"/>
  <c r="BC566" i="7"/>
  <c r="BB566" i="7"/>
  <c r="BA566" i="7"/>
  <c r="AZ566" i="7"/>
  <c r="AY566" i="7"/>
  <c r="AX566" i="7"/>
  <c r="AW566" i="7"/>
  <c r="AV566" i="7"/>
  <c r="AU566" i="7"/>
  <c r="AT566" i="7"/>
  <c r="AS566" i="7"/>
  <c r="AR566" i="7"/>
  <c r="AQ566" i="7"/>
  <c r="AP566" i="7"/>
  <c r="AO566" i="7"/>
  <c r="AN566" i="7"/>
  <c r="AM566" i="7"/>
  <c r="AL566" i="7"/>
  <c r="AK566" i="7"/>
  <c r="AJ566" i="7"/>
  <c r="AI566" i="7"/>
  <c r="AH566" i="7"/>
  <c r="AG566" i="7"/>
  <c r="AF566" i="7"/>
  <c r="AE566" i="7"/>
  <c r="AD566" i="7"/>
  <c r="AC566" i="7"/>
  <c r="AB566" i="7"/>
  <c r="AA566" i="7"/>
  <c r="Z566" i="7"/>
  <c r="Y566" i="7"/>
  <c r="X566" i="7"/>
  <c r="W566" i="7"/>
  <c r="V566" i="7"/>
  <c r="U566" i="7"/>
  <c r="T566" i="7"/>
  <c r="S566" i="7"/>
  <c r="R566" i="7"/>
  <c r="Q566" i="7"/>
  <c r="P566" i="7"/>
  <c r="O566" i="7"/>
  <c r="N566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A548" i="7"/>
  <c r="A547" i="7"/>
  <c r="A546" i="7"/>
  <c r="A545" i="7"/>
  <c r="A544" i="7"/>
  <c r="A541" i="7"/>
  <c r="A540" i="7"/>
  <c r="A539" i="7"/>
  <c r="A538" i="7"/>
  <c r="A537" i="7"/>
  <c r="A534" i="7"/>
  <c r="A533" i="7"/>
  <c r="A532" i="7"/>
  <c r="A531" i="7"/>
  <c r="A530" i="7"/>
  <c r="A523" i="7"/>
  <c r="A522" i="7"/>
  <c r="A521" i="7"/>
  <c r="A520" i="7"/>
  <c r="A519" i="7"/>
  <c r="A516" i="7"/>
  <c r="A515" i="7"/>
  <c r="A514" i="7"/>
  <c r="A513" i="7"/>
  <c r="A512" i="7"/>
  <c r="A502" i="7"/>
  <c r="A501" i="7"/>
  <c r="A500" i="7"/>
  <c r="A499" i="7"/>
  <c r="A498" i="7"/>
  <c r="A495" i="7"/>
  <c r="A494" i="7"/>
  <c r="A493" i="7"/>
  <c r="A492" i="7"/>
  <c r="A491" i="7"/>
  <c r="A483" i="7"/>
  <c r="A482" i="7"/>
  <c r="A481" i="7"/>
  <c r="A480" i="7"/>
  <c r="A479" i="7"/>
  <c r="A476" i="7"/>
  <c r="A475" i="7"/>
  <c r="A474" i="7"/>
  <c r="A473" i="7"/>
  <c r="A472" i="7"/>
  <c r="A469" i="7"/>
  <c r="A468" i="7"/>
  <c r="A467" i="7"/>
  <c r="A466" i="7"/>
  <c r="A465" i="7"/>
  <c r="A462" i="7"/>
  <c r="A461" i="7"/>
  <c r="A460" i="7"/>
  <c r="A459" i="7"/>
  <c r="A458" i="7"/>
  <c r="A455" i="7"/>
  <c r="A454" i="7"/>
  <c r="A453" i="7"/>
  <c r="A452" i="7"/>
  <c r="A451" i="7"/>
  <c r="BH327" i="7"/>
  <c r="BG327" i="7"/>
  <c r="BF327" i="7"/>
  <c r="BE327" i="7"/>
  <c r="BD327" i="7"/>
  <c r="BC327" i="7"/>
  <c r="BB327" i="7"/>
  <c r="BA327" i="7"/>
  <c r="AZ327" i="7"/>
  <c r="AY327" i="7"/>
  <c r="AX327" i="7"/>
  <c r="AW327" i="7"/>
  <c r="AV327" i="7"/>
  <c r="AU327" i="7"/>
  <c r="AT327" i="7"/>
  <c r="AS327" i="7"/>
  <c r="AR327" i="7"/>
  <c r="AQ327" i="7"/>
  <c r="AP327" i="7"/>
  <c r="AO327" i="7"/>
  <c r="AN327" i="7"/>
  <c r="AM327" i="7"/>
  <c r="AL327" i="7"/>
  <c r="AK327" i="7"/>
  <c r="AJ327" i="7"/>
  <c r="AI327" i="7"/>
  <c r="AH327" i="7"/>
  <c r="AG327" i="7"/>
  <c r="AF327" i="7"/>
  <c r="AE327" i="7"/>
  <c r="AD327" i="7"/>
  <c r="AC327" i="7"/>
  <c r="AB327" i="7"/>
  <c r="AA327" i="7"/>
  <c r="Z327" i="7"/>
  <c r="Y327" i="7"/>
  <c r="X327" i="7"/>
  <c r="W327" i="7"/>
  <c r="V327" i="7"/>
  <c r="U327" i="7"/>
  <c r="T327" i="7"/>
  <c r="S327" i="7"/>
  <c r="R327" i="7"/>
  <c r="Q327" i="7"/>
  <c r="P327" i="7"/>
  <c r="O327" i="7"/>
  <c r="N327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BH325" i="7"/>
  <c r="BG325" i="7"/>
  <c r="BF325" i="7"/>
  <c r="BE325" i="7"/>
  <c r="BD325" i="7"/>
  <c r="BC325" i="7"/>
  <c r="BB325" i="7"/>
  <c r="BA325" i="7"/>
  <c r="AZ325" i="7"/>
  <c r="AY325" i="7"/>
  <c r="AX325" i="7"/>
  <c r="AW325" i="7"/>
  <c r="AV325" i="7"/>
  <c r="AU325" i="7"/>
  <c r="AT325" i="7"/>
  <c r="AS325" i="7"/>
  <c r="AR325" i="7"/>
  <c r="AQ325" i="7"/>
  <c r="AP325" i="7"/>
  <c r="AO325" i="7"/>
  <c r="AN325" i="7"/>
  <c r="AM325" i="7"/>
  <c r="AL325" i="7"/>
  <c r="AK325" i="7"/>
  <c r="AJ325" i="7"/>
  <c r="AI325" i="7"/>
  <c r="AH325" i="7"/>
  <c r="AG325" i="7"/>
  <c r="AF325" i="7"/>
  <c r="AE325" i="7"/>
  <c r="AD325" i="7"/>
  <c r="AC325" i="7"/>
  <c r="AB325" i="7"/>
  <c r="AA325" i="7"/>
  <c r="Z325" i="7"/>
  <c r="Y325" i="7"/>
  <c r="X325" i="7"/>
  <c r="W325" i="7"/>
  <c r="V325" i="7"/>
  <c r="U325" i="7"/>
  <c r="T325" i="7"/>
  <c r="S325" i="7"/>
  <c r="R325" i="7"/>
  <c r="Q325" i="7"/>
  <c r="P325" i="7"/>
  <c r="O325" i="7"/>
  <c r="N325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BH311" i="7"/>
  <c r="BG311" i="7"/>
  <c r="BF311" i="7"/>
  <c r="BE311" i="7"/>
  <c r="BD311" i="7"/>
  <c r="BC311" i="7"/>
  <c r="BB311" i="7"/>
  <c r="BA311" i="7"/>
  <c r="AZ311" i="7"/>
  <c r="AY311" i="7"/>
  <c r="AX311" i="7"/>
  <c r="AW311" i="7"/>
  <c r="AV311" i="7"/>
  <c r="AU311" i="7"/>
  <c r="AT311" i="7"/>
  <c r="AS311" i="7"/>
  <c r="AR311" i="7"/>
  <c r="AQ311" i="7"/>
  <c r="AP311" i="7"/>
  <c r="AO311" i="7"/>
  <c r="AN311" i="7"/>
  <c r="AM311" i="7"/>
  <c r="AL311" i="7"/>
  <c r="AK311" i="7"/>
  <c r="AJ311" i="7"/>
  <c r="AI311" i="7"/>
  <c r="AH311" i="7"/>
  <c r="AG311" i="7"/>
  <c r="AF311" i="7"/>
  <c r="AE311" i="7"/>
  <c r="AD311" i="7"/>
  <c r="AC311" i="7"/>
  <c r="AB311" i="7"/>
  <c r="AA311" i="7"/>
  <c r="Z311" i="7"/>
  <c r="Y311" i="7"/>
  <c r="X311" i="7"/>
  <c r="W311" i="7"/>
  <c r="V311" i="7"/>
  <c r="U311" i="7"/>
  <c r="T311" i="7"/>
  <c r="S311" i="7"/>
  <c r="R311" i="7"/>
  <c r="Q311" i="7"/>
  <c r="P311" i="7"/>
  <c r="O311" i="7"/>
  <c r="N311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BH308" i="7"/>
  <c r="BG308" i="7"/>
  <c r="BF308" i="7"/>
  <c r="BE308" i="7"/>
  <c r="BD308" i="7"/>
  <c r="BC308" i="7"/>
  <c r="BB308" i="7"/>
  <c r="BA308" i="7"/>
  <c r="AZ308" i="7"/>
  <c r="AY308" i="7"/>
  <c r="AX308" i="7"/>
  <c r="AW308" i="7"/>
  <c r="AV308" i="7"/>
  <c r="AU308" i="7"/>
  <c r="AT308" i="7"/>
  <c r="AS308" i="7"/>
  <c r="AR308" i="7"/>
  <c r="AQ308" i="7"/>
  <c r="AP308" i="7"/>
  <c r="AO308" i="7"/>
  <c r="AN308" i="7"/>
  <c r="AM308" i="7"/>
  <c r="AL308" i="7"/>
  <c r="AK308" i="7"/>
  <c r="AJ308" i="7"/>
  <c r="AI308" i="7"/>
  <c r="AH308" i="7"/>
  <c r="AG308" i="7"/>
  <c r="AF308" i="7"/>
  <c r="AE308" i="7"/>
  <c r="AD308" i="7"/>
  <c r="AC308" i="7"/>
  <c r="AB308" i="7"/>
  <c r="AA308" i="7"/>
  <c r="Z308" i="7"/>
  <c r="Y308" i="7"/>
  <c r="X308" i="7"/>
  <c r="W308" i="7"/>
  <c r="V308" i="7"/>
  <c r="U308" i="7"/>
  <c r="T308" i="7"/>
  <c r="S308" i="7"/>
  <c r="R308" i="7"/>
  <c r="Q308" i="7"/>
  <c r="P308" i="7"/>
  <c r="O308" i="7"/>
  <c r="N308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A290" i="7"/>
  <c r="A289" i="7"/>
  <c r="A288" i="7"/>
  <c r="A287" i="7"/>
  <c r="A286" i="7"/>
  <c r="A283" i="7"/>
  <c r="A282" i="7"/>
  <c r="A281" i="7"/>
  <c r="A280" i="7"/>
  <c r="A279" i="7"/>
  <c r="A276" i="7"/>
  <c r="A275" i="7"/>
  <c r="A274" i="7"/>
  <c r="A273" i="7"/>
  <c r="A272" i="7"/>
  <c r="A265" i="7"/>
  <c r="A264" i="7"/>
  <c r="A263" i="7"/>
  <c r="A262" i="7"/>
  <c r="A261" i="7"/>
  <c r="A258" i="7"/>
  <c r="A257" i="7"/>
  <c r="A256" i="7"/>
  <c r="A255" i="7"/>
  <c r="A254" i="7"/>
  <c r="A244" i="7"/>
  <c r="A243" i="7"/>
  <c r="A242" i="7"/>
  <c r="A241" i="7"/>
  <c r="A240" i="7"/>
  <c r="A237" i="7"/>
  <c r="A236" i="7"/>
  <c r="A235" i="7"/>
  <c r="A234" i="7"/>
  <c r="A233" i="7"/>
  <c r="A225" i="7"/>
  <c r="A224" i="7"/>
  <c r="A223" i="7"/>
  <c r="A222" i="7"/>
  <c r="A221" i="7"/>
  <c r="A218" i="7"/>
  <c r="A217" i="7"/>
  <c r="A216" i="7"/>
  <c r="A215" i="7"/>
  <c r="A214" i="7"/>
  <c r="A211" i="7"/>
  <c r="A210" i="7"/>
  <c r="A209" i="7"/>
  <c r="A208" i="7"/>
  <c r="A207" i="7"/>
  <c r="A204" i="7"/>
  <c r="A203" i="7"/>
  <c r="A202" i="7"/>
  <c r="A201" i="7"/>
  <c r="A200" i="7"/>
  <c r="A197" i="7"/>
  <c r="A196" i="7"/>
  <c r="A195" i="7"/>
  <c r="A194" i="7"/>
  <c r="A193" i="7"/>
  <c r="BH133" i="7"/>
  <c r="BG133" i="7"/>
  <c r="BF133" i="7"/>
  <c r="BE133" i="7"/>
  <c r="BD133" i="7"/>
  <c r="BC133" i="7"/>
  <c r="BB133" i="7"/>
  <c r="BA133" i="7"/>
  <c r="AZ133" i="7"/>
  <c r="AY133" i="7"/>
  <c r="AX133" i="7"/>
  <c r="AW133" i="7"/>
  <c r="AV133" i="7"/>
  <c r="AU133" i="7"/>
  <c r="AT133" i="7"/>
  <c r="AS133" i="7"/>
  <c r="AR133" i="7"/>
  <c r="AQ133" i="7"/>
  <c r="AP133" i="7"/>
  <c r="AO133" i="7"/>
  <c r="AN133" i="7"/>
  <c r="AM133" i="7"/>
  <c r="AL133" i="7"/>
  <c r="AK133" i="7"/>
  <c r="AJ133" i="7"/>
  <c r="AI133" i="7"/>
  <c r="AH133" i="7"/>
  <c r="AG133" i="7"/>
  <c r="AF133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BH95" i="7"/>
  <c r="BG95" i="7"/>
  <c r="BF95" i="7"/>
  <c r="BE95" i="7"/>
  <c r="BD95" i="7"/>
  <c r="BC95" i="7"/>
  <c r="BB95" i="7"/>
  <c r="BA95" i="7"/>
  <c r="AZ95" i="7"/>
  <c r="AY95" i="7"/>
  <c r="AX95" i="7"/>
  <c r="AW95" i="7"/>
  <c r="AV95" i="7"/>
  <c r="AU95" i="7"/>
  <c r="AT95" i="7"/>
  <c r="AS95" i="7"/>
  <c r="AR95" i="7"/>
  <c r="AQ95" i="7"/>
  <c r="AP95" i="7"/>
  <c r="AO95" i="7"/>
  <c r="AN95" i="7"/>
  <c r="AM95" i="7"/>
  <c r="AL95" i="7"/>
  <c r="AK95" i="7"/>
  <c r="AJ95" i="7"/>
  <c r="AI95" i="7"/>
  <c r="AH95" i="7"/>
  <c r="AG95" i="7"/>
  <c r="AF95" i="7"/>
  <c r="AE95" i="7"/>
  <c r="AD95" i="7"/>
  <c r="AC95" i="7"/>
  <c r="AB95" i="7"/>
  <c r="AA95" i="7"/>
  <c r="Z95" i="7"/>
  <c r="Y95" i="7"/>
  <c r="X95" i="7"/>
  <c r="W95" i="7"/>
  <c r="V95" i="7"/>
  <c r="U95" i="7"/>
  <c r="T95" i="7"/>
  <c r="S95" i="7"/>
  <c r="R95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B95" i="7"/>
  <c r="BH92" i="7"/>
  <c r="BG92" i="7"/>
  <c r="BF92" i="7"/>
  <c r="BE92" i="7"/>
  <c r="BD92" i="7"/>
  <c r="BC92" i="7"/>
  <c r="BB92" i="7"/>
  <c r="BA92" i="7"/>
  <c r="AZ92" i="7"/>
  <c r="AY92" i="7"/>
  <c r="AX92" i="7"/>
  <c r="AW92" i="7"/>
  <c r="AV92" i="7"/>
  <c r="AU92" i="7"/>
  <c r="AT92" i="7"/>
  <c r="AS92" i="7"/>
  <c r="AR92" i="7"/>
  <c r="AQ92" i="7"/>
  <c r="AP92" i="7"/>
  <c r="AO92" i="7"/>
  <c r="AN92" i="7"/>
  <c r="AM92" i="7"/>
  <c r="AL92" i="7"/>
  <c r="AK92" i="7"/>
  <c r="AJ92" i="7"/>
  <c r="AI92" i="7"/>
  <c r="AH92" i="7"/>
  <c r="AG92" i="7"/>
  <c r="AF92" i="7"/>
  <c r="AE92" i="7"/>
  <c r="AD92" i="7"/>
  <c r="AC92" i="7"/>
  <c r="AB92" i="7"/>
  <c r="AA92" i="7"/>
  <c r="Z92" i="7"/>
  <c r="Y92" i="7"/>
  <c r="X92" i="7"/>
  <c r="W92" i="7"/>
  <c r="V92" i="7"/>
  <c r="U92" i="7"/>
  <c r="T92" i="7"/>
  <c r="S92" i="7"/>
  <c r="R92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C92" i="7"/>
  <c r="B92" i="7"/>
  <c r="AU65" i="7"/>
  <c r="O65" i="7"/>
  <c r="B65" i="7"/>
  <c r="S47" i="7"/>
  <c r="R47" i="7"/>
  <c r="Q47" i="7"/>
  <c r="P46" i="7"/>
  <c r="O46" i="7"/>
  <c r="N46" i="7"/>
  <c r="C50" i="6"/>
  <c r="D50" i="6"/>
  <c r="D49" i="6"/>
  <c r="C49" i="6"/>
  <c r="C48" i="6"/>
  <c r="D48" i="6"/>
  <c r="B68" i="7"/>
  <c r="D47" i="6"/>
  <c r="C47" i="6"/>
  <c r="D46" i="6"/>
  <c r="D45" i="6"/>
  <c r="D44" i="6"/>
  <c r="C44" i="6"/>
  <c r="D43" i="6"/>
  <c r="C43" i="6"/>
  <c r="D42" i="6"/>
  <c r="C42" i="6"/>
  <c r="D41" i="6"/>
  <c r="BF146" i="7"/>
  <c r="C41" i="6"/>
  <c r="C40" i="6"/>
  <c r="D40" i="6"/>
  <c r="D39" i="6"/>
  <c r="C39" i="6"/>
  <c r="C38" i="6"/>
  <c r="D38" i="6"/>
  <c r="D37" i="6"/>
  <c r="C37" i="6"/>
  <c r="C36" i="6"/>
  <c r="D35" i="6"/>
  <c r="D36" i="6"/>
  <c r="C35" i="6"/>
  <c r="D34" i="6"/>
  <c r="C34" i="6"/>
  <c r="C33" i="6"/>
  <c r="D32" i="6"/>
  <c r="D33" i="6"/>
  <c r="C32" i="6"/>
  <c r="D31" i="6"/>
  <c r="C31" i="6"/>
  <c r="D30" i="6"/>
  <c r="C30" i="6"/>
  <c r="C29" i="6"/>
  <c r="D29" i="6"/>
  <c r="D28" i="6"/>
  <c r="I24" i="6"/>
  <c r="D24" i="6"/>
  <c r="I23" i="6"/>
  <c r="C23" i="6"/>
  <c r="D23" i="6"/>
  <c r="I22" i="6"/>
  <c r="I21" i="6"/>
  <c r="I20" i="6"/>
  <c r="I19" i="6"/>
  <c r="C16" i="6"/>
  <c r="C15" i="6"/>
  <c r="D15" i="6"/>
  <c r="D12" i="6"/>
  <c r="D11" i="6"/>
  <c r="C10" i="6"/>
  <c r="D10" i="6"/>
  <c r="C7" i="6"/>
  <c r="D7" i="6"/>
  <c r="C6" i="6"/>
  <c r="D6" i="6"/>
  <c r="C5" i="6"/>
  <c r="D5" i="6"/>
  <c r="C4" i="6"/>
  <c r="D4" i="6"/>
  <c r="U24" i="5"/>
  <c r="U23" i="5"/>
  <c r="D373" i="4"/>
  <c r="P373" i="4"/>
  <c r="J332" i="4"/>
  <c r="K331" i="4"/>
  <c r="BJ325" i="4"/>
  <c r="E325" i="4"/>
  <c r="BJ324" i="4"/>
  <c r="E324" i="4"/>
  <c r="B61" i="7"/>
  <c r="BJ323" i="4"/>
  <c r="E323" i="4"/>
  <c r="B60" i="7"/>
  <c r="AR60" i="7"/>
  <c r="AR155" i="7"/>
  <c r="BJ320" i="4"/>
  <c r="E320" i="4"/>
  <c r="BJ319" i="4"/>
  <c r="E319" i="4"/>
  <c r="B59" i="7"/>
  <c r="BJ318" i="4"/>
  <c r="E318" i="4"/>
  <c r="B58" i="7"/>
  <c r="E315" i="4"/>
  <c r="BJ314" i="4"/>
  <c r="E314" i="4"/>
  <c r="BJ312" i="4"/>
  <c r="E312" i="4"/>
  <c r="BJ311" i="4"/>
  <c r="E311" i="4"/>
  <c r="BJ310" i="4"/>
  <c r="E310" i="4"/>
  <c r="BJ309" i="4"/>
  <c r="E309" i="4"/>
  <c r="E308" i="4"/>
  <c r="BJ308" i="4"/>
  <c r="BJ306" i="4"/>
  <c r="E306" i="4"/>
  <c r="BJ305" i="4"/>
  <c r="E305" i="4"/>
  <c r="BJ303" i="4"/>
  <c r="E303" i="4"/>
  <c r="BJ302" i="4"/>
  <c r="E302" i="4"/>
  <c r="BJ301" i="4"/>
  <c r="E301" i="4"/>
  <c r="E300" i="4"/>
  <c r="B43" i="7"/>
  <c r="BE43" i="7"/>
  <c r="BJ298" i="4"/>
  <c r="E298" i="4"/>
  <c r="E297" i="4"/>
  <c r="BJ295" i="4"/>
  <c r="E295" i="4"/>
  <c r="BJ293" i="4"/>
  <c r="E293" i="4"/>
  <c r="BJ292" i="4"/>
  <c r="E292" i="4"/>
  <c r="E291" i="4"/>
  <c r="BJ291" i="4"/>
  <c r="E290" i="4"/>
  <c r="B44" i="7"/>
  <c r="BJ288" i="4"/>
  <c r="E288" i="4"/>
  <c r="BJ287" i="4"/>
  <c r="E287" i="4"/>
  <c r="E286" i="4"/>
  <c r="BJ284" i="4"/>
  <c r="E284" i="4"/>
  <c r="BP281" i="4"/>
  <c r="BO281" i="4"/>
  <c r="BN281" i="4"/>
  <c r="BJ281" i="4"/>
  <c r="BA281" i="4"/>
  <c r="AB281" i="4"/>
  <c r="E281" i="4"/>
  <c r="BP280" i="4"/>
  <c r="BO280" i="4"/>
  <c r="BN280" i="4"/>
  <c r="BJ280" i="4"/>
  <c r="BA280" i="4"/>
  <c r="AB280" i="4"/>
  <c r="E280" i="4"/>
  <c r="BP279" i="4"/>
  <c r="BO279" i="4"/>
  <c r="BN279" i="4"/>
  <c r="BJ279" i="4"/>
  <c r="BA279" i="4"/>
  <c r="AB279" i="4"/>
  <c r="E279" i="4"/>
  <c r="BP277" i="4"/>
  <c r="BO277" i="4"/>
  <c r="BN277" i="4"/>
  <c r="BJ277" i="4"/>
  <c r="BA277" i="4"/>
  <c r="AB277" i="4"/>
  <c r="E277" i="4"/>
  <c r="BP276" i="4"/>
  <c r="BO276" i="4"/>
  <c r="BN276" i="4"/>
  <c r="BJ276" i="4"/>
  <c r="BA276" i="4"/>
  <c r="AB276" i="4"/>
  <c r="E276" i="4"/>
  <c r="BP275" i="4"/>
  <c r="BO275" i="4"/>
  <c r="BN275" i="4"/>
  <c r="BJ275" i="4"/>
  <c r="BA275" i="4"/>
  <c r="AB275" i="4"/>
  <c r="E275" i="4"/>
  <c r="BP274" i="4"/>
  <c r="BO274" i="4"/>
  <c r="BN274" i="4"/>
  <c r="BJ274" i="4"/>
  <c r="BA274" i="4"/>
  <c r="AB274" i="4"/>
  <c r="E274" i="4"/>
  <c r="BP273" i="4"/>
  <c r="BO273" i="4"/>
  <c r="BN273" i="4"/>
  <c r="BJ273" i="4"/>
  <c r="BA273" i="4"/>
  <c r="AB273" i="4"/>
  <c r="E273" i="4"/>
  <c r="BP272" i="4"/>
  <c r="BO272" i="4"/>
  <c r="BN272" i="4"/>
  <c r="BJ272" i="4"/>
  <c r="BA272" i="4"/>
  <c r="AB272" i="4"/>
  <c r="E272" i="4"/>
  <c r="BP271" i="4"/>
  <c r="BO271" i="4"/>
  <c r="BN271" i="4"/>
  <c r="BJ271" i="4"/>
  <c r="BA271" i="4"/>
  <c r="AB271" i="4"/>
  <c r="E271" i="4"/>
  <c r="BP270" i="4"/>
  <c r="BO270" i="4"/>
  <c r="BN270" i="4"/>
  <c r="BJ270" i="4"/>
  <c r="BA270" i="4"/>
  <c r="AB270" i="4"/>
  <c r="E270" i="4"/>
  <c r="BP269" i="4"/>
  <c r="BO269" i="4"/>
  <c r="BN269" i="4"/>
  <c r="BJ269" i="4"/>
  <c r="BA269" i="4"/>
  <c r="AB269" i="4"/>
  <c r="E269" i="4"/>
  <c r="BP268" i="4"/>
  <c r="BO268" i="4"/>
  <c r="BN268" i="4"/>
  <c r="BJ268" i="4"/>
  <c r="BA268" i="4"/>
  <c r="AB268" i="4"/>
  <c r="E268" i="4"/>
  <c r="BP267" i="4"/>
  <c r="BO267" i="4"/>
  <c r="BN267" i="4"/>
  <c r="BJ267" i="4"/>
  <c r="BA267" i="4"/>
  <c r="AB267" i="4"/>
  <c r="E267" i="4"/>
  <c r="BP266" i="4"/>
  <c r="D406" i="4"/>
  <c r="K406" i="4"/>
  <c r="BO266" i="4"/>
  <c r="D405" i="4"/>
  <c r="P405" i="4"/>
  <c r="BN266" i="4"/>
  <c r="D404" i="4"/>
  <c r="J404" i="4"/>
  <c r="BJ266" i="4"/>
  <c r="BA266" i="4"/>
  <c r="AB266" i="4"/>
  <c r="E266" i="4"/>
  <c r="BP264" i="4"/>
  <c r="BO264" i="4"/>
  <c r="BN264" i="4"/>
  <c r="BJ264" i="4"/>
  <c r="BA264" i="4"/>
  <c r="AB264" i="4"/>
  <c r="E264" i="4"/>
  <c r="BP263" i="4"/>
  <c r="BO263" i="4"/>
  <c r="BN263" i="4"/>
  <c r="BJ263" i="4"/>
  <c r="BA263" i="4"/>
  <c r="AB263" i="4"/>
  <c r="E263" i="4"/>
  <c r="BP262" i="4"/>
  <c r="BO262" i="4"/>
  <c r="BN262" i="4"/>
  <c r="BJ262" i="4"/>
  <c r="BA262" i="4"/>
  <c r="AB262" i="4"/>
  <c r="E262" i="4"/>
  <c r="BP261" i="4"/>
  <c r="BO261" i="4"/>
  <c r="BN261" i="4"/>
  <c r="BJ261" i="4"/>
  <c r="BA261" i="4"/>
  <c r="AB261" i="4"/>
  <c r="E261" i="4"/>
  <c r="BP260" i="4"/>
  <c r="BO260" i="4"/>
  <c r="BN260" i="4"/>
  <c r="BJ260" i="4"/>
  <c r="BA260" i="4"/>
  <c r="AB260" i="4"/>
  <c r="E260" i="4"/>
  <c r="BP259" i="4"/>
  <c r="BO259" i="4"/>
  <c r="BN259" i="4"/>
  <c r="BJ259" i="4"/>
  <c r="BA259" i="4"/>
  <c r="AB259" i="4"/>
  <c r="E259" i="4"/>
  <c r="BP258" i="4"/>
  <c r="BO258" i="4"/>
  <c r="BN258" i="4"/>
  <c r="BJ258" i="4"/>
  <c r="BA258" i="4"/>
  <c r="AB258" i="4"/>
  <c r="E258" i="4"/>
  <c r="BP257" i="4"/>
  <c r="BO257" i="4"/>
  <c r="BN257" i="4"/>
  <c r="BJ257" i="4"/>
  <c r="BA257" i="4"/>
  <c r="AB257" i="4"/>
  <c r="E257" i="4"/>
  <c r="BP256" i="4"/>
  <c r="BO256" i="4"/>
  <c r="BN256" i="4"/>
  <c r="BJ256" i="4"/>
  <c r="BA256" i="4"/>
  <c r="AB256" i="4"/>
  <c r="E256" i="4"/>
  <c r="BP255" i="4"/>
  <c r="BO255" i="4"/>
  <c r="BN255" i="4"/>
  <c r="BJ255" i="4"/>
  <c r="BA255" i="4"/>
  <c r="AB255" i="4"/>
  <c r="E255" i="4"/>
  <c r="AF415" i="4"/>
  <c r="BP254" i="4"/>
  <c r="BO254" i="4"/>
  <c r="BN254" i="4"/>
  <c r="BJ254" i="4"/>
  <c r="BA254" i="4"/>
  <c r="AB254" i="4"/>
  <c r="E254" i="4"/>
  <c r="BP253" i="4"/>
  <c r="BO253" i="4"/>
  <c r="BN253" i="4"/>
  <c r="BJ253" i="4"/>
  <c r="BA253" i="4"/>
  <c r="AB253" i="4"/>
  <c r="E253" i="4"/>
  <c r="BP250" i="4"/>
  <c r="BO250" i="4"/>
  <c r="BN250" i="4"/>
  <c r="BJ250" i="4"/>
  <c r="BA250" i="4"/>
  <c r="AB250" i="4"/>
  <c r="E250" i="4"/>
  <c r="BP249" i="4"/>
  <c r="BO249" i="4"/>
  <c r="BN249" i="4"/>
  <c r="BJ249" i="4"/>
  <c r="BA249" i="4"/>
  <c r="AB249" i="4"/>
  <c r="E249" i="4"/>
  <c r="BP248" i="4"/>
  <c r="BO248" i="4"/>
  <c r="BN248" i="4"/>
  <c r="BJ248" i="4"/>
  <c r="BA248" i="4"/>
  <c r="AB248" i="4"/>
  <c r="E248" i="4"/>
  <c r="BP247" i="4"/>
  <c r="BO247" i="4"/>
  <c r="BN247" i="4"/>
  <c r="BJ247" i="4"/>
  <c r="BA247" i="4"/>
  <c r="AB247" i="4"/>
  <c r="E247" i="4"/>
  <c r="BP246" i="4"/>
  <c r="BO246" i="4"/>
  <c r="BN246" i="4"/>
  <c r="BJ246" i="4"/>
  <c r="BA246" i="4"/>
  <c r="AB246" i="4"/>
  <c r="E246" i="4"/>
  <c r="BP245" i="4"/>
  <c r="BO245" i="4"/>
  <c r="BN245" i="4"/>
  <c r="BJ245" i="4"/>
  <c r="BA245" i="4"/>
  <c r="AB245" i="4"/>
  <c r="E245" i="4"/>
  <c r="BP243" i="4"/>
  <c r="BO243" i="4"/>
  <c r="BN243" i="4"/>
  <c r="BJ243" i="4"/>
  <c r="BA243" i="4"/>
  <c r="AB243" i="4"/>
  <c r="E243" i="4"/>
  <c r="BP242" i="4"/>
  <c r="BO242" i="4"/>
  <c r="BN242" i="4"/>
  <c r="BJ242" i="4"/>
  <c r="BA242" i="4"/>
  <c r="AB242" i="4"/>
  <c r="E242" i="4"/>
  <c r="BP241" i="4"/>
  <c r="BO241" i="4"/>
  <c r="BN241" i="4"/>
  <c r="BJ241" i="4"/>
  <c r="BA241" i="4"/>
  <c r="AB241" i="4"/>
  <c r="E241" i="4"/>
  <c r="BP240" i="4"/>
  <c r="BO240" i="4"/>
  <c r="BN240" i="4"/>
  <c r="BJ240" i="4"/>
  <c r="BA240" i="4"/>
  <c r="AB240" i="4"/>
  <c r="E240" i="4"/>
  <c r="BP239" i="4"/>
  <c r="BO239" i="4"/>
  <c r="BN239" i="4"/>
  <c r="BJ239" i="4"/>
  <c r="BA239" i="4"/>
  <c r="AB239" i="4"/>
  <c r="E239" i="4"/>
  <c r="BP238" i="4"/>
  <c r="BO238" i="4"/>
  <c r="BN238" i="4"/>
  <c r="BJ238" i="4"/>
  <c r="BA238" i="4"/>
  <c r="AB238" i="4"/>
  <c r="E238" i="4"/>
  <c r="BP237" i="4"/>
  <c r="BO237" i="4"/>
  <c r="BN237" i="4"/>
  <c r="BJ237" i="4"/>
  <c r="BA237" i="4"/>
  <c r="AB237" i="4"/>
  <c r="E237" i="4"/>
  <c r="BP236" i="4"/>
  <c r="BO236" i="4"/>
  <c r="BN236" i="4"/>
  <c r="BJ236" i="4"/>
  <c r="BA236" i="4"/>
  <c r="AB236" i="4"/>
  <c r="E236" i="4"/>
  <c r="BP235" i="4"/>
  <c r="BO235" i="4"/>
  <c r="BN235" i="4"/>
  <c r="BJ235" i="4"/>
  <c r="BA235" i="4"/>
  <c r="AB235" i="4"/>
  <c r="E235" i="4"/>
  <c r="BP234" i="4"/>
  <c r="BO234" i="4"/>
  <c r="BN234" i="4"/>
  <c r="BJ234" i="4"/>
  <c r="BA234" i="4"/>
  <c r="AB234" i="4"/>
  <c r="E234" i="4"/>
  <c r="BP233" i="4"/>
  <c r="BO233" i="4"/>
  <c r="BN233" i="4"/>
  <c r="BJ233" i="4"/>
  <c r="BA233" i="4"/>
  <c r="AB233" i="4"/>
  <c r="E233" i="4"/>
  <c r="BP232" i="4"/>
  <c r="BO232" i="4"/>
  <c r="BN232" i="4"/>
  <c r="BJ232" i="4"/>
  <c r="BA232" i="4"/>
  <c r="AB232" i="4"/>
  <c r="E232" i="4"/>
  <c r="BP231" i="4"/>
  <c r="BO231" i="4"/>
  <c r="BN231" i="4"/>
  <c r="BJ231" i="4"/>
  <c r="BA231" i="4"/>
  <c r="AB231" i="4"/>
  <c r="E231" i="4"/>
  <c r="BP230" i="4"/>
  <c r="BO230" i="4"/>
  <c r="BN230" i="4"/>
  <c r="BJ230" i="4"/>
  <c r="BA230" i="4"/>
  <c r="AB230" i="4"/>
  <c r="E230" i="4"/>
  <c r="BP229" i="4"/>
  <c r="BO229" i="4"/>
  <c r="D399" i="4"/>
  <c r="P399" i="4"/>
  <c r="BN229" i="4"/>
  <c r="BJ229" i="4"/>
  <c r="BA229" i="4"/>
  <c r="AB229" i="4"/>
  <c r="E229" i="4"/>
  <c r="BP227" i="4"/>
  <c r="BO227" i="4"/>
  <c r="BN227" i="4"/>
  <c r="BJ227" i="4"/>
  <c r="BA227" i="4"/>
  <c r="AB227" i="4"/>
  <c r="E227" i="4"/>
  <c r="BP226" i="4"/>
  <c r="BO226" i="4"/>
  <c r="BN226" i="4"/>
  <c r="BJ226" i="4"/>
  <c r="BA226" i="4"/>
  <c r="AB226" i="4"/>
  <c r="E226" i="4"/>
  <c r="BP225" i="4"/>
  <c r="BO225" i="4"/>
  <c r="BN225" i="4"/>
  <c r="BJ225" i="4"/>
  <c r="BA225" i="4"/>
  <c r="AB225" i="4"/>
  <c r="E225" i="4"/>
  <c r="BP224" i="4"/>
  <c r="BO224" i="4"/>
  <c r="BN224" i="4"/>
  <c r="D398" i="4"/>
  <c r="BJ224" i="4"/>
  <c r="BA224" i="4"/>
  <c r="AB224" i="4"/>
  <c r="E224" i="4"/>
  <c r="BP223" i="4"/>
  <c r="BO223" i="4"/>
  <c r="BN223" i="4"/>
  <c r="BJ223" i="4"/>
  <c r="BA223" i="4"/>
  <c r="AB223" i="4"/>
  <c r="E223" i="4"/>
  <c r="BP222" i="4"/>
  <c r="BO222" i="4"/>
  <c r="BN222" i="4"/>
  <c r="BJ222" i="4"/>
  <c r="BA222" i="4"/>
  <c r="AB222" i="4"/>
  <c r="E222" i="4"/>
  <c r="BP221" i="4"/>
  <c r="BO221" i="4"/>
  <c r="BN221" i="4"/>
  <c r="BJ221" i="4"/>
  <c r="BA221" i="4"/>
  <c r="AB221" i="4"/>
  <c r="E221" i="4"/>
  <c r="B38" i="7"/>
  <c r="BP220" i="4"/>
  <c r="BO220" i="4"/>
  <c r="BN220" i="4"/>
  <c r="BJ220" i="4"/>
  <c r="BA220" i="4"/>
  <c r="AB220" i="4"/>
  <c r="E220" i="4"/>
  <c r="BP219" i="4"/>
  <c r="BO219" i="4"/>
  <c r="BN219" i="4"/>
  <c r="BJ219" i="4"/>
  <c r="BA219" i="4"/>
  <c r="AB219" i="4"/>
  <c r="E219" i="4"/>
  <c r="BP216" i="4"/>
  <c r="BO216" i="4"/>
  <c r="BN216" i="4"/>
  <c r="BJ216" i="4"/>
  <c r="BA216" i="4"/>
  <c r="E216" i="4"/>
  <c r="BP215" i="4"/>
  <c r="BO215" i="4"/>
  <c r="BN215" i="4"/>
  <c r="BJ215" i="4"/>
  <c r="BA215" i="4"/>
  <c r="E215" i="4"/>
  <c r="BP214" i="4"/>
  <c r="BO214" i="4"/>
  <c r="BN214" i="4"/>
  <c r="BJ214" i="4"/>
  <c r="BA214" i="4"/>
  <c r="E214" i="4"/>
  <c r="BP213" i="4"/>
  <c r="BO213" i="4"/>
  <c r="BN213" i="4"/>
  <c r="BJ213" i="4"/>
  <c r="BA213" i="4"/>
  <c r="E213" i="4"/>
  <c r="BP212" i="4"/>
  <c r="BO212" i="4"/>
  <c r="BN212" i="4"/>
  <c r="BJ212" i="4"/>
  <c r="BA212" i="4"/>
  <c r="E212" i="4"/>
  <c r="BP211" i="4"/>
  <c r="BO211" i="4"/>
  <c r="BN211" i="4"/>
  <c r="BJ211" i="4"/>
  <c r="BA211" i="4"/>
  <c r="E211" i="4"/>
  <c r="BP210" i="4"/>
  <c r="BO210" i="4"/>
  <c r="BN210" i="4"/>
  <c r="BJ210" i="4"/>
  <c r="BA210" i="4"/>
  <c r="E210" i="4"/>
  <c r="BP209" i="4"/>
  <c r="BO209" i="4"/>
  <c r="BN209" i="4"/>
  <c r="BJ209" i="4"/>
  <c r="BA209" i="4"/>
  <c r="E209" i="4"/>
  <c r="BP208" i="4"/>
  <c r="BO208" i="4"/>
  <c r="D411" i="4"/>
  <c r="G411" i="4"/>
  <c r="BN208" i="4"/>
  <c r="BJ208" i="4"/>
  <c r="BA208" i="4"/>
  <c r="E208" i="4"/>
  <c r="BP207" i="4"/>
  <c r="BO207" i="4"/>
  <c r="BN207" i="4"/>
  <c r="BJ207" i="4"/>
  <c r="BA207" i="4"/>
  <c r="E207" i="4"/>
  <c r="BP206" i="4"/>
  <c r="BO206" i="4"/>
  <c r="BN206" i="4"/>
  <c r="BJ206" i="4"/>
  <c r="BA206" i="4"/>
  <c r="E206" i="4"/>
  <c r="BP205" i="4"/>
  <c r="BO205" i="4"/>
  <c r="BN205" i="4"/>
  <c r="BJ205" i="4"/>
  <c r="BA205" i="4"/>
  <c r="E205" i="4"/>
  <c r="BP204" i="4"/>
  <c r="BO204" i="4"/>
  <c r="BN204" i="4"/>
  <c r="BJ204" i="4"/>
  <c r="BA204" i="4"/>
  <c r="E204" i="4"/>
  <c r="BP203" i="4"/>
  <c r="BO203" i="4"/>
  <c r="BN203" i="4"/>
  <c r="BJ203" i="4"/>
  <c r="BA203" i="4"/>
  <c r="E203" i="4"/>
  <c r="BP202" i="4"/>
  <c r="BO202" i="4"/>
  <c r="BN202" i="4"/>
  <c r="BJ202" i="4"/>
  <c r="BA202" i="4"/>
  <c r="E202" i="4"/>
  <c r="BP201" i="4"/>
  <c r="BO201" i="4"/>
  <c r="BN201" i="4"/>
  <c r="BJ201" i="4"/>
  <c r="BA201" i="4"/>
  <c r="E201" i="4"/>
  <c r="BP200" i="4"/>
  <c r="BO200" i="4"/>
  <c r="BN200" i="4"/>
  <c r="BJ200" i="4"/>
  <c r="BA200" i="4"/>
  <c r="E200" i="4"/>
  <c r="BP199" i="4"/>
  <c r="BO199" i="4"/>
  <c r="BN199" i="4"/>
  <c r="BJ199" i="4"/>
  <c r="BA199" i="4"/>
  <c r="E199" i="4"/>
  <c r="BP198" i="4"/>
  <c r="BO198" i="4"/>
  <c r="BN198" i="4"/>
  <c r="BJ198" i="4"/>
  <c r="BA198" i="4"/>
  <c r="E198" i="4"/>
  <c r="BP197" i="4"/>
  <c r="BO197" i="4"/>
  <c r="BN197" i="4"/>
  <c r="D410" i="4"/>
  <c r="R410" i="4"/>
  <c r="BJ197" i="4"/>
  <c r="BA197" i="4"/>
  <c r="E197" i="4"/>
  <c r="BJ195" i="4"/>
  <c r="BA195" i="4"/>
  <c r="E195" i="4"/>
  <c r="B27" i="7"/>
  <c r="V27" i="7"/>
  <c r="BJ194" i="4"/>
  <c r="BA194" i="4"/>
  <c r="M194" i="4"/>
  <c r="E194" i="4"/>
  <c r="BJ193" i="4"/>
  <c r="BA193" i="4"/>
  <c r="E193" i="4"/>
  <c r="B20" i="7"/>
  <c r="BJ192" i="4"/>
  <c r="BA192" i="4"/>
  <c r="E192" i="4"/>
  <c r="B24" i="7"/>
  <c r="BJ191" i="4"/>
  <c r="BA191" i="4"/>
  <c r="E191" i="4"/>
  <c r="B25" i="7"/>
  <c r="BJ190" i="4"/>
  <c r="BA190" i="4"/>
  <c r="E190" i="4"/>
  <c r="B26" i="7"/>
  <c r="Q26" i="7"/>
  <c r="BJ189" i="4"/>
  <c r="BA189" i="4"/>
  <c r="E189" i="4"/>
  <c r="B23" i="7"/>
  <c r="BJ188" i="4"/>
  <c r="BA188" i="4"/>
  <c r="E188" i="4"/>
  <c r="B32" i="7"/>
  <c r="BJ187" i="4"/>
  <c r="BA187" i="4"/>
  <c r="E187" i="4"/>
  <c r="B22" i="7"/>
  <c r="R22" i="7"/>
  <c r="BJ186" i="4"/>
  <c r="BA186" i="4"/>
  <c r="E186" i="4"/>
  <c r="B21" i="7"/>
  <c r="Z21" i="7"/>
  <c r="BJ185" i="4"/>
  <c r="BA185" i="4"/>
  <c r="E185" i="4"/>
  <c r="B28" i="7"/>
  <c r="AW28" i="7"/>
  <c r="BA184" i="4"/>
  <c r="E184" i="4"/>
  <c r="BJ183" i="4"/>
  <c r="BA183" i="4"/>
  <c r="E183" i="4"/>
  <c r="B29" i="7"/>
  <c r="AW29" i="7"/>
  <c r="BJ182" i="4"/>
  <c r="BA182" i="4"/>
  <c r="E182" i="4"/>
  <c r="B36" i="7"/>
  <c r="AE36" i="7"/>
  <c r="BJ181" i="4"/>
  <c r="BA181" i="4"/>
  <c r="M181" i="4"/>
  <c r="E181" i="4"/>
  <c r="BJ180" i="4"/>
  <c r="BA180" i="4"/>
  <c r="E180" i="4"/>
  <c r="B31" i="7"/>
  <c r="BJ179" i="4"/>
  <c r="BA179" i="4"/>
  <c r="E179" i="4"/>
  <c r="B37" i="7"/>
  <c r="BA178" i="4"/>
  <c r="E178" i="4"/>
  <c r="B33" i="7"/>
  <c r="BA177" i="4"/>
  <c r="E177" i="4"/>
  <c r="B40" i="7"/>
  <c r="BJ176" i="4"/>
  <c r="BA176" i="4"/>
  <c r="E176" i="4"/>
  <c r="B34" i="7"/>
  <c r="BG34" i="7"/>
  <c r="BJ175" i="4"/>
  <c r="BA175" i="4"/>
  <c r="E175" i="4"/>
  <c r="BP173" i="4"/>
  <c r="BO173" i="4"/>
  <c r="BN173" i="4"/>
  <c r="BJ173" i="4"/>
  <c r="BA173" i="4"/>
  <c r="E173" i="4"/>
  <c r="BP172" i="4"/>
  <c r="BO172" i="4"/>
  <c r="BN172" i="4"/>
  <c r="BJ172" i="4"/>
  <c r="BA172" i="4"/>
  <c r="E172" i="4"/>
  <c r="BP171" i="4"/>
  <c r="BO171" i="4"/>
  <c r="BN171" i="4"/>
  <c r="BJ171" i="4"/>
  <c r="BA171" i="4"/>
  <c r="E171" i="4"/>
  <c r="BP170" i="4"/>
  <c r="BO170" i="4"/>
  <c r="BN170" i="4"/>
  <c r="BA170" i="4"/>
  <c r="E170" i="4"/>
  <c r="BP169" i="4"/>
  <c r="BO169" i="4"/>
  <c r="BN169" i="4"/>
  <c r="BA169" i="4"/>
  <c r="E169" i="4"/>
  <c r="BP168" i="4"/>
  <c r="BO168" i="4"/>
  <c r="BN168" i="4"/>
  <c r="BA168" i="4"/>
  <c r="E168" i="4"/>
  <c r="BP167" i="4"/>
  <c r="BO167" i="4"/>
  <c r="BN167" i="4"/>
  <c r="BJ167" i="4"/>
  <c r="BA167" i="4"/>
  <c r="E167" i="4"/>
  <c r="BP166" i="4"/>
  <c r="BO166" i="4"/>
  <c r="BN166" i="4"/>
  <c r="BA166" i="4"/>
  <c r="E166" i="4"/>
  <c r="BP165" i="4"/>
  <c r="BO165" i="4"/>
  <c r="BN165" i="4"/>
  <c r="BA165" i="4"/>
  <c r="E165" i="4"/>
  <c r="BP164" i="4"/>
  <c r="BO164" i="4"/>
  <c r="BN164" i="4"/>
  <c r="BA164" i="4"/>
  <c r="E164" i="4"/>
  <c r="BP163" i="4"/>
  <c r="BO163" i="4"/>
  <c r="BN163" i="4"/>
  <c r="BJ163" i="4"/>
  <c r="BA163" i="4"/>
  <c r="E163" i="4"/>
  <c r="BJ169" i="4"/>
  <c r="BP162" i="4"/>
  <c r="BO162" i="4"/>
  <c r="BN162" i="4"/>
  <c r="BA162" i="4"/>
  <c r="E162" i="4"/>
  <c r="BP161" i="4"/>
  <c r="BO161" i="4"/>
  <c r="BN161" i="4"/>
  <c r="BJ161" i="4"/>
  <c r="BA161" i="4"/>
  <c r="E161" i="4"/>
  <c r="BP160" i="4"/>
  <c r="BO160" i="4"/>
  <c r="BN160" i="4"/>
  <c r="BA160" i="4"/>
  <c r="E160" i="4"/>
  <c r="BP159" i="4"/>
  <c r="BO159" i="4"/>
  <c r="BN159" i="4"/>
  <c r="BJ159" i="4"/>
  <c r="BA159" i="4"/>
  <c r="E159" i="4"/>
  <c r="BJ168" i="4"/>
  <c r="BP158" i="4"/>
  <c r="BO158" i="4"/>
  <c r="BN158" i="4"/>
  <c r="BJ158" i="4"/>
  <c r="BA158" i="4"/>
  <c r="E158" i="4"/>
  <c r="BJ164" i="4"/>
  <c r="BP157" i="4"/>
  <c r="BO157" i="4"/>
  <c r="BN157" i="4"/>
  <c r="BJ157" i="4"/>
  <c r="BA157" i="4"/>
  <c r="E157" i="4"/>
  <c r="BJ165" i="4"/>
  <c r="BP156" i="4"/>
  <c r="BO156" i="4"/>
  <c r="BN156" i="4"/>
  <c r="D394" i="4"/>
  <c r="J394" i="4"/>
  <c r="BJ156" i="4"/>
  <c r="BA156" i="4"/>
  <c r="E156" i="4"/>
  <c r="BJ162" i="4"/>
  <c r="B35" i="7"/>
  <c r="BP155" i="4"/>
  <c r="BO155" i="4"/>
  <c r="BN155" i="4"/>
  <c r="BJ155" i="4"/>
  <c r="BA155" i="4"/>
  <c r="E155" i="4"/>
  <c r="BP154" i="4"/>
  <c r="BO154" i="4"/>
  <c r="BN154" i="4"/>
  <c r="D390" i="4"/>
  <c r="R390" i="4"/>
  <c r="BJ154" i="4"/>
  <c r="BA154" i="4"/>
  <c r="E154" i="4"/>
  <c r="BJ160" i="4"/>
  <c r="BP152" i="4"/>
  <c r="BO152" i="4"/>
  <c r="BN152" i="4"/>
  <c r="BJ152" i="4"/>
  <c r="BA152" i="4"/>
  <c r="E152" i="4"/>
  <c r="BP151" i="4"/>
  <c r="BO151" i="4"/>
  <c r="BN151" i="4"/>
  <c r="BJ151" i="4"/>
  <c r="BA151" i="4"/>
  <c r="E151" i="4"/>
  <c r="BP150" i="4"/>
  <c r="BO150" i="4"/>
  <c r="BN150" i="4"/>
  <c r="BJ150" i="4"/>
  <c r="BA150" i="4"/>
  <c r="E150" i="4"/>
  <c r="BP149" i="4"/>
  <c r="BO149" i="4"/>
  <c r="BN149" i="4"/>
  <c r="BJ149" i="4"/>
  <c r="BA149" i="4"/>
  <c r="E149" i="4"/>
  <c r="BP148" i="4"/>
  <c r="BO148" i="4"/>
  <c r="BN148" i="4"/>
  <c r="BJ148" i="4"/>
  <c r="BA148" i="4"/>
  <c r="E148" i="4"/>
  <c r="BP147" i="4"/>
  <c r="BO147" i="4"/>
  <c r="BN147" i="4"/>
  <c r="BJ147" i="4"/>
  <c r="BA147" i="4"/>
  <c r="E147" i="4"/>
  <c r="BP146" i="4"/>
  <c r="BO146" i="4"/>
  <c r="D386" i="4"/>
  <c r="M386" i="4"/>
  <c r="BN146" i="4"/>
  <c r="D385" i="4"/>
  <c r="P385" i="4"/>
  <c r="BJ146" i="4"/>
  <c r="BA146" i="4"/>
  <c r="E146" i="4"/>
  <c r="BP145" i="4"/>
  <c r="BO145" i="4"/>
  <c r="BN145" i="4"/>
  <c r="BJ145" i="4"/>
  <c r="BA145" i="4"/>
  <c r="E145" i="4"/>
  <c r="BP144" i="4"/>
  <c r="BO144" i="4"/>
  <c r="BN144" i="4"/>
  <c r="BJ144" i="4"/>
  <c r="BA144" i="4"/>
  <c r="E144" i="4"/>
  <c r="BP143" i="4"/>
  <c r="BO143" i="4"/>
  <c r="BN143" i="4"/>
  <c r="BJ143" i="4"/>
  <c r="BA143" i="4"/>
  <c r="E143" i="4"/>
  <c r="BP142" i="4"/>
  <c r="BO142" i="4"/>
  <c r="BN142" i="4"/>
  <c r="BJ142" i="4"/>
  <c r="BA142" i="4"/>
  <c r="E142" i="4"/>
  <c r="BP141" i="4"/>
  <c r="BO141" i="4"/>
  <c r="BN141" i="4"/>
  <c r="BJ141" i="4"/>
  <c r="BA141" i="4"/>
  <c r="E141" i="4"/>
  <c r="BP139" i="4"/>
  <c r="BO139" i="4"/>
  <c r="BN139" i="4"/>
  <c r="BJ139" i="4"/>
  <c r="BA139" i="4"/>
  <c r="E139" i="4"/>
  <c r="BP138" i="4"/>
  <c r="BO138" i="4"/>
  <c r="BN138" i="4"/>
  <c r="BJ138" i="4"/>
  <c r="BA138" i="4"/>
  <c r="E138" i="4"/>
  <c r="BP137" i="4"/>
  <c r="BO137" i="4"/>
  <c r="BN137" i="4"/>
  <c r="BJ137" i="4"/>
  <c r="BA137" i="4"/>
  <c r="E137" i="4"/>
  <c r="BP136" i="4"/>
  <c r="BO136" i="4"/>
  <c r="BN136" i="4"/>
  <c r="BJ136" i="4"/>
  <c r="BA136" i="4"/>
  <c r="E136" i="4"/>
  <c r="BP135" i="4"/>
  <c r="BO135" i="4"/>
  <c r="BN135" i="4"/>
  <c r="BJ135" i="4"/>
  <c r="BA135" i="4"/>
  <c r="E135" i="4"/>
  <c r="BP134" i="4"/>
  <c r="BO134" i="4"/>
  <c r="BN134" i="4"/>
  <c r="BJ134" i="4"/>
  <c r="BA134" i="4"/>
  <c r="E134" i="4"/>
  <c r="BP133" i="4"/>
  <c r="BO133" i="4"/>
  <c r="BN133" i="4"/>
  <c r="BJ133" i="4"/>
  <c r="BA133" i="4"/>
  <c r="E133" i="4"/>
  <c r="BP132" i="4"/>
  <c r="BO132" i="4"/>
  <c r="BN132" i="4"/>
  <c r="BJ132" i="4"/>
  <c r="BA132" i="4"/>
  <c r="E132" i="4"/>
  <c r="BP131" i="4"/>
  <c r="BO131" i="4"/>
  <c r="BN131" i="4"/>
  <c r="BJ131" i="4"/>
  <c r="BA131" i="4"/>
  <c r="E131" i="4"/>
  <c r="BP130" i="4"/>
  <c r="BO130" i="4"/>
  <c r="BN130" i="4"/>
  <c r="BJ130" i="4"/>
  <c r="BA130" i="4"/>
  <c r="E130" i="4"/>
  <c r="BP129" i="4"/>
  <c r="BO129" i="4"/>
  <c r="BN129" i="4"/>
  <c r="BJ129" i="4"/>
  <c r="BA129" i="4"/>
  <c r="E129" i="4"/>
  <c r="BP128" i="4"/>
  <c r="BO128" i="4"/>
  <c r="BN128" i="4"/>
  <c r="BJ128" i="4"/>
  <c r="BA128" i="4"/>
  <c r="E128" i="4"/>
  <c r="BP127" i="4"/>
  <c r="BO127" i="4"/>
  <c r="BN127" i="4"/>
  <c r="BJ127" i="4"/>
  <c r="BA127" i="4"/>
  <c r="E127" i="4"/>
  <c r="BP126" i="4"/>
  <c r="BO126" i="4"/>
  <c r="BN126" i="4"/>
  <c r="BJ126" i="4"/>
  <c r="BA126" i="4"/>
  <c r="E126" i="4"/>
  <c r="BP125" i="4"/>
  <c r="BO125" i="4"/>
  <c r="BN125" i="4"/>
  <c r="BJ125" i="4"/>
  <c r="BA125" i="4"/>
  <c r="E125" i="4"/>
  <c r="BP124" i="4"/>
  <c r="BO124" i="4"/>
  <c r="BN124" i="4"/>
  <c r="BJ124" i="4"/>
  <c r="BA124" i="4"/>
  <c r="E124" i="4"/>
  <c r="BP123" i="4"/>
  <c r="D381" i="4"/>
  <c r="BO123" i="4"/>
  <c r="D380" i="4"/>
  <c r="E380" i="4"/>
  <c r="BN123" i="4"/>
  <c r="D379" i="4"/>
  <c r="R379" i="4"/>
  <c r="BJ123" i="4"/>
  <c r="BA123" i="4"/>
  <c r="E123" i="4"/>
  <c r="BP122" i="4"/>
  <c r="BO122" i="4"/>
  <c r="BN122" i="4"/>
  <c r="BJ122" i="4"/>
  <c r="BA122" i="4"/>
  <c r="E122" i="4"/>
  <c r="BP120" i="4"/>
  <c r="BO120" i="4"/>
  <c r="BN120" i="4"/>
  <c r="BJ120" i="4"/>
  <c r="BA120" i="4"/>
  <c r="E120" i="4"/>
  <c r="BP119" i="4"/>
  <c r="BO119" i="4"/>
  <c r="BN119" i="4"/>
  <c r="BJ119" i="4"/>
  <c r="BA119" i="4"/>
  <c r="E119" i="4"/>
  <c r="BP118" i="4"/>
  <c r="BO118" i="4"/>
  <c r="BN118" i="4"/>
  <c r="BJ118" i="4"/>
  <c r="BA118" i="4"/>
  <c r="E118" i="4"/>
  <c r="BP117" i="4"/>
  <c r="BO117" i="4"/>
  <c r="BN117" i="4"/>
  <c r="BJ117" i="4"/>
  <c r="BA117" i="4"/>
  <c r="E117" i="4"/>
  <c r="BP116" i="4"/>
  <c r="BO116" i="4"/>
  <c r="BN116" i="4"/>
  <c r="BJ116" i="4"/>
  <c r="BA116" i="4"/>
  <c r="E116" i="4"/>
  <c r="BP115" i="4"/>
  <c r="BO115" i="4"/>
  <c r="BN115" i="4"/>
  <c r="BJ115" i="4"/>
  <c r="BA115" i="4"/>
  <c r="E115" i="4"/>
  <c r="BP114" i="4"/>
  <c r="BO114" i="4"/>
  <c r="BN114" i="4"/>
  <c r="BJ114" i="4"/>
  <c r="BA114" i="4"/>
  <c r="E114" i="4"/>
  <c r="BP113" i="4"/>
  <c r="BO113" i="4"/>
  <c r="BN113" i="4"/>
  <c r="BJ113" i="4"/>
  <c r="BA113" i="4"/>
  <c r="E113" i="4"/>
  <c r="BP112" i="4"/>
  <c r="BO112" i="4"/>
  <c r="D375" i="4"/>
  <c r="M375" i="4"/>
  <c r="BN112" i="4"/>
  <c r="D374" i="4"/>
  <c r="P374" i="4"/>
  <c r="BJ112" i="4"/>
  <c r="BA112" i="4"/>
  <c r="E112" i="4"/>
  <c r="BP110" i="4"/>
  <c r="BO110" i="4"/>
  <c r="BN110" i="4"/>
  <c r="BJ110" i="4"/>
  <c r="BA110" i="4"/>
  <c r="E110" i="4"/>
  <c r="BP109" i="4"/>
  <c r="BO109" i="4"/>
  <c r="BN109" i="4"/>
  <c r="BJ109" i="4"/>
  <c r="BA109" i="4"/>
  <c r="E109" i="4"/>
  <c r="BP108" i="4"/>
  <c r="BO108" i="4"/>
  <c r="BN108" i="4"/>
  <c r="BJ108" i="4"/>
  <c r="BA108" i="4"/>
  <c r="E108" i="4"/>
  <c r="BP107" i="4"/>
  <c r="BO107" i="4"/>
  <c r="BN107" i="4"/>
  <c r="BJ107" i="4"/>
  <c r="BA107" i="4"/>
  <c r="E107" i="4"/>
  <c r="BP106" i="4"/>
  <c r="BO106" i="4"/>
  <c r="BN106" i="4"/>
  <c r="BJ106" i="4"/>
  <c r="BA106" i="4"/>
  <c r="E106" i="4"/>
  <c r="BP105" i="4"/>
  <c r="BO105" i="4"/>
  <c r="BN105" i="4"/>
  <c r="BJ105" i="4"/>
  <c r="BA105" i="4"/>
  <c r="E105" i="4"/>
  <c r="BP104" i="4"/>
  <c r="BO104" i="4"/>
  <c r="BN104" i="4"/>
  <c r="BJ104" i="4"/>
  <c r="BA104" i="4"/>
  <c r="E104" i="4"/>
  <c r="BP103" i="4"/>
  <c r="D369" i="4"/>
  <c r="Q369" i="4"/>
  <c r="BO103" i="4"/>
  <c r="BN103" i="4"/>
  <c r="D367" i="4"/>
  <c r="K367" i="4"/>
  <c r="BJ103" i="4"/>
  <c r="BA103" i="4"/>
  <c r="E103" i="4"/>
  <c r="BP102" i="4"/>
  <c r="BO102" i="4"/>
  <c r="BN102" i="4"/>
  <c r="BJ102" i="4"/>
  <c r="BA102" i="4"/>
  <c r="E102" i="4"/>
  <c r="BP101" i="4"/>
  <c r="BO101" i="4"/>
  <c r="BN101" i="4"/>
  <c r="BJ101" i="4"/>
  <c r="BA101" i="4"/>
  <c r="E101" i="4"/>
  <c r="BP100" i="4"/>
  <c r="BO100" i="4"/>
  <c r="BN100" i="4"/>
  <c r="BJ100" i="4"/>
  <c r="BA100" i="4"/>
  <c r="E100" i="4"/>
  <c r="BP99" i="4"/>
  <c r="BO99" i="4"/>
  <c r="BN99" i="4"/>
  <c r="BJ99" i="4"/>
  <c r="BA99" i="4"/>
  <c r="E99" i="4"/>
  <c r="BP98" i="4"/>
  <c r="BO98" i="4"/>
  <c r="BN98" i="4"/>
  <c r="BJ98" i="4"/>
  <c r="BA98" i="4"/>
  <c r="E98" i="4"/>
  <c r="BP97" i="4"/>
  <c r="BO97" i="4"/>
  <c r="BN97" i="4"/>
  <c r="BJ97" i="4"/>
  <c r="BA97" i="4"/>
  <c r="E97" i="4"/>
  <c r="BP96" i="4"/>
  <c r="BO96" i="4"/>
  <c r="D368" i="4"/>
  <c r="K368" i="4"/>
  <c r="BN96" i="4"/>
  <c r="BJ96" i="4"/>
  <c r="BA96" i="4"/>
  <c r="E96" i="4"/>
  <c r="BP94" i="4"/>
  <c r="BO94" i="4"/>
  <c r="BN94" i="4"/>
  <c r="BJ94" i="4"/>
  <c r="BA94" i="4"/>
  <c r="E94" i="4"/>
  <c r="BP93" i="4"/>
  <c r="BO93" i="4"/>
  <c r="BN93" i="4"/>
  <c r="BJ93" i="4"/>
  <c r="BA93" i="4"/>
  <c r="E93" i="4"/>
  <c r="BP92" i="4"/>
  <c r="BO92" i="4"/>
  <c r="BN92" i="4"/>
  <c r="BJ92" i="4"/>
  <c r="BA92" i="4"/>
  <c r="E92" i="4"/>
  <c r="BP91" i="4"/>
  <c r="BO91" i="4"/>
  <c r="BN91" i="4"/>
  <c r="BJ91" i="4"/>
  <c r="BA91" i="4"/>
  <c r="E91" i="4"/>
  <c r="BP90" i="4"/>
  <c r="BO90" i="4"/>
  <c r="D363" i="4"/>
  <c r="P363" i="4"/>
  <c r="BN90" i="4"/>
  <c r="BJ90" i="4"/>
  <c r="BA90" i="4"/>
  <c r="E90" i="4"/>
  <c r="BP89" i="4"/>
  <c r="BO89" i="4"/>
  <c r="BN89" i="4"/>
  <c r="BJ89" i="4"/>
  <c r="BA89" i="4"/>
  <c r="E89" i="4"/>
  <c r="BP88" i="4"/>
  <c r="BO88" i="4"/>
  <c r="BN88" i="4"/>
  <c r="BJ88" i="4"/>
  <c r="BA88" i="4"/>
  <c r="E88" i="4"/>
  <c r="BP87" i="4"/>
  <c r="BO87" i="4"/>
  <c r="BN87" i="4"/>
  <c r="BJ87" i="4"/>
  <c r="BA87" i="4"/>
  <c r="E87" i="4"/>
  <c r="BP86" i="4"/>
  <c r="BO86" i="4"/>
  <c r="BN86" i="4"/>
  <c r="BJ86" i="4"/>
  <c r="BA86" i="4"/>
  <c r="E86" i="4"/>
  <c r="BP85" i="4"/>
  <c r="BO85" i="4"/>
  <c r="BN85" i="4"/>
  <c r="BJ85" i="4"/>
  <c r="BA85" i="4"/>
  <c r="E85" i="4"/>
  <c r="BP84" i="4"/>
  <c r="BO84" i="4"/>
  <c r="BN84" i="4"/>
  <c r="D362" i="4"/>
  <c r="J362" i="4"/>
  <c r="BJ84" i="4"/>
  <c r="BA84" i="4"/>
  <c r="E84" i="4"/>
  <c r="BP83" i="4"/>
  <c r="BO83" i="4"/>
  <c r="BN83" i="4"/>
  <c r="BJ83" i="4"/>
  <c r="BA83" i="4"/>
  <c r="E83" i="4"/>
  <c r="BP81" i="4"/>
  <c r="BO81" i="4"/>
  <c r="BN81" i="4"/>
  <c r="BJ81" i="4"/>
  <c r="BA81" i="4"/>
  <c r="E81" i="4"/>
  <c r="BP80" i="4"/>
  <c r="BO80" i="4"/>
  <c r="BN80" i="4"/>
  <c r="BJ80" i="4"/>
  <c r="BA80" i="4"/>
  <c r="E80" i="4"/>
  <c r="BP79" i="4"/>
  <c r="BO79" i="4"/>
  <c r="BN79" i="4"/>
  <c r="BJ79" i="4"/>
  <c r="BA79" i="4"/>
  <c r="E79" i="4"/>
  <c r="BP78" i="4"/>
  <c r="BO78" i="4"/>
  <c r="BN78" i="4"/>
  <c r="BJ78" i="4"/>
  <c r="BA78" i="4"/>
  <c r="E78" i="4"/>
  <c r="BP77" i="4"/>
  <c r="BO77" i="4"/>
  <c r="BN77" i="4"/>
  <c r="BJ77" i="4"/>
  <c r="BA77" i="4"/>
  <c r="E77" i="4"/>
  <c r="BP76" i="4"/>
  <c r="BO76" i="4"/>
  <c r="BN76" i="4"/>
  <c r="BJ76" i="4"/>
  <c r="BA76" i="4"/>
  <c r="E76" i="4"/>
  <c r="BP75" i="4"/>
  <c r="BO75" i="4"/>
  <c r="BN75" i="4"/>
  <c r="BJ75" i="4"/>
  <c r="BA75" i="4"/>
  <c r="E75" i="4"/>
  <c r="BP74" i="4"/>
  <c r="BO74" i="4"/>
  <c r="BN74" i="4"/>
  <c r="BJ74" i="4"/>
  <c r="BA74" i="4"/>
  <c r="E74" i="4"/>
  <c r="BP73" i="4"/>
  <c r="BO73" i="4"/>
  <c r="BN73" i="4"/>
  <c r="BJ73" i="4"/>
  <c r="BA73" i="4"/>
  <c r="E73" i="4"/>
  <c r="BP72" i="4"/>
  <c r="BO72" i="4"/>
  <c r="BN72" i="4"/>
  <c r="BJ72" i="4"/>
  <c r="BA72" i="4"/>
  <c r="E72" i="4"/>
  <c r="BP71" i="4"/>
  <c r="BO71" i="4"/>
  <c r="BN71" i="4"/>
  <c r="D356" i="4"/>
  <c r="P356" i="4"/>
  <c r="BJ71" i="4"/>
  <c r="BA71" i="4"/>
  <c r="E71" i="4"/>
  <c r="BP70" i="4"/>
  <c r="BO70" i="4"/>
  <c r="BN70" i="4"/>
  <c r="BJ70" i="4"/>
  <c r="BA70" i="4"/>
  <c r="E70" i="4"/>
  <c r="BP69" i="4"/>
  <c r="BO69" i="4"/>
  <c r="BN69" i="4"/>
  <c r="BJ69" i="4"/>
  <c r="BA69" i="4"/>
  <c r="E69" i="4"/>
  <c r="BP68" i="4"/>
  <c r="BO68" i="4"/>
  <c r="BN68" i="4"/>
  <c r="BJ68" i="4"/>
  <c r="BA68" i="4"/>
  <c r="E68" i="4"/>
  <c r="BP67" i="4"/>
  <c r="BO67" i="4"/>
  <c r="BN67" i="4"/>
  <c r="BJ67" i="4"/>
  <c r="BA67" i="4"/>
  <c r="E67" i="4"/>
  <c r="BP66" i="4"/>
  <c r="D358" i="4"/>
  <c r="BO66" i="4"/>
  <c r="D357" i="4"/>
  <c r="I357" i="4"/>
  <c r="BN66" i="4"/>
  <c r="BJ66" i="4"/>
  <c r="BA66" i="4"/>
  <c r="E66" i="4"/>
  <c r="BP65" i="4"/>
  <c r="BO65" i="4"/>
  <c r="BN65" i="4"/>
  <c r="BJ65" i="4"/>
  <c r="BA65" i="4"/>
  <c r="E65" i="4"/>
  <c r="BP63" i="4"/>
  <c r="BO63" i="4"/>
  <c r="BN63" i="4"/>
  <c r="BJ63" i="4"/>
  <c r="BA63" i="4"/>
  <c r="E63" i="4"/>
  <c r="BP62" i="4"/>
  <c r="BO62" i="4"/>
  <c r="BN62" i="4"/>
  <c r="BJ62" i="4"/>
  <c r="BA62" i="4"/>
  <c r="E62" i="4"/>
  <c r="BP61" i="4"/>
  <c r="BO61" i="4"/>
  <c r="BN61" i="4"/>
  <c r="BJ61" i="4"/>
  <c r="BA61" i="4"/>
  <c r="E61" i="4"/>
  <c r="BP60" i="4"/>
  <c r="BO60" i="4"/>
  <c r="BN60" i="4"/>
  <c r="BJ60" i="4"/>
  <c r="BA60" i="4"/>
  <c r="E60" i="4"/>
  <c r="BP59" i="4"/>
  <c r="BO59" i="4"/>
  <c r="BN59" i="4"/>
  <c r="BJ59" i="4"/>
  <c r="BA59" i="4"/>
  <c r="E59" i="4"/>
  <c r="BP58" i="4"/>
  <c r="BO58" i="4"/>
  <c r="BN58" i="4"/>
  <c r="BJ58" i="4"/>
  <c r="BA58" i="4"/>
  <c r="E58" i="4"/>
  <c r="BP57" i="4"/>
  <c r="BO57" i="4"/>
  <c r="BN57" i="4"/>
  <c r="BJ57" i="4"/>
  <c r="BA57" i="4"/>
  <c r="E57" i="4"/>
  <c r="BP56" i="4"/>
  <c r="BO56" i="4"/>
  <c r="BN56" i="4"/>
  <c r="BJ56" i="4"/>
  <c r="BA56" i="4"/>
  <c r="E56" i="4"/>
  <c r="BP55" i="4"/>
  <c r="BO55" i="4"/>
  <c r="BN55" i="4"/>
  <c r="BJ55" i="4"/>
  <c r="BA55" i="4"/>
  <c r="E55" i="4"/>
  <c r="BP54" i="4"/>
  <c r="BO54" i="4"/>
  <c r="BN54" i="4"/>
  <c r="BJ54" i="4"/>
  <c r="BA54" i="4"/>
  <c r="E54" i="4"/>
  <c r="BP53" i="4"/>
  <c r="BO53" i="4"/>
  <c r="D352" i="4"/>
  <c r="M352" i="4"/>
  <c r="BN53" i="4"/>
  <c r="D351" i="4"/>
  <c r="J351" i="4"/>
  <c r="BJ53" i="4"/>
  <c r="BA53" i="4"/>
  <c r="E53" i="4"/>
  <c r="BP51" i="4"/>
  <c r="BO51" i="4"/>
  <c r="BN51" i="4"/>
  <c r="BJ51" i="4"/>
  <c r="BA51" i="4"/>
  <c r="E51" i="4"/>
  <c r="BP50" i="4"/>
  <c r="BO50" i="4"/>
  <c r="BN50" i="4"/>
  <c r="BJ50" i="4"/>
  <c r="BA50" i="4"/>
  <c r="E50" i="4"/>
  <c r="BP49" i="4"/>
  <c r="BO49" i="4"/>
  <c r="BN49" i="4"/>
  <c r="BJ49" i="4"/>
  <c r="BA49" i="4"/>
  <c r="E49" i="4"/>
  <c r="BP48" i="4"/>
  <c r="BO48" i="4"/>
  <c r="BN48" i="4"/>
  <c r="BJ48" i="4"/>
  <c r="BA48" i="4"/>
  <c r="E48" i="4"/>
  <c r="BP47" i="4"/>
  <c r="BO47" i="4"/>
  <c r="BN47" i="4"/>
  <c r="BJ47" i="4"/>
  <c r="BA47" i="4"/>
  <c r="E47" i="4"/>
  <c r="BP46" i="4"/>
  <c r="BO46" i="4"/>
  <c r="BN46" i="4"/>
  <c r="BJ46" i="4"/>
  <c r="BA46" i="4"/>
  <c r="E46" i="4"/>
  <c r="BP45" i="4"/>
  <c r="BO45" i="4"/>
  <c r="BN45" i="4"/>
  <c r="BJ45" i="4"/>
  <c r="BA45" i="4"/>
  <c r="E45" i="4"/>
  <c r="BP44" i="4"/>
  <c r="BO44" i="4"/>
  <c r="BN44" i="4"/>
  <c r="BJ44" i="4"/>
  <c r="BA44" i="4"/>
  <c r="E44" i="4"/>
  <c r="BP43" i="4"/>
  <c r="BO43" i="4"/>
  <c r="BN43" i="4"/>
  <c r="BJ43" i="4"/>
  <c r="BA43" i="4"/>
  <c r="E43" i="4"/>
  <c r="BP42" i="4"/>
  <c r="BO42" i="4"/>
  <c r="BN42" i="4"/>
  <c r="D346" i="4"/>
  <c r="O346" i="4"/>
  <c r="BJ42" i="4"/>
  <c r="BA42" i="4"/>
  <c r="E42" i="4"/>
  <c r="BP41" i="4"/>
  <c r="BO41" i="4"/>
  <c r="BN41" i="4"/>
  <c r="BJ41" i="4"/>
  <c r="BA41" i="4"/>
  <c r="E41" i="4"/>
  <c r="BP40" i="4"/>
  <c r="BO40" i="4"/>
  <c r="BN40" i="4"/>
  <c r="BJ40" i="4"/>
  <c r="BA40" i="4"/>
  <c r="E40" i="4"/>
  <c r="BP39" i="4"/>
  <c r="BO39" i="4"/>
  <c r="BN39" i="4"/>
  <c r="BJ39" i="4"/>
  <c r="BA39" i="4"/>
  <c r="E39" i="4"/>
  <c r="BP38" i="4"/>
  <c r="BO38" i="4"/>
  <c r="BN38" i="4"/>
  <c r="BJ38" i="4"/>
  <c r="BA38" i="4"/>
  <c r="E38" i="4"/>
  <c r="BP37" i="4"/>
  <c r="BO37" i="4"/>
  <c r="BN37" i="4"/>
  <c r="BJ37" i="4"/>
  <c r="BA37" i="4"/>
  <c r="E37" i="4"/>
  <c r="BP36" i="4"/>
  <c r="BO36" i="4"/>
  <c r="D347" i="4"/>
  <c r="BN36" i="4"/>
  <c r="BJ36" i="4"/>
  <c r="BA36" i="4"/>
  <c r="E36" i="4"/>
  <c r="BP34" i="4"/>
  <c r="BO34" i="4"/>
  <c r="BN34" i="4"/>
  <c r="BJ34" i="4"/>
  <c r="BA34" i="4"/>
  <c r="E34" i="4"/>
  <c r="BP33" i="4"/>
  <c r="BO33" i="4"/>
  <c r="BN33" i="4"/>
  <c r="BJ33" i="4"/>
  <c r="BA33" i="4"/>
  <c r="E33" i="4"/>
  <c r="BP32" i="4"/>
  <c r="BO32" i="4"/>
  <c r="BN32" i="4"/>
  <c r="BJ32" i="4"/>
  <c r="BA32" i="4"/>
  <c r="E32" i="4"/>
  <c r="BP31" i="4"/>
  <c r="BO31" i="4"/>
  <c r="BN31" i="4"/>
  <c r="BJ31" i="4"/>
  <c r="BA31" i="4"/>
  <c r="E31" i="4"/>
  <c r="BP30" i="4"/>
  <c r="BO30" i="4"/>
  <c r="BN30" i="4"/>
  <c r="BJ30" i="4"/>
  <c r="BA30" i="4"/>
  <c r="E30" i="4"/>
  <c r="BP29" i="4"/>
  <c r="BO29" i="4"/>
  <c r="BN29" i="4"/>
  <c r="BJ29" i="4"/>
  <c r="BA29" i="4"/>
  <c r="E29" i="4"/>
  <c r="BP28" i="4"/>
  <c r="BO28" i="4"/>
  <c r="BN28" i="4"/>
  <c r="BJ28" i="4"/>
  <c r="BA28" i="4"/>
  <c r="E28" i="4"/>
  <c r="BP27" i="4"/>
  <c r="BO27" i="4"/>
  <c r="BN27" i="4"/>
  <c r="BJ27" i="4"/>
  <c r="BA27" i="4"/>
  <c r="E27" i="4"/>
  <c r="BP26" i="4"/>
  <c r="BO26" i="4"/>
  <c r="BN26" i="4"/>
  <c r="BJ26" i="4"/>
  <c r="BA26" i="4"/>
  <c r="E26" i="4"/>
  <c r="BP25" i="4"/>
  <c r="BO25" i="4"/>
  <c r="BN25" i="4"/>
  <c r="BJ25" i="4"/>
  <c r="BA25" i="4"/>
  <c r="E25" i="4"/>
  <c r="BP24" i="4"/>
  <c r="BO24" i="4"/>
  <c r="BN24" i="4"/>
  <c r="D341" i="4"/>
  <c r="O341" i="4"/>
  <c r="BJ24" i="4"/>
  <c r="BA24" i="4"/>
  <c r="E24" i="4"/>
  <c r="BP23" i="4"/>
  <c r="BO23" i="4"/>
  <c r="BN23" i="4"/>
  <c r="BJ23" i="4"/>
  <c r="BA23" i="4"/>
  <c r="E23" i="4"/>
  <c r="BP22" i="4"/>
  <c r="BO22" i="4"/>
  <c r="BN22" i="4"/>
  <c r="BJ22" i="4"/>
  <c r="BA22" i="4"/>
  <c r="E22" i="4"/>
  <c r="BP21" i="4"/>
  <c r="BO21" i="4"/>
  <c r="BN21" i="4"/>
  <c r="BJ21" i="4"/>
  <c r="BA21" i="4"/>
  <c r="E21" i="4"/>
  <c r="BP20" i="4"/>
  <c r="BO20" i="4"/>
  <c r="BN20" i="4"/>
  <c r="BJ20" i="4"/>
  <c r="BA20" i="4"/>
  <c r="E20" i="4"/>
  <c r="BP19" i="4"/>
  <c r="BO19" i="4"/>
  <c r="BN19" i="4"/>
  <c r="BJ19" i="4"/>
  <c r="BA19" i="4"/>
  <c r="E19" i="4"/>
  <c r="BP18" i="4"/>
  <c r="BO18" i="4"/>
  <c r="D342" i="4"/>
  <c r="P342" i="4"/>
  <c r="BN18" i="4"/>
  <c r="BJ18" i="4"/>
  <c r="BA18" i="4"/>
  <c r="E18" i="4"/>
  <c r="BP16" i="4"/>
  <c r="BO16" i="4"/>
  <c r="BN16" i="4"/>
  <c r="BJ16" i="4"/>
  <c r="BA16" i="4"/>
  <c r="E16" i="4"/>
  <c r="BP15" i="4"/>
  <c r="BO15" i="4"/>
  <c r="BN15" i="4"/>
  <c r="D335" i="4"/>
  <c r="K335" i="4"/>
  <c r="BJ15" i="4"/>
  <c r="BA15" i="4"/>
  <c r="E15" i="4"/>
  <c r="BP14" i="4"/>
  <c r="BO14" i="4"/>
  <c r="BN14" i="4"/>
  <c r="BJ14" i="4"/>
  <c r="BA14" i="4"/>
  <c r="E14" i="4"/>
  <c r="BP13" i="4"/>
  <c r="BO13" i="4"/>
  <c r="BN13" i="4"/>
  <c r="BJ13" i="4"/>
  <c r="BA13" i="4"/>
  <c r="E13" i="4"/>
  <c r="BP12" i="4"/>
  <c r="BO12" i="4"/>
  <c r="BN12" i="4"/>
  <c r="BJ12" i="4"/>
  <c r="BA12" i="4"/>
  <c r="E12" i="4"/>
  <c r="BP11" i="4"/>
  <c r="BO11" i="4"/>
  <c r="BN11" i="4"/>
  <c r="BJ11" i="4"/>
  <c r="BA11" i="4"/>
  <c r="E11" i="4"/>
  <c r="BP10" i="4"/>
  <c r="BO10" i="4"/>
  <c r="BN10" i="4"/>
  <c r="BJ10" i="4"/>
  <c r="BA10" i="4"/>
  <c r="E10" i="4"/>
  <c r="BP9" i="4"/>
  <c r="BO9" i="4"/>
  <c r="BN9" i="4"/>
  <c r="BJ9" i="4"/>
  <c r="BA9" i="4"/>
  <c r="E9" i="4"/>
  <c r="BP8" i="4"/>
  <c r="BO8" i="4"/>
  <c r="BN8" i="4"/>
  <c r="BJ8" i="4"/>
  <c r="BA8" i="4"/>
  <c r="E8" i="4"/>
  <c r="BP7" i="4"/>
  <c r="BO7" i="4"/>
  <c r="BN7" i="4"/>
  <c r="BJ7" i="4"/>
  <c r="BA7" i="4"/>
  <c r="E7" i="4"/>
  <c r="BP6" i="4"/>
  <c r="BO6" i="4"/>
  <c r="BN6" i="4"/>
  <c r="BJ6" i="4"/>
  <c r="BA6" i="4"/>
  <c r="E6" i="4"/>
  <c r="BP5" i="4"/>
  <c r="BO5" i="4"/>
  <c r="BN5" i="4"/>
  <c r="BJ5" i="4"/>
  <c r="BA5" i="4"/>
  <c r="E5" i="4"/>
  <c r="BP4" i="4"/>
  <c r="BO4" i="4"/>
  <c r="BN4" i="4"/>
  <c r="BJ4" i="4"/>
  <c r="BA4" i="4"/>
  <c r="E4" i="4"/>
  <c r="BP3" i="4"/>
  <c r="BO3" i="4"/>
  <c r="BN3" i="4"/>
  <c r="BJ3" i="4"/>
  <c r="BA3" i="4"/>
  <c r="E3" i="4"/>
  <c r="BP2" i="4"/>
  <c r="BO2" i="4"/>
  <c r="D336" i="4"/>
  <c r="E336" i="4"/>
  <c r="BN2" i="4"/>
  <c r="BJ2" i="4"/>
  <c r="BA2" i="4"/>
  <c r="E2" i="4"/>
  <c r="B9" i="3"/>
  <c r="B8" i="3"/>
  <c r="B7" i="3"/>
  <c r="B6" i="3"/>
  <c r="B5" i="3"/>
  <c r="B4" i="3"/>
  <c r="B3" i="3"/>
  <c r="B2" i="3"/>
  <c r="E75" i="1"/>
  <c r="C75" i="1"/>
  <c r="A72" i="1"/>
  <c r="E71" i="1"/>
  <c r="C71" i="1"/>
  <c r="E70" i="1"/>
  <c r="C70" i="1"/>
  <c r="E65" i="1"/>
  <c r="C65" i="1"/>
  <c r="A61" i="1"/>
  <c r="I43" i="1"/>
  <c r="L43" i="1"/>
  <c r="I42" i="1"/>
  <c r="L42" i="1"/>
  <c r="L41" i="1"/>
  <c r="I40" i="1"/>
  <c r="L40" i="1"/>
  <c r="BG945" i="7"/>
  <c r="L39" i="1"/>
  <c r="I38" i="1"/>
  <c r="L38" i="1"/>
  <c r="E38" i="1"/>
  <c r="D38" i="1"/>
  <c r="C38" i="1"/>
  <c r="I37" i="1"/>
  <c r="L37" i="1"/>
  <c r="AV919" i="7"/>
  <c r="E37" i="1"/>
  <c r="C37" i="1"/>
  <c r="I34" i="1"/>
  <c r="L34" i="1"/>
  <c r="I33" i="1"/>
  <c r="L33" i="1"/>
  <c r="BS255" i="4"/>
  <c r="BS200" i="4"/>
  <c r="I32" i="1"/>
  <c r="L32" i="1"/>
  <c r="BS201" i="4"/>
  <c r="E32" i="1"/>
  <c r="D32" i="1"/>
  <c r="C32" i="1"/>
  <c r="I31" i="1"/>
  <c r="L31" i="1"/>
  <c r="BS209" i="4"/>
  <c r="E31" i="1"/>
  <c r="I30" i="1"/>
  <c r="L30" i="1"/>
  <c r="BS259" i="4"/>
  <c r="I29" i="1"/>
  <c r="L29" i="1"/>
  <c r="BS211" i="4"/>
  <c r="I28" i="1"/>
  <c r="L28" i="1"/>
  <c r="E22" i="1"/>
  <c r="E14" i="1"/>
  <c r="A5" i="1"/>
  <c r="C4" i="1"/>
  <c r="B4" i="1"/>
  <c r="A4" i="1"/>
  <c r="Q373" i="4"/>
  <c r="N373" i="4"/>
  <c r="I373" i="4"/>
  <c r="BS88" i="4"/>
  <c r="AZ919" i="7"/>
  <c r="AR919" i="7"/>
  <c r="AF919" i="7"/>
  <c r="AB919" i="7"/>
  <c r="L919" i="7"/>
  <c r="D919" i="7"/>
  <c r="BE919" i="7"/>
  <c r="AI919" i="7"/>
  <c r="AD919" i="7"/>
  <c r="N919" i="7"/>
  <c r="BC919" i="7"/>
  <c r="AS919" i="7"/>
  <c r="AH919" i="7"/>
  <c r="M919" i="7"/>
  <c r="G919" i="7"/>
  <c r="B919" i="7"/>
  <c r="AA919" i="7"/>
  <c r="F919" i="7"/>
  <c r="AP919" i="7"/>
  <c r="J919" i="7"/>
  <c r="K919" i="7"/>
  <c r="AU919" i="7"/>
  <c r="AK919" i="7"/>
  <c r="O919" i="7"/>
  <c r="AQ919" i="7"/>
  <c r="BS234" i="4"/>
  <c r="BS98" i="4"/>
  <c r="BS125" i="4"/>
  <c r="AY945" i="7"/>
  <c r="AQ945" i="7"/>
  <c r="BD945" i="7"/>
  <c r="AR945" i="7"/>
  <c r="AN945" i="7"/>
  <c r="AJ945" i="7"/>
  <c r="X945" i="7"/>
  <c r="T945" i="7"/>
  <c r="L945" i="7"/>
  <c r="D945" i="7"/>
  <c r="AW945" i="7"/>
  <c r="AO945" i="7"/>
  <c r="Y945" i="7"/>
  <c r="S945" i="7"/>
  <c r="N945" i="7"/>
  <c r="BF945" i="7"/>
  <c r="AT945" i="7"/>
  <c r="AE945" i="7"/>
  <c r="Q945" i="7"/>
  <c r="B945" i="7"/>
  <c r="BB945" i="7"/>
  <c r="AC945" i="7"/>
  <c r="V945" i="7"/>
  <c r="O945" i="7"/>
  <c r="AH945" i="7"/>
  <c r="U945" i="7"/>
  <c r="AM945" i="7"/>
  <c r="K945" i="7"/>
  <c r="M945" i="7"/>
  <c r="AG945" i="7"/>
  <c r="R945" i="7"/>
  <c r="AA945" i="7"/>
  <c r="I91" i="7"/>
  <c r="I280" i="7"/>
  <c r="BS173" i="4"/>
  <c r="BS280" i="4"/>
  <c r="BS151" i="4"/>
  <c r="BS138" i="4"/>
  <c r="BS63" i="4"/>
  <c r="BS47" i="4"/>
  <c r="BS270" i="4"/>
  <c r="BS224" i="4"/>
  <c r="BS208" i="4"/>
  <c r="BS206" i="4"/>
  <c r="BS169" i="4"/>
  <c r="BS237" i="4"/>
  <c r="BS223" i="4"/>
  <c r="BS247" i="4"/>
  <c r="BS117" i="4"/>
  <c r="BS105" i="4"/>
  <c r="BS89" i="4"/>
  <c r="BS73" i="4"/>
  <c r="BS60" i="4"/>
  <c r="BS43" i="4"/>
  <c r="BS26" i="4"/>
  <c r="BS23" i="4"/>
  <c r="BS8" i="4"/>
  <c r="BS129" i="4"/>
  <c r="BS9" i="4"/>
  <c r="BS250" i="4"/>
  <c r="BS49" i="4"/>
  <c r="BS268" i="4"/>
  <c r="BS165" i="4"/>
  <c r="BS164" i="4"/>
  <c r="BS182" i="4"/>
  <c r="BS70" i="4"/>
  <c r="BS24" i="4"/>
  <c r="BS6" i="4"/>
  <c r="BF502" i="7"/>
  <c r="BB502" i="7"/>
  <c r="AX502" i="7"/>
  <c r="AT502" i="7"/>
  <c r="AP502" i="7"/>
  <c r="AL502" i="7"/>
  <c r="AH502" i="7"/>
  <c r="AD502" i="7"/>
  <c r="Z502" i="7"/>
  <c r="V502" i="7"/>
  <c r="R502" i="7"/>
  <c r="N502" i="7"/>
  <c r="J502" i="7"/>
  <c r="F502" i="7"/>
  <c r="B502" i="7"/>
  <c r="BF501" i="7"/>
  <c r="BB501" i="7"/>
  <c r="AX501" i="7"/>
  <c r="AT501" i="7"/>
  <c r="AP501" i="7"/>
  <c r="AL501" i="7"/>
  <c r="AH501" i="7"/>
  <c r="AD501" i="7"/>
  <c r="Z501" i="7"/>
  <c r="V501" i="7"/>
  <c r="R501" i="7"/>
  <c r="N501" i="7"/>
  <c r="J501" i="7"/>
  <c r="F501" i="7"/>
  <c r="B501" i="7"/>
  <c r="BF500" i="7"/>
  <c r="BB500" i="7"/>
  <c r="AX500" i="7"/>
  <c r="AT500" i="7"/>
  <c r="AP500" i="7"/>
  <c r="AL500" i="7"/>
  <c r="AH500" i="7"/>
  <c r="AD500" i="7"/>
  <c r="Z500" i="7"/>
  <c r="V500" i="7"/>
  <c r="R500" i="7"/>
  <c r="N500" i="7"/>
  <c r="J500" i="7"/>
  <c r="F500" i="7"/>
  <c r="B500" i="7"/>
  <c r="BF499" i="7"/>
  <c r="BB499" i="7"/>
  <c r="AX499" i="7"/>
  <c r="AT499" i="7"/>
  <c r="AP499" i="7"/>
  <c r="AL499" i="7"/>
  <c r="AH499" i="7"/>
  <c r="AD499" i="7"/>
  <c r="Z499" i="7"/>
  <c r="V499" i="7"/>
  <c r="R499" i="7"/>
  <c r="N499" i="7"/>
  <c r="J499" i="7"/>
  <c r="F499" i="7"/>
  <c r="B499" i="7"/>
  <c r="BF498" i="7"/>
  <c r="BB498" i="7"/>
  <c r="AX498" i="7"/>
  <c r="AT498" i="7"/>
  <c r="AP498" i="7"/>
  <c r="AL498" i="7"/>
  <c r="AH498" i="7"/>
  <c r="AD498" i="7"/>
  <c r="Z498" i="7"/>
  <c r="V498" i="7"/>
  <c r="R498" i="7"/>
  <c r="N498" i="7"/>
  <c r="J498" i="7"/>
  <c r="F498" i="7"/>
  <c r="B498" i="7"/>
  <c r="BD502" i="7"/>
  <c r="AV502" i="7"/>
  <c r="AN502" i="7"/>
  <c r="AF502" i="7"/>
  <c r="X502" i="7"/>
  <c r="P502" i="7"/>
  <c r="H502" i="7"/>
  <c r="BC501" i="7"/>
  <c r="AU501" i="7"/>
  <c r="AM501" i="7"/>
  <c r="AE501" i="7"/>
  <c r="W501" i="7"/>
  <c r="O501" i="7"/>
  <c r="G501" i="7"/>
  <c r="BH500" i="7"/>
  <c r="AZ500" i="7"/>
  <c r="AR500" i="7"/>
  <c r="AJ500" i="7"/>
  <c r="AB500" i="7"/>
  <c r="T500" i="7"/>
  <c r="L500" i="7"/>
  <c r="D500" i="7"/>
  <c r="BG499" i="7"/>
  <c r="AY499" i="7"/>
  <c r="AQ499" i="7"/>
  <c r="AI499" i="7"/>
  <c r="AA499" i="7"/>
  <c r="S499" i="7"/>
  <c r="K499" i="7"/>
  <c r="C499" i="7"/>
  <c r="BD498" i="7"/>
  <c r="AV498" i="7"/>
  <c r="AN498" i="7"/>
  <c r="AF498" i="7"/>
  <c r="X498" i="7"/>
  <c r="P498" i="7"/>
  <c r="H498" i="7"/>
  <c r="BC502" i="7"/>
  <c r="AU502" i="7"/>
  <c r="AM502" i="7"/>
  <c r="AE502" i="7"/>
  <c r="W502" i="7"/>
  <c r="O502" i="7"/>
  <c r="G502" i="7"/>
  <c r="BH501" i="7"/>
  <c r="AZ501" i="7"/>
  <c r="AR501" i="7"/>
  <c r="AJ501" i="7"/>
  <c r="AB501" i="7"/>
  <c r="T501" i="7"/>
  <c r="L501" i="7"/>
  <c r="D501" i="7"/>
  <c r="BG500" i="7"/>
  <c r="AY500" i="7"/>
  <c r="AQ500" i="7"/>
  <c r="AI500" i="7"/>
  <c r="AA500" i="7"/>
  <c r="S500" i="7"/>
  <c r="K500" i="7"/>
  <c r="C500" i="7"/>
  <c r="BD499" i="7"/>
  <c r="AV499" i="7"/>
  <c r="AN499" i="7"/>
  <c r="AF499" i="7"/>
  <c r="X499" i="7"/>
  <c r="P499" i="7"/>
  <c r="H499" i="7"/>
  <c r="BC498" i="7"/>
  <c r="AU498" i="7"/>
  <c r="AM498" i="7"/>
  <c r="AE498" i="7"/>
  <c r="W498" i="7"/>
  <c r="O498" i="7"/>
  <c r="G498" i="7"/>
  <c r="BH502" i="7"/>
  <c r="AZ502" i="7"/>
  <c r="AR502" i="7"/>
  <c r="AJ502" i="7"/>
  <c r="AB502" i="7"/>
  <c r="T502" i="7"/>
  <c r="L502" i="7"/>
  <c r="D502" i="7"/>
  <c r="BG501" i="7"/>
  <c r="AY501" i="7"/>
  <c r="AQ501" i="7"/>
  <c r="AI501" i="7"/>
  <c r="AA501" i="7"/>
  <c r="S501" i="7"/>
  <c r="K501" i="7"/>
  <c r="C501" i="7"/>
  <c r="BD500" i="7"/>
  <c r="AV500" i="7"/>
  <c r="AN500" i="7"/>
  <c r="AF500" i="7"/>
  <c r="X500" i="7"/>
  <c r="P500" i="7"/>
  <c r="H500" i="7"/>
  <c r="BC499" i="7"/>
  <c r="AU499" i="7"/>
  <c r="AM499" i="7"/>
  <c r="AE499" i="7"/>
  <c r="W499" i="7"/>
  <c r="O499" i="7"/>
  <c r="G499" i="7"/>
  <c r="BH498" i="7"/>
  <c r="AZ498" i="7"/>
  <c r="AR498" i="7"/>
  <c r="AJ498" i="7"/>
  <c r="AB498" i="7"/>
  <c r="T498" i="7"/>
  <c r="L498" i="7"/>
  <c r="D498" i="7"/>
  <c r="BG502" i="7"/>
  <c r="AY502" i="7"/>
  <c r="AQ502" i="7"/>
  <c r="AI502" i="7"/>
  <c r="AA502" i="7"/>
  <c r="S502" i="7"/>
  <c r="K502" i="7"/>
  <c r="C502" i="7"/>
  <c r="BD501" i="7"/>
  <c r="AV501" i="7"/>
  <c r="AN501" i="7"/>
  <c r="AF501" i="7"/>
  <c r="X501" i="7"/>
  <c r="P501" i="7"/>
  <c r="H501" i="7"/>
  <c r="BC500" i="7"/>
  <c r="AU500" i="7"/>
  <c r="AM500" i="7"/>
  <c r="AE500" i="7"/>
  <c r="W500" i="7"/>
  <c r="O500" i="7"/>
  <c r="G500" i="7"/>
  <c r="BH499" i="7"/>
  <c r="AZ499" i="7"/>
  <c r="AR499" i="7"/>
  <c r="AJ499" i="7"/>
  <c r="AB499" i="7"/>
  <c r="T499" i="7"/>
  <c r="L499" i="7"/>
  <c r="D499" i="7"/>
  <c r="BG498" i="7"/>
  <c r="AY498" i="7"/>
  <c r="AQ498" i="7"/>
  <c r="AI498" i="7"/>
  <c r="AA498" i="7"/>
  <c r="S498" i="7"/>
  <c r="K498" i="7"/>
  <c r="C498" i="7"/>
  <c r="BG244" i="7"/>
  <c r="BC244" i="7"/>
  <c r="AY244" i="7"/>
  <c r="AU244" i="7"/>
  <c r="AQ244" i="7"/>
  <c r="AM244" i="7"/>
  <c r="AI244" i="7"/>
  <c r="AE244" i="7"/>
  <c r="AA244" i="7"/>
  <c r="W244" i="7"/>
  <c r="S244" i="7"/>
  <c r="O244" i="7"/>
  <c r="K244" i="7"/>
  <c r="G244" i="7"/>
  <c r="C244" i="7"/>
  <c r="BG243" i="7"/>
  <c r="BC243" i="7"/>
  <c r="AY243" i="7"/>
  <c r="AU243" i="7"/>
  <c r="AQ243" i="7"/>
  <c r="AM243" i="7"/>
  <c r="AI243" i="7"/>
  <c r="AE243" i="7"/>
  <c r="AA243" i="7"/>
  <c r="W243" i="7"/>
  <c r="S243" i="7"/>
  <c r="O243" i="7"/>
  <c r="K243" i="7"/>
  <c r="G243" i="7"/>
  <c r="C243" i="7"/>
  <c r="BG242" i="7"/>
  <c r="BC242" i="7"/>
  <c r="AY242" i="7"/>
  <c r="AU242" i="7"/>
  <c r="AQ242" i="7"/>
  <c r="AM242" i="7"/>
  <c r="AI242" i="7"/>
  <c r="AE242" i="7"/>
  <c r="AA242" i="7"/>
  <c r="W242" i="7"/>
  <c r="S242" i="7"/>
  <c r="O242" i="7"/>
  <c r="K242" i="7"/>
  <c r="G242" i="7"/>
  <c r="C242" i="7"/>
  <c r="BG241" i="7"/>
  <c r="BC241" i="7"/>
  <c r="AY241" i="7"/>
  <c r="AU241" i="7"/>
  <c r="AQ241" i="7"/>
  <c r="AM241" i="7"/>
  <c r="AI241" i="7"/>
  <c r="AE241" i="7"/>
  <c r="AA241" i="7"/>
  <c r="W241" i="7"/>
  <c r="S241" i="7"/>
  <c r="O241" i="7"/>
  <c r="K241" i="7"/>
  <c r="G241" i="7"/>
  <c r="C241" i="7"/>
  <c r="BG240" i="7"/>
  <c r="BC240" i="7"/>
  <c r="AY240" i="7"/>
  <c r="AU240" i="7"/>
  <c r="AQ240" i="7"/>
  <c r="AM240" i="7"/>
  <c r="AI240" i="7"/>
  <c r="AE240" i="7"/>
  <c r="AA240" i="7"/>
  <c r="W240" i="7"/>
  <c r="S240" i="7"/>
  <c r="O240" i="7"/>
  <c r="K240" i="7"/>
  <c r="G240" i="7"/>
  <c r="C240" i="7"/>
  <c r="BH244" i="7"/>
  <c r="BD244" i="7"/>
  <c r="AZ244" i="7"/>
  <c r="AV244" i="7"/>
  <c r="AR244" i="7"/>
  <c r="AN244" i="7"/>
  <c r="AJ244" i="7"/>
  <c r="AF244" i="7"/>
  <c r="AB244" i="7"/>
  <c r="X244" i="7"/>
  <c r="T244" i="7"/>
  <c r="P244" i="7"/>
  <c r="L244" i="7"/>
  <c r="H244" i="7"/>
  <c r="D244" i="7"/>
  <c r="BH243" i="7"/>
  <c r="BD243" i="7"/>
  <c r="AZ243" i="7"/>
  <c r="AV243" i="7"/>
  <c r="AR243" i="7"/>
  <c r="AN243" i="7"/>
  <c r="AJ243" i="7"/>
  <c r="AF243" i="7"/>
  <c r="AB243" i="7"/>
  <c r="X243" i="7"/>
  <c r="T243" i="7"/>
  <c r="P243" i="7"/>
  <c r="L243" i="7"/>
  <c r="H243" i="7"/>
  <c r="D243" i="7"/>
  <c r="BH242" i="7"/>
  <c r="BD242" i="7"/>
  <c r="AZ242" i="7"/>
  <c r="AV242" i="7"/>
  <c r="AR242" i="7"/>
  <c r="AN242" i="7"/>
  <c r="AJ242" i="7"/>
  <c r="AF242" i="7"/>
  <c r="AB242" i="7"/>
  <c r="X242" i="7"/>
  <c r="T242" i="7"/>
  <c r="P242" i="7"/>
  <c r="L242" i="7"/>
  <c r="H242" i="7"/>
  <c r="D242" i="7"/>
  <c r="BH241" i="7"/>
  <c r="BD241" i="7"/>
  <c r="AZ241" i="7"/>
  <c r="AV241" i="7"/>
  <c r="AR241" i="7"/>
  <c r="AN241" i="7"/>
  <c r="AJ241" i="7"/>
  <c r="AF241" i="7"/>
  <c r="AB241" i="7"/>
  <c r="X241" i="7"/>
  <c r="T241" i="7"/>
  <c r="P241" i="7"/>
  <c r="L241" i="7"/>
  <c r="H241" i="7"/>
  <c r="D241" i="7"/>
  <c r="BH240" i="7"/>
  <c r="BD240" i="7"/>
  <c r="AZ240" i="7"/>
  <c r="AV240" i="7"/>
  <c r="AR240" i="7"/>
  <c r="AN240" i="7"/>
  <c r="AJ240" i="7"/>
  <c r="AF240" i="7"/>
  <c r="AB240" i="7"/>
  <c r="X240" i="7"/>
  <c r="T240" i="7"/>
  <c r="P240" i="7"/>
  <c r="L240" i="7"/>
  <c r="H240" i="7"/>
  <c r="D240" i="7"/>
  <c r="C31" i="1"/>
  <c r="C14" i="1"/>
  <c r="C22" i="1"/>
  <c r="BS83" i="4"/>
  <c r="BJ166" i="4"/>
  <c r="BJ300" i="4"/>
  <c r="AJ35" i="7"/>
  <c r="R43" i="7"/>
  <c r="AH43" i="7"/>
  <c r="AX43" i="7"/>
  <c r="J59" i="7"/>
  <c r="J152" i="7"/>
  <c r="V59" i="7"/>
  <c r="V152" i="7"/>
  <c r="AL59" i="7"/>
  <c r="AX59" i="7"/>
  <c r="AX152" i="7"/>
  <c r="AX158" i="7"/>
  <c r="BD60" i="7"/>
  <c r="BD155" i="7"/>
  <c r="J61" i="7"/>
  <c r="J153" i="7"/>
  <c r="V61" i="7"/>
  <c r="V153" i="7"/>
  <c r="AH61" i="7"/>
  <c r="AH153" i="7"/>
  <c r="AX61" i="7"/>
  <c r="AX153" i="7"/>
  <c r="E65" i="7"/>
  <c r="I65" i="7"/>
  <c r="M65" i="7"/>
  <c r="Q65" i="7"/>
  <c r="U65" i="7"/>
  <c r="Y65" i="7"/>
  <c r="AC65" i="7"/>
  <c r="AG65" i="7"/>
  <c r="AK65" i="7"/>
  <c r="AO65" i="7"/>
  <c r="AS65" i="7"/>
  <c r="AW65" i="7"/>
  <c r="BA65" i="7"/>
  <c r="BE65" i="7"/>
  <c r="E123" i="7"/>
  <c r="E124" i="7"/>
  <c r="E142" i="7"/>
  <c r="I123" i="7"/>
  <c r="I124" i="7"/>
  <c r="M123" i="7"/>
  <c r="M124" i="7"/>
  <c r="Q123" i="7"/>
  <c r="Q124" i="7"/>
  <c r="Q142" i="7"/>
  <c r="U123" i="7"/>
  <c r="U124" i="7"/>
  <c r="Y123" i="7"/>
  <c r="Y124" i="7"/>
  <c r="AC123" i="7"/>
  <c r="AC124" i="7"/>
  <c r="AC1075" i="7"/>
  <c r="AG123" i="7"/>
  <c r="AG124" i="7"/>
  <c r="AK123" i="7"/>
  <c r="AO123" i="7"/>
  <c r="AO124" i="7"/>
  <c r="AO142" i="7"/>
  <c r="AS123" i="7"/>
  <c r="AS124" i="7"/>
  <c r="AS1075" i="7"/>
  <c r="AW123" i="7"/>
  <c r="AW124" i="7"/>
  <c r="BA123" i="7"/>
  <c r="BE123" i="7"/>
  <c r="BE124" i="7"/>
  <c r="E146" i="7"/>
  <c r="I146" i="7"/>
  <c r="M146" i="7"/>
  <c r="Q146" i="7"/>
  <c r="U146" i="7"/>
  <c r="Y146" i="7"/>
  <c r="AC146" i="7"/>
  <c r="AG146" i="7"/>
  <c r="AK146" i="7"/>
  <c r="AO146" i="7"/>
  <c r="AS146" i="7"/>
  <c r="AW146" i="7"/>
  <c r="BA146" i="7"/>
  <c r="BE146" i="7"/>
  <c r="BF242" i="7"/>
  <c r="BJ184" i="4"/>
  <c r="M35" i="7"/>
  <c r="BA35" i="7"/>
  <c r="G43" i="7"/>
  <c r="W43" i="7"/>
  <c r="AM43" i="7"/>
  <c r="BC43" i="7"/>
  <c r="O59" i="7"/>
  <c r="O152" i="7"/>
  <c r="AE59" i="7"/>
  <c r="AE152" i="7"/>
  <c r="AE158" i="7"/>
  <c r="AU59" i="7"/>
  <c r="AU152" i="7"/>
  <c r="C61" i="7"/>
  <c r="S61" i="7"/>
  <c r="S153" i="7"/>
  <c r="AE61" i="7"/>
  <c r="AE153" i="7"/>
  <c r="AU61" i="7"/>
  <c r="AU153" i="7"/>
  <c r="F65" i="7"/>
  <c r="J65" i="7"/>
  <c r="N65" i="7"/>
  <c r="R65" i="7"/>
  <c r="V65" i="7"/>
  <c r="Z65" i="7"/>
  <c r="AD65" i="7"/>
  <c r="AH65" i="7"/>
  <c r="AL65" i="7"/>
  <c r="AP65" i="7"/>
  <c r="AT65" i="7"/>
  <c r="AX65" i="7"/>
  <c r="BB65" i="7"/>
  <c r="BF65" i="7"/>
  <c r="B123" i="7"/>
  <c r="F123" i="7"/>
  <c r="F124" i="7"/>
  <c r="F142" i="7"/>
  <c r="J123" i="7"/>
  <c r="N123" i="7"/>
  <c r="R123" i="7"/>
  <c r="R124" i="7"/>
  <c r="R1075" i="7"/>
  <c r="V123" i="7"/>
  <c r="V124" i="7"/>
  <c r="V1075" i="7"/>
  <c r="Z123" i="7"/>
  <c r="AD123" i="7"/>
  <c r="AD124" i="7"/>
  <c r="AH123" i="7"/>
  <c r="AH124" i="7"/>
  <c r="AH1075" i="7"/>
  <c r="AL123" i="7"/>
  <c r="AP123" i="7"/>
  <c r="AP124" i="7"/>
  <c r="AT123" i="7"/>
  <c r="AT124" i="7"/>
  <c r="AX123" i="7"/>
  <c r="AX124" i="7"/>
  <c r="AX142" i="7"/>
  <c r="BB123" i="7"/>
  <c r="BB124" i="7"/>
  <c r="B146" i="7"/>
  <c r="F146" i="7"/>
  <c r="J146" i="7"/>
  <c r="N146" i="7"/>
  <c r="R146" i="7"/>
  <c r="V146" i="7"/>
  <c r="Z146" i="7"/>
  <c r="AD146" i="7"/>
  <c r="AH146" i="7"/>
  <c r="AL146" i="7"/>
  <c r="AP146" i="7"/>
  <c r="AT146" i="7"/>
  <c r="AX146" i="7"/>
  <c r="BB146" i="7"/>
  <c r="BF243" i="7"/>
  <c r="BE1053" i="7"/>
  <c r="BE1054" i="7"/>
  <c r="BA1053" i="7"/>
  <c r="BA1054" i="7"/>
  <c r="AW1053" i="7"/>
  <c r="AW1054" i="7"/>
  <c r="AS1053" i="7"/>
  <c r="AS1054" i="7"/>
  <c r="AO1053" i="7"/>
  <c r="AO1054" i="7"/>
  <c r="AK1053" i="7"/>
  <c r="AK1054" i="7"/>
  <c r="AG1053" i="7"/>
  <c r="AG1054" i="7"/>
  <c r="AC1053" i="7"/>
  <c r="AC1054" i="7"/>
  <c r="Y1053" i="7"/>
  <c r="Y1054" i="7"/>
  <c r="U1053" i="7"/>
  <c r="U1054" i="7"/>
  <c r="Q1053" i="7"/>
  <c r="Q1054" i="7"/>
  <c r="M1053" i="7"/>
  <c r="M1054" i="7"/>
  <c r="I1053" i="7"/>
  <c r="I1054" i="7"/>
  <c r="E1053" i="7"/>
  <c r="E1054" i="7"/>
  <c r="BF1053" i="7"/>
  <c r="BF1054" i="7"/>
  <c r="BB1053" i="7"/>
  <c r="BB1054" i="7"/>
  <c r="AX1053" i="7"/>
  <c r="AX1054" i="7"/>
  <c r="AT1053" i="7"/>
  <c r="AT1054" i="7"/>
  <c r="AP1053" i="7"/>
  <c r="AP1054" i="7"/>
  <c r="AL1053" i="7"/>
  <c r="AL1054" i="7"/>
  <c r="AH1053" i="7"/>
  <c r="AH1054" i="7"/>
  <c r="AD1053" i="7"/>
  <c r="AD1054" i="7"/>
  <c r="Z1053" i="7"/>
  <c r="Z1054" i="7"/>
  <c r="V1053" i="7"/>
  <c r="V1054" i="7"/>
  <c r="R1053" i="7"/>
  <c r="R1054" i="7"/>
  <c r="N1053" i="7"/>
  <c r="N1054" i="7"/>
  <c r="J1053" i="7"/>
  <c r="J1054" i="7"/>
  <c r="F1053" i="7"/>
  <c r="F1054" i="7"/>
  <c r="B1053" i="7"/>
  <c r="B1054" i="7"/>
  <c r="BG1053" i="7"/>
  <c r="BG1054" i="7"/>
  <c r="AY1053" i="7"/>
  <c r="AY1054" i="7"/>
  <c r="AQ1053" i="7"/>
  <c r="AQ1054" i="7"/>
  <c r="AI1053" i="7"/>
  <c r="AI1054" i="7"/>
  <c r="AA1053" i="7"/>
  <c r="AA1054" i="7"/>
  <c r="S1053" i="7"/>
  <c r="S1054" i="7"/>
  <c r="K1053" i="7"/>
  <c r="K1054" i="7"/>
  <c r="C1053" i="7"/>
  <c r="C1054" i="7"/>
  <c r="BH1053" i="7"/>
  <c r="BH1054" i="7"/>
  <c r="AZ1053" i="7"/>
  <c r="AZ1054" i="7"/>
  <c r="AR1053" i="7"/>
  <c r="AR1054" i="7"/>
  <c r="AJ1053" i="7"/>
  <c r="AJ1054" i="7"/>
  <c r="AB1053" i="7"/>
  <c r="AB1054" i="7"/>
  <c r="T1053" i="7"/>
  <c r="T1054" i="7"/>
  <c r="L1053" i="7"/>
  <c r="L1054" i="7"/>
  <c r="D1053" i="7"/>
  <c r="D1054" i="7"/>
  <c r="BD1053" i="7"/>
  <c r="BD1054" i="7"/>
  <c r="AN1053" i="7"/>
  <c r="AN1054" i="7"/>
  <c r="X1053" i="7"/>
  <c r="X1054" i="7"/>
  <c r="H1053" i="7"/>
  <c r="H1054" i="7"/>
  <c r="BC1053" i="7"/>
  <c r="BC1054" i="7"/>
  <c r="AM1053" i="7"/>
  <c r="AM1054" i="7"/>
  <c r="W1053" i="7"/>
  <c r="W1054" i="7"/>
  <c r="G1053" i="7"/>
  <c r="G1054" i="7"/>
  <c r="AE1053" i="7"/>
  <c r="AE1054" i="7"/>
  <c r="AV1053" i="7"/>
  <c r="AV1054" i="7"/>
  <c r="P1053" i="7"/>
  <c r="P1054" i="7"/>
  <c r="AU1053" i="7"/>
  <c r="AU1054" i="7"/>
  <c r="O1053" i="7"/>
  <c r="O1054" i="7"/>
  <c r="AF1053" i="7"/>
  <c r="AF1054" i="7"/>
  <c r="G1091" i="7"/>
  <c r="BG744" i="7"/>
  <c r="BC744" i="7"/>
  <c r="AY744" i="7"/>
  <c r="AU744" i="7"/>
  <c r="AQ744" i="7"/>
  <c r="AM744" i="7"/>
  <c r="AI744" i="7"/>
  <c r="AE744" i="7"/>
  <c r="AA744" i="7"/>
  <c r="W744" i="7"/>
  <c r="S744" i="7"/>
  <c r="BF744" i="7"/>
  <c r="BB744" i="7"/>
  <c r="AX744" i="7"/>
  <c r="AT744" i="7"/>
  <c r="AP744" i="7"/>
  <c r="AL744" i="7"/>
  <c r="AH744" i="7"/>
  <c r="AD744" i="7"/>
  <c r="Z744" i="7"/>
  <c r="V744" i="7"/>
  <c r="R744" i="7"/>
  <c r="N744" i="7"/>
  <c r="J744" i="7"/>
  <c r="F744" i="7"/>
  <c r="B744" i="7"/>
  <c r="BH741" i="7"/>
  <c r="BD741" i="7"/>
  <c r="AZ741" i="7"/>
  <c r="AV741" i="7"/>
  <c r="AR741" i="7"/>
  <c r="AN741" i="7"/>
  <c r="AJ741" i="7"/>
  <c r="AF741" i="7"/>
  <c r="AB741" i="7"/>
  <c r="X741" i="7"/>
  <c r="T741" i="7"/>
  <c r="P741" i="7"/>
  <c r="L741" i="7"/>
  <c r="H741" i="7"/>
  <c r="D741" i="7"/>
  <c r="BF738" i="7"/>
  <c r="BB738" i="7"/>
  <c r="AX738" i="7"/>
  <c r="AT738" i="7"/>
  <c r="AP738" i="7"/>
  <c r="AL738" i="7"/>
  <c r="AH738" i="7"/>
  <c r="AD738" i="7"/>
  <c r="Z738" i="7"/>
  <c r="V738" i="7"/>
  <c r="R738" i="7"/>
  <c r="N738" i="7"/>
  <c r="J738" i="7"/>
  <c r="F738" i="7"/>
  <c r="B738" i="7"/>
  <c r="BD744" i="7"/>
  <c r="AV744" i="7"/>
  <c r="AN744" i="7"/>
  <c r="AF744" i="7"/>
  <c r="X744" i="7"/>
  <c r="P744" i="7"/>
  <c r="K744" i="7"/>
  <c r="E744" i="7"/>
  <c r="BG741" i="7"/>
  <c r="BB741" i="7"/>
  <c r="AW741" i="7"/>
  <c r="AQ741" i="7"/>
  <c r="AL741" i="7"/>
  <c r="AG741" i="7"/>
  <c r="AA741" i="7"/>
  <c r="V741" i="7"/>
  <c r="Q741" i="7"/>
  <c r="K741" i="7"/>
  <c r="F741" i="7"/>
  <c r="BH738" i="7"/>
  <c r="BC738" i="7"/>
  <c r="AW738" i="7"/>
  <c r="AR738" i="7"/>
  <c r="AM738" i="7"/>
  <c r="AG738" i="7"/>
  <c r="AB738" i="7"/>
  <c r="W738" i="7"/>
  <c r="Q738" i="7"/>
  <c r="L738" i="7"/>
  <c r="G738" i="7"/>
  <c r="BE735" i="7"/>
  <c r="BA735" i="7"/>
  <c r="AW735" i="7"/>
  <c r="AS735" i="7"/>
  <c r="AO735" i="7"/>
  <c r="AK735" i="7"/>
  <c r="AG735" i="7"/>
  <c r="AC735" i="7"/>
  <c r="Y735" i="7"/>
  <c r="U735" i="7"/>
  <c r="Q735" i="7"/>
  <c r="M735" i="7"/>
  <c r="I735" i="7"/>
  <c r="E735" i="7"/>
  <c r="BG732" i="7"/>
  <c r="BC732" i="7"/>
  <c r="AY732" i="7"/>
  <c r="AU732" i="7"/>
  <c r="AQ732" i="7"/>
  <c r="AM732" i="7"/>
  <c r="AI732" i="7"/>
  <c r="AE732" i="7"/>
  <c r="AA732" i="7"/>
  <c r="W732" i="7"/>
  <c r="S732" i="7"/>
  <c r="O732" i="7"/>
  <c r="K732" i="7"/>
  <c r="G732" i="7"/>
  <c r="C732" i="7"/>
  <c r="BA744" i="7"/>
  <c r="AS744" i="7"/>
  <c r="AK744" i="7"/>
  <c r="AC744" i="7"/>
  <c r="U744" i="7"/>
  <c r="O744" i="7"/>
  <c r="I744" i="7"/>
  <c r="D744" i="7"/>
  <c r="BF741" i="7"/>
  <c r="BA741" i="7"/>
  <c r="AU741" i="7"/>
  <c r="AP741" i="7"/>
  <c r="AK741" i="7"/>
  <c r="AE741" i="7"/>
  <c r="Z741" i="7"/>
  <c r="U741" i="7"/>
  <c r="O741" i="7"/>
  <c r="J741" i="7"/>
  <c r="E741" i="7"/>
  <c r="BG738" i="7"/>
  <c r="BA738" i="7"/>
  <c r="AV738" i="7"/>
  <c r="AQ738" i="7"/>
  <c r="AK738" i="7"/>
  <c r="AF738" i="7"/>
  <c r="AA738" i="7"/>
  <c r="U738" i="7"/>
  <c r="P738" i="7"/>
  <c r="K738" i="7"/>
  <c r="E738" i="7"/>
  <c r="BH735" i="7"/>
  <c r="BD735" i="7"/>
  <c r="AZ735" i="7"/>
  <c r="AV735" i="7"/>
  <c r="AR735" i="7"/>
  <c r="AN735" i="7"/>
  <c r="AJ735" i="7"/>
  <c r="AF735" i="7"/>
  <c r="AB735" i="7"/>
  <c r="X735" i="7"/>
  <c r="T735" i="7"/>
  <c r="P735" i="7"/>
  <c r="L735" i="7"/>
  <c r="H735" i="7"/>
  <c r="D735" i="7"/>
  <c r="BF732" i="7"/>
  <c r="BB732" i="7"/>
  <c r="AX732" i="7"/>
  <c r="AT732" i="7"/>
  <c r="AP732" i="7"/>
  <c r="AL732" i="7"/>
  <c r="AH732" i="7"/>
  <c r="AD732" i="7"/>
  <c r="Z732" i="7"/>
  <c r="V732" i="7"/>
  <c r="R732" i="7"/>
  <c r="N732" i="7"/>
  <c r="J732" i="7"/>
  <c r="F732" i="7"/>
  <c r="B732" i="7"/>
  <c r="BE744" i="7"/>
  <c r="AW744" i="7"/>
  <c r="AO744" i="7"/>
  <c r="AG744" i="7"/>
  <c r="Y744" i="7"/>
  <c r="Q744" i="7"/>
  <c r="L744" i="7"/>
  <c r="G744" i="7"/>
  <c r="BC741" i="7"/>
  <c r="AX741" i="7"/>
  <c r="AS741" i="7"/>
  <c r="AM741" i="7"/>
  <c r="AH741" i="7"/>
  <c r="AC741" i="7"/>
  <c r="W741" i="7"/>
  <c r="R741" i="7"/>
  <c r="M741" i="7"/>
  <c r="G741" i="7"/>
  <c r="B741" i="7"/>
  <c r="BD738" i="7"/>
  <c r="AY738" i="7"/>
  <c r="AS738" i="7"/>
  <c r="AN738" i="7"/>
  <c r="AI738" i="7"/>
  <c r="AC738" i="7"/>
  <c r="X738" i="7"/>
  <c r="S738" i="7"/>
  <c r="M738" i="7"/>
  <c r="H738" i="7"/>
  <c r="C738" i="7"/>
  <c r="BF735" i="7"/>
  <c r="BB735" i="7"/>
  <c r="AX735" i="7"/>
  <c r="AT735" i="7"/>
  <c r="AP735" i="7"/>
  <c r="AL735" i="7"/>
  <c r="AH735" i="7"/>
  <c r="AD735" i="7"/>
  <c r="Z735" i="7"/>
  <c r="V735" i="7"/>
  <c r="R735" i="7"/>
  <c r="N735" i="7"/>
  <c r="J735" i="7"/>
  <c r="F735" i="7"/>
  <c r="B735" i="7"/>
  <c r="BH732" i="7"/>
  <c r="BD732" i="7"/>
  <c r="AZ732" i="7"/>
  <c r="AV732" i="7"/>
  <c r="AR732" i="7"/>
  <c r="AN732" i="7"/>
  <c r="AJ732" i="7"/>
  <c r="AF732" i="7"/>
  <c r="AB732" i="7"/>
  <c r="X732" i="7"/>
  <c r="T732" i="7"/>
  <c r="P732" i="7"/>
  <c r="L732" i="7"/>
  <c r="H732" i="7"/>
  <c r="D732" i="7"/>
  <c r="AR744" i="7"/>
  <c r="M744" i="7"/>
  <c r="AT741" i="7"/>
  <c r="Y741" i="7"/>
  <c r="C741" i="7"/>
  <c r="BE738" i="7"/>
  <c r="AJ738" i="7"/>
  <c r="O738" i="7"/>
  <c r="BG735" i="7"/>
  <c r="AQ735" i="7"/>
  <c r="AA735" i="7"/>
  <c r="K735" i="7"/>
  <c r="AW732" i="7"/>
  <c r="AG732" i="7"/>
  <c r="Q732" i="7"/>
  <c r="AJ744" i="7"/>
  <c r="H744" i="7"/>
  <c r="AO741" i="7"/>
  <c r="S741" i="7"/>
  <c r="AZ738" i="7"/>
  <c r="AE738" i="7"/>
  <c r="I738" i="7"/>
  <c r="BC735" i="7"/>
  <c r="AM735" i="7"/>
  <c r="W735" i="7"/>
  <c r="G735" i="7"/>
  <c r="AS732" i="7"/>
  <c r="AC732" i="7"/>
  <c r="M732" i="7"/>
  <c r="AZ744" i="7"/>
  <c r="T744" i="7"/>
  <c r="AY741" i="7"/>
  <c r="AD741" i="7"/>
  <c r="I741" i="7"/>
  <c r="AO738" i="7"/>
  <c r="T738" i="7"/>
  <c r="AU735" i="7"/>
  <c r="AE735" i="7"/>
  <c r="O735" i="7"/>
  <c r="BA732" i="7"/>
  <c r="AK732" i="7"/>
  <c r="U732" i="7"/>
  <c r="E732" i="7"/>
  <c r="BH744" i="7"/>
  <c r="Y738" i="7"/>
  <c r="C735" i="7"/>
  <c r="BE732" i="7"/>
  <c r="AB744" i="7"/>
  <c r="BE741" i="7"/>
  <c r="D738" i="7"/>
  <c r="AY735" i="7"/>
  <c r="AO732" i="7"/>
  <c r="C744" i="7"/>
  <c r="AI741" i="7"/>
  <c r="AI735" i="7"/>
  <c r="Y732" i="7"/>
  <c r="N741" i="7"/>
  <c r="AU738" i="7"/>
  <c r="I732" i="7"/>
  <c r="S735" i="7"/>
  <c r="V35" i="7"/>
  <c r="H43" i="7"/>
  <c r="X43" i="7"/>
  <c r="AN43" i="7"/>
  <c r="BD43" i="7"/>
  <c r="H59" i="7"/>
  <c r="H152" i="7"/>
  <c r="P59" i="7"/>
  <c r="P152" i="7"/>
  <c r="X59" i="7"/>
  <c r="X152" i="7"/>
  <c r="AF59" i="7"/>
  <c r="AF152" i="7"/>
  <c r="AN59" i="7"/>
  <c r="AN152" i="7"/>
  <c r="AV59" i="7"/>
  <c r="BD59" i="7"/>
  <c r="BD152" i="7"/>
  <c r="F60" i="7"/>
  <c r="F155" i="7"/>
  <c r="H61" i="7"/>
  <c r="H153" i="7"/>
  <c r="P61" i="7"/>
  <c r="P153" i="7"/>
  <c r="AB61" i="7"/>
  <c r="AB153" i="7"/>
  <c r="AJ61" i="7"/>
  <c r="AJ153" i="7"/>
  <c r="AR61" i="7"/>
  <c r="AR153" i="7"/>
  <c r="AZ61" i="7"/>
  <c r="AZ153" i="7"/>
  <c r="BH61" i="7"/>
  <c r="C123" i="7"/>
  <c r="C124" i="7"/>
  <c r="C1075" i="7"/>
  <c r="G123" i="7"/>
  <c r="G124" i="7"/>
  <c r="K123" i="7"/>
  <c r="K124" i="7"/>
  <c r="K1075" i="7"/>
  <c r="O123" i="7"/>
  <c r="O124" i="7"/>
  <c r="O1075" i="7"/>
  <c r="S123" i="7"/>
  <c r="W123" i="7"/>
  <c r="AA123" i="7"/>
  <c r="AA124" i="7"/>
  <c r="AA1075" i="7"/>
  <c r="AE123" i="7"/>
  <c r="AE124" i="7"/>
  <c r="AE1075" i="7"/>
  <c r="AI123" i="7"/>
  <c r="AM123" i="7"/>
  <c r="AM124" i="7"/>
  <c r="AQ123" i="7"/>
  <c r="AQ124" i="7"/>
  <c r="AQ1075" i="7"/>
  <c r="AU123" i="7"/>
  <c r="AU124" i="7"/>
  <c r="AU1075" i="7"/>
  <c r="AY123" i="7"/>
  <c r="AY124" i="7"/>
  <c r="AY142" i="7"/>
  <c r="BC123" i="7"/>
  <c r="BC124" i="7"/>
  <c r="BG123" i="7"/>
  <c r="C146" i="7"/>
  <c r="G146" i="7"/>
  <c r="K146" i="7"/>
  <c r="O146" i="7"/>
  <c r="S146" i="7"/>
  <c r="W146" i="7"/>
  <c r="AA146" i="7"/>
  <c r="AE146" i="7"/>
  <c r="AI146" i="7"/>
  <c r="AM146" i="7"/>
  <c r="AQ146" i="7"/>
  <c r="AU146" i="7"/>
  <c r="AY146" i="7"/>
  <c r="BC146" i="7"/>
  <c r="BG146" i="7"/>
  <c r="BF240" i="7"/>
  <c r="BF244" i="7"/>
  <c r="K373" i="4"/>
  <c r="G35" i="7"/>
  <c r="AU35" i="7"/>
  <c r="E43" i="7"/>
  <c r="U43" i="7"/>
  <c r="AK43" i="7"/>
  <c r="BA43" i="7"/>
  <c r="AA58" i="7"/>
  <c r="AA154" i="7"/>
  <c r="E59" i="7"/>
  <c r="E152" i="7"/>
  <c r="Q59" i="7"/>
  <c r="Q152" i="7"/>
  <c r="Y59" i="7"/>
  <c r="Y152" i="7"/>
  <c r="AG59" i="7"/>
  <c r="AG152" i="7"/>
  <c r="AG158" i="7"/>
  <c r="AK59" i="7"/>
  <c r="AS59" i="7"/>
  <c r="AS152" i="7"/>
  <c r="AS158" i="7"/>
  <c r="BA59" i="7"/>
  <c r="BA152" i="7"/>
  <c r="BE59" i="7"/>
  <c r="BE152" i="7"/>
  <c r="K60" i="7"/>
  <c r="K155" i="7"/>
  <c r="AM60" i="7"/>
  <c r="AM155" i="7"/>
  <c r="E61" i="7"/>
  <c r="E153" i="7"/>
  <c r="E158" i="7"/>
  <c r="I61" i="7"/>
  <c r="I153" i="7"/>
  <c r="M61" i="7"/>
  <c r="M153" i="7"/>
  <c r="Q61" i="7"/>
  <c r="Q153" i="7"/>
  <c r="Q158" i="7"/>
  <c r="U61" i="7"/>
  <c r="U153" i="7"/>
  <c r="Y61" i="7"/>
  <c r="Y153" i="7"/>
  <c r="Y158" i="7"/>
  <c r="AC61" i="7"/>
  <c r="AC153" i="7"/>
  <c r="AG61" i="7"/>
  <c r="AG153" i="7"/>
  <c r="AK61" i="7"/>
  <c r="AK153" i="7"/>
  <c r="AO61" i="7"/>
  <c r="AS61" i="7"/>
  <c r="AS153" i="7"/>
  <c r="AW61" i="7"/>
  <c r="AW153" i="7"/>
  <c r="BA61" i="7"/>
  <c r="BA153" i="7"/>
  <c r="BE61" i="7"/>
  <c r="BE153" i="7"/>
  <c r="BE158" i="7"/>
  <c r="D65" i="7"/>
  <c r="H65" i="7"/>
  <c r="L65" i="7"/>
  <c r="P65" i="7"/>
  <c r="T65" i="7"/>
  <c r="X65" i="7"/>
  <c r="AB65" i="7"/>
  <c r="AF65" i="7"/>
  <c r="AJ65" i="7"/>
  <c r="AN65" i="7"/>
  <c r="AR65" i="7"/>
  <c r="AV65" i="7"/>
  <c r="AZ65" i="7"/>
  <c r="BD65" i="7"/>
  <c r="D123" i="7"/>
  <c r="D124" i="7"/>
  <c r="D142" i="7"/>
  <c r="H123" i="7"/>
  <c r="H124" i="7"/>
  <c r="L123" i="7"/>
  <c r="L124" i="7"/>
  <c r="L1075" i="7"/>
  <c r="P123" i="7"/>
  <c r="P124" i="7"/>
  <c r="T123" i="7"/>
  <c r="X123" i="7"/>
  <c r="X124" i="7"/>
  <c r="X1075" i="7"/>
  <c r="AB123" i="7"/>
  <c r="AB124" i="7"/>
  <c r="AB1075" i="7"/>
  <c r="AF123" i="7"/>
  <c r="AF124" i="7"/>
  <c r="AF142" i="7"/>
  <c r="AJ123" i="7"/>
  <c r="AJ124" i="7"/>
  <c r="AJ1075" i="7"/>
  <c r="AN123" i="7"/>
  <c r="AR123" i="7"/>
  <c r="AR124" i="7"/>
  <c r="AR142" i="7"/>
  <c r="AV123" i="7"/>
  <c r="AV124" i="7"/>
  <c r="AV142" i="7"/>
  <c r="AZ123" i="7"/>
  <c r="BD123" i="7"/>
  <c r="BH123" i="7"/>
  <c r="BH124" i="7"/>
  <c r="D146" i="7"/>
  <c r="H146" i="7"/>
  <c r="L146" i="7"/>
  <c r="P146" i="7"/>
  <c r="T146" i="7"/>
  <c r="X146" i="7"/>
  <c r="AB146" i="7"/>
  <c r="AF146" i="7"/>
  <c r="AJ146" i="7"/>
  <c r="AN146" i="7"/>
  <c r="AR146" i="7"/>
  <c r="AV146" i="7"/>
  <c r="AZ146" i="7"/>
  <c r="BD146" i="7"/>
  <c r="BH146" i="7"/>
  <c r="BF241" i="7"/>
  <c r="E240" i="7"/>
  <c r="I240" i="7"/>
  <c r="M240" i="7"/>
  <c r="Q240" i="7"/>
  <c r="U240" i="7"/>
  <c r="Y240" i="7"/>
  <c r="AC240" i="7"/>
  <c r="AG240" i="7"/>
  <c r="AK240" i="7"/>
  <c r="AO240" i="7"/>
  <c r="AS240" i="7"/>
  <c r="AW240" i="7"/>
  <c r="BA240" i="7"/>
  <c r="BE240" i="7"/>
  <c r="E241" i="7"/>
  <c r="I241" i="7"/>
  <c r="M241" i="7"/>
  <c r="Q241" i="7"/>
  <c r="U241" i="7"/>
  <c r="Y241" i="7"/>
  <c r="AC241" i="7"/>
  <c r="AG241" i="7"/>
  <c r="AK241" i="7"/>
  <c r="AO241" i="7"/>
  <c r="AS241" i="7"/>
  <c r="AW241" i="7"/>
  <c r="BA241" i="7"/>
  <c r="BE241" i="7"/>
  <c r="E242" i="7"/>
  <c r="I242" i="7"/>
  <c r="M242" i="7"/>
  <c r="Q242" i="7"/>
  <c r="U242" i="7"/>
  <c r="Y242" i="7"/>
  <c r="AC242" i="7"/>
  <c r="AG242" i="7"/>
  <c r="AK242" i="7"/>
  <c r="AO242" i="7"/>
  <c r="AS242" i="7"/>
  <c r="AW242" i="7"/>
  <c r="BA242" i="7"/>
  <c r="BE242" i="7"/>
  <c r="E243" i="7"/>
  <c r="I243" i="7"/>
  <c r="M243" i="7"/>
  <c r="Q243" i="7"/>
  <c r="U243" i="7"/>
  <c r="Y243" i="7"/>
  <c r="AC243" i="7"/>
  <c r="AG243" i="7"/>
  <c r="AK243" i="7"/>
  <c r="AO243" i="7"/>
  <c r="AS243" i="7"/>
  <c r="AW243" i="7"/>
  <c r="BA243" i="7"/>
  <c r="BE243" i="7"/>
  <c r="E244" i="7"/>
  <c r="I244" i="7"/>
  <c r="M244" i="7"/>
  <c r="Q244" i="7"/>
  <c r="U244" i="7"/>
  <c r="Y244" i="7"/>
  <c r="AC244" i="7"/>
  <c r="AG244" i="7"/>
  <c r="AK244" i="7"/>
  <c r="AO244" i="7"/>
  <c r="AS244" i="7"/>
  <c r="AW244" i="7"/>
  <c r="BA244" i="7"/>
  <c r="BE244" i="7"/>
  <c r="B240" i="7"/>
  <c r="F240" i="7"/>
  <c r="J240" i="7"/>
  <c r="N240" i="7"/>
  <c r="R240" i="7"/>
  <c r="V240" i="7"/>
  <c r="Z240" i="7"/>
  <c r="AD240" i="7"/>
  <c r="AH240" i="7"/>
  <c r="AL240" i="7"/>
  <c r="AP240" i="7"/>
  <c r="AT240" i="7"/>
  <c r="AX240" i="7"/>
  <c r="BB240" i="7"/>
  <c r="B241" i="7"/>
  <c r="F241" i="7"/>
  <c r="J241" i="7"/>
  <c r="N241" i="7"/>
  <c r="R241" i="7"/>
  <c r="V241" i="7"/>
  <c r="Z241" i="7"/>
  <c r="AD241" i="7"/>
  <c r="AH241" i="7"/>
  <c r="AL241" i="7"/>
  <c r="AP241" i="7"/>
  <c r="AT241" i="7"/>
  <c r="AX241" i="7"/>
  <c r="BB241" i="7"/>
  <c r="B242" i="7"/>
  <c r="F242" i="7"/>
  <c r="J242" i="7"/>
  <c r="N242" i="7"/>
  <c r="R242" i="7"/>
  <c r="V242" i="7"/>
  <c r="Z242" i="7"/>
  <c r="AD242" i="7"/>
  <c r="AH242" i="7"/>
  <c r="AL242" i="7"/>
  <c r="AP242" i="7"/>
  <c r="AT242" i="7"/>
  <c r="AX242" i="7"/>
  <c r="BB242" i="7"/>
  <c r="B243" i="7"/>
  <c r="F243" i="7"/>
  <c r="J243" i="7"/>
  <c r="N243" i="7"/>
  <c r="R243" i="7"/>
  <c r="V243" i="7"/>
  <c r="Z243" i="7"/>
  <c r="AD243" i="7"/>
  <c r="AH243" i="7"/>
  <c r="AL243" i="7"/>
  <c r="AP243" i="7"/>
  <c r="AT243" i="7"/>
  <c r="AX243" i="7"/>
  <c r="BB243" i="7"/>
  <c r="B244" i="7"/>
  <c r="F244" i="7"/>
  <c r="J244" i="7"/>
  <c r="N244" i="7"/>
  <c r="R244" i="7"/>
  <c r="V244" i="7"/>
  <c r="Z244" i="7"/>
  <c r="AD244" i="7"/>
  <c r="AH244" i="7"/>
  <c r="AL244" i="7"/>
  <c r="AP244" i="7"/>
  <c r="AT244" i="7"/>
  <c r="AX244" i="7"/>
  <c r="BB244" i="7"/>
  <c r="BE501" i="7"/>
  <c r="BE500" i="7"/>
  <c r="BE499" i="7"/>
  <c r="BE498" i="7"/>
  <c r="BE502" i="7"/>
  <c r="E498" i="7"/>
  <c r="I498" i="7"/>
  <c r="M498" i="7"/>
  <c r="Q498" i="7"/>
  <c r="U498" i="7"/>
  <c r="Y498" i="7"/>
  <c r="AC498" i="7"/>
  <c r="AG498" i="7"/>
  <c r="AK498" i="7"/>
  <c r="AO498" i="7"/>
  <c r="AS498" i="7"/>
  <c r="AW498" i="7"/>
  <c r="BA498" i="7"/>
  <c r="E499" i="7"/>
  <c r="I499" i="7"/>
  <c r="M499" i="7"/>
  <c r="Q499" i="7"/>
  <c r="U499" i="7"/>
  <c r="Y499" i="7"/>
  <c r="AC499" i="7"/>
  <c r="AG499" i="7"/>
  <c r="AK499" i="7"/>
  <c r="AO499" i="7"/>
  <c r="AS499" i="7"/>
  <c r="AW499" i="7"/>
  <c r="BA499" i="7"/>
  <c r="E500" i="7"/>
  <c r="I500" i="7"/>
  <c r="M500" i="7"/>
  <c r="Q500" i="7"/>
  <c r="U500" i="7"/>
  <c r="Y500" i="7"/>
  <c r="AC500" i="7"/>
  <c r="AG500" i="7"/>
  <c r="AK500" i="7"/>
  <c r="AO500" i="7"/>
  <c r="AS500" i="7"/>
  <c r="AW500" i="7"/>
  <c r="BA500" i="7"/>
  <c r="E501" i="7"/>
  <c r="I501" i="7"/>
  <c r="M501" i="7"/>
  <c r="Q501" i="7"/>
  <c r="U501" i="7"/>
  <c r="Y501" i="7"/>
  <c r="AC501" i="7"/>
  <c r="AG501" i="7"/>
  <c r="AK501" i="7"/>
  <c r="AO501" i="7"/>
  <c r="AS501" i="7"/>
  <c r="AW501" i="7"/>
  <c r="BA501" i="7"/>
  <c r="E502" i="7"/>
  <c r="I502" i="7"/>
  <c r="M502" i="7"/>
  <c r="Q502" i="7"/>
  <c r="U502" i="7"/>
  <c r="Y502" i="7"/>
  <c r="AC502" i="7"/>
  <c r="AG502" i="7"/>
  <c r="AK502" i="7"/>
  <c r="AO502" i="7"/>
  <c r="AS502" i="7"/>
  <c r="AW502" i="7"/>
  <c r="BA502" i="7"/>
  <c r="C153" i="7"/>
  <c r="AK152" i="7"/>
  <c r="AK158" i="7"/>
  <c r="AV152" i="7"/>
  <c r="BH153" i="7"/>
  <c r="AO153" i="7"/>
  <c r="K7" i="1"/>
  <c r="B124" i="7"/>
  <c r="B1075" i="7"/>
  <c r="AL152" i="7"/>
  <c r="BB68" i="7"/>
  <c r="AL68" i="7"/>
  <c r="V68" i="7"/>
  <c r="F68" i="7"/>
  <c r="AS68" i="7"/>
  <c r="AC68" i="7"/>
  <c r="M68" i="7"/>
  <c r="BD68" i="7"/>
  <c r="AN68" i="7"/>
  <c r="X68" i="7"/>
  <c r="H68" i="7"/>
  <c r="AY68" i="7"/>
  <c r="AI68" i="7"/>
  <c r="S68" i="7"/>
  <c r="C68" i="7"/>
  <c r="C64" i="1"/>
  <c r="E64" i="1"/>
  <c r="D337" i="4"/>
  <c r="N337" i="4"/>
  <c r="C11" i="1"/>
  <c r="E11" i="1"/>
  <c r="T38" i="7"/>
  <c r="D400" i="4"/>
  <c r="O400" i="4"/>
  <c r="C66" i="1"/>
  <c r="E66" i="1"/>
  <c r="X58" i="7"/>
  <c r="X154" i="7"/>
  <c r="N58" i="7"/>
  <c r="N154" i="7"/>
  <c r="AU58" i="7"/>
  <c r="AU154" i="7"/>
  <c r="AF58" i="7"/>
  <c r="AF154" i="7"/>
  <c r="V58" i="7"/>
  <c r="V154" i="7"/>
  <c r="Y58" i="7"/>
  <c r="Y154" i="7"/>
  <c r="BH58" i="7"/>
  <c r="AQ58" i="7"/>
  <c r="AQ154" i="7"/>
  <c r="U13" i="5"/>
  <c r="U7" i="5"/>
  <c r="B69" i="7"/>
  <c r="BF68" i="7"/>
  <c r="AP68" i="7"/>
  <c r="Z68" i="7"/>
  <c r="J68" i="7"/>
  <c r="AW68" i="7"/>
  <c r="AG68" i="7"/>
  <c r="Q68" i="7"/>
  <c r="BH68" i="7"/>
  <c r="AR68" i="7"/>
  <c r="AB68" i="7"/>
  <c r="L68" i="7"/>
  <c r="BC68" i="7"/>
  <c r="AM68" i="7"/>
  <c r="W68" i="7"/>
  <c r="G68" i="7"/>
  <c r="AX68" i="7"/>
  <c r="AH68" i="7"/>
  <c r="R68" i="7"/>
  <c r="BE68" i="7"/>
  <c r="AO68" i="7"/>
  <c r="Y68" i="7"/>
  <c r="I68" i="7"/>
  <c r="AZ68" i="7"/>
  <c r="AJ68" i="7"/>
  <c r="T68" i="7"/>
  <c r="D68" i="7"/>
  <c r="AU68" i="7"/>
  <c r="AE68" i="7"/>
  <c r="O68" i="7"/>
  <c r="AT68" i="7"/>
  <c r="N68" i="7"/>
  <c r="AK68" i="7"/>
  <c r="E68" i="7"/>
  <c r="AF68" i="7"/>
  <c r="BG68" i="7"/>
  <c r="AA68" i="7"/>
  <c r="AD68" i="7"/>
  <c r="BA68" i="7"/>
  <c r="U68" i="7"/>
  <c r="AV68" i="7"/>
  <c r="P68" i="7"/>
  <c r="AQ68" i="7"/>
  <c r="K68" i="7"/>
  <c r="BS263" i="4"/>
  <c r="BS216" i="4"/>
  <c r="BS172" i="4"/>
  <c r="BS152" i="4"/>
  <c r="BS76" i="4"/>
  <c r="BS31" i="4"/>
  <c r="BS260" i="4"/>
  <c r="BS212" i="4"/>
  <c r="BS248" i="4"/>
  <c r="BS148" i="4"/>
  <c r="BS58" i="4"/>
  <c r="BS28" i="4"/>
  <c r="BS271" i="4"/>
  <c r="BS210" i="4"/>
  <c r="BS102" i="4"/>
  <c r="BS225" i="4"/>
  <c r="BS239" i="4"/>
  <c r="BS46" i="4"/>
  <c r="BS254" i="4"/>
  <c r="BS202" i="4"/>
  <c r="BS180" i="4"/>
  <c r="BS222" i="4"/>
  <c r="BS87" i="4"/>
  <c r="BS38" i="4"/>
  <c r="BS4" i="4"/>
  <c r="BS220" i="4"/>
  <c r="BS199" i="4"/>
  <c r="BS232" i="4"/>
  <c r="BS68" i="4"/>
  <c r="BS20" i="4"/>
  <c r="BS159" i="4"/>
  <c r="BS198" i="4"/>
  <c r="BS142" i="4"/>
  <c r="BS67" i="4"/>
  <c r="BS19" i="4"/>
  <c r="BS245" i="4"/>
  <c r="BS115" i="4"/>
  <c r="BS124" i="4"/>
  <c r="BS267" i="4"/>
  <c r="BS163" i="4"/>
  <c r="BS56" i="4"/>
  <c r="BS179" i="4"/>
  <c r="BS122" i="4"/>
  <c r="BS2" i="4"/>
  <c r="BS253" i="4"/>
  <c r="BS197" i="4"/>
  <c r="BS127" i="4"/>
  <c r="BS57" i="4"/>
  <c r="BS143" i="4"/>
  <c r="Y91" i="7"/>
  <c r="Y541" i="7"/>
  <c r="BS59" i="4"/>
  <c r="BS131" i="4"/>
  <c r="BS256" i="4"/>
  <c r="BS204" i="4"/>
  <c r="BS185" i="4"/>
  <c r="BS136" i="4"/>
  <c r="BS107" i="4"/>
  <c r="BS80" i="4"/>
  <c r="BS62" i="4"/>
  <c r="BS41" i="4"/>
  <c r="BS130" i="4"/>
  <c r="BS246" i="4"/>
  <c r="BS240" i="4"/>
  <c r="BS145" i="4"/>
  <c r="BS104" i="4"/>
  <c r="BS77" i="4"/>
  <c r="BS45" i="4"/>
  <c r="BS118" i="4"/>
  <c r="BS272" i="4"/>
  <c r="BS215" i="4"/>
  <c r="BS235" i="4"/>
  <c r="BS135" i="4"/>
  <c r="BS91" i="4"/>
  <c r="BS74" i="4"/>
  <c r="BS29" i="4"/>
  <c r="BS7" i="4"/>
  <c r="BS221" i="4"/>
  <c r="BS178" i="4"/>
  <c r="BS233" i="4"/>
  <c r="BS114" i="4"/>
  <c r="BS85" i="4"/>
  <c r="BS40" i="4"/>
  <c r="BS5" i="4"/>
  <c r="BS161" i="4"/>
  <c r="BS177" i="4"/>
  <c r="BS231" i="4"/>
  <c r="BS101" i="4"/>
  <c r="BS71" i="4"/>
  <c r="BS39" i="4"/>
  <c r="BS128" i="4"/>
  <c r="BF91" i="7"/>
  <c r="BF538" i="7"/>
  <c r="BA91" i="7"/>
  <c r="BA541" i="7"/>
  <c r="AV91" i="7"/>
  <c r="AQ91" i="7"/>
  <c r="AL91" i="7"/>
  <c r="AL541" i="7"/>
  <c r="AG91" i="7"/>
  <c r="AB91" i="7"/>
  <c r="C10" i="1"/>
  <c r="E10" i="1"/>
  <c r="B67" i="7"/>
  <c r="BA67" i="7"/>
  <c r="BC945" i="7"/>
  <c r="BH945" i="7"/>
  <c r="BF123" i="7"/>
  <c r="BF124" i="7"/>
  <c r="BF142" i="7"/>
  <c r="BD919" i="7"/>
  <c r="AN919" i="7"/>
  <c r="X919" i="7"/>
  <c r="H919" i="7"/>
  <c r="AT919" i="7"/>
  <c r="Y919" i="7"/>
  <c r="C919" i="7"/>
  <c r="AM919" i="7"/>
  <c r="R919" i="7"/>
  <c r="BG919" i="7"/>
  <c r="Q919" i="7"/>
  <c r="AE919" i="7"/>
  <c r="AG919" i="7"/>
  <c r="E919" i="7"/>
  <c r="V919" i="7"/>
  <c r="AY65" i="7"/>
  <c r="AI65" i="7"/>
  <c r="S65" i="7"/>
  <c r="C65" i="7"/>
  <c r="BG65" i="7"/>
  <c r="AQ65" i="7"/>
  <c r="AA65" i="7"/>
  <c r="K65" i="7"/>
  <c r="BH65" i="7"/>
  <c r="BC65" i="7"/>
  <c r="AM65" i="7"/>
  <c r="W65" i="7"/>
  <c r="G65" i="7"/>
  <c r="AE65" i="7"/>
  <c r="I331" i="4"/>
  <c r="N331" i="4"/>
  <c r="R331" i="4"/>
  <c r="J331" i="4"/>
  <c r="O331" i="4"/>
  <c r="G331" i="4"/>
  <c r="M331" i="4"/>
  <c r="AK67" i="7"/>
  <c r="E67" i="7"/>
  <c r="AF67" i="7"/>
  <c r="BG67" i="7"/>
  <c r="AA67" i="7"/>
  <c r="BB67" i="7"/>
  <c r="AL67" i="7"/>
  <c r="V67" i="7"/>
  <c r="AS67" i="7"/>
  <c r="AC67" i="7"/>
  <c r="M67" i="7"/>
  <c r="AN67" i="7"/>
  <c r="X67" i="7"/>
  <c r="H67" i="7"/>
  <c r="AI67" i="7"/>
  <c r="S67" i="7"/>
  <c r="C67" i="7"/>
  <c r="AD67" i="7"/>
  <c r="N67" i="7"/>
  <c r="BE67" i="7"/>
  <c r="AZ67" i="7"/>
  <c r="T67" i="7"/>
  <c r="AU67" i="7"/>
  <c r="AP67" i="7"/>
  <c r="J67" i="7"/>
  <c r="AO67" i="7"/>
  <c r="AJ67" i="7"/>
  <c r="D67" i="7"/>
  <c r="AE67" i="7"/>
  <c r="Z67" i="7"/>
  <c r="BH67" i="7"/>
  <c r="BC67" i="7"/>
  <c r="AG67" i="7"/>
  <c r="L67" i="7"/>
  <c r="AH67" i="7"/>
  <c r="AM67" i="7"/>
  <c r="R67" i="7"/>
  <c r="AW67" i="7"/>
  <c r="AB67" i="7"/>
  <c r="W67" i="7"/>
  <c r="AR67" i="7"/>
  <c r="AU69" i="7"/>
  <c r="AE69" i="7"/>
  <c r="O69" i="7"/>
  <c r="BF69" i="7"/>
  <c r="AP69" i="7"/>
  <c r="Z69" i="7"/>
  <c r="J69" i="7"/>
  <c r="AW69" i="7"/>
  <c r="AG69" i="7"/>
  <c r="Q69" i="7"/>
  <c r="BH69" i="7"/>
  <c r="AR69" i="7"/>
  <c r="AB69" i="7"/>
  <c r="L69" i="7"/>
  <c r="BG69" i="7"/>
  <c r="AQ69" i="7"/>
  <c r="AA69" i="7"/>
  <c r="K69" i="7"/>
  <c r="BB69" i="7"/>
  <c r="AL69" i="7"/>
  <c r="V69" i="7"/>
  <c r="F69" i="7"/>
  <c r="AS69" i="7"/>
  <c r="AC69" i="7"/>
  <c r="M69" i="7"/>
  <c r="BD69" i="7"/>
  <c r="AN69" i="7"/>
  <c r="X69" i="7"/>
  <c r="H69" i="7"/>
  <c r="AI69" i="7"/>
  <c r="C69" i="7"/>
  <c r="AD69" i="7"/>
  <c r="BA69" i="7"/>
  <c r="U69" i="7"/>
  <c r="AV69" i="7"/>
  <c r="P69" i="7"/>
  <c r="AY69" i="7"/>
  <c r="S69" i="7"/>
  <c r="AT69" i="7"/>
  <c r="N69" i="7"/>
  <c r="AK69" i="7"/>
  <c r="E69" i="7"/>
  <c r="AF69" i="7"/>
  <c r="BC69" i="7"/>
  <c r="AX69" i="7"/>
  <c r="AO69" i="7"/>
  <c r="AJ69" i="7"/>
  <c r="W69" i="7"/>
  <c r="R69" i="7"/>
  <c r="I69" i="7"/>
  <c r="D69" i="7"/>
  <c r="AM69" i="7"/>
  <c r="Y69" i="7"/>
  <c r="AH69" i="7"/>
  <c r="T69" i="7"/>
  <c r="G69" i="7"/>
  <c r="BE69" i="7"/>
  <c r="AZ69" i="7"/>
  <c r="BH154" i="7"/>
  <c r="AV44" i="7"/>
  <c r="BE44" i="7"/>
  <c r="AH44" i="7"/>
  <c r="G44" i="7"/>
  <c r="AM44" i="7"/>
  <c r="AO44" i="7"/>
  <c r="I44" i="7"/>
  <c r="J44" i="7"/>
  <c r="AP44" i="7"/>
  <c r="O44" i="7"/>
  <c r="AU44" i="7"/>
  <c r="AF44" i="7"/>
  <c r="AE44" i="7"/>
  <c r="P44" i="7"/>
  <c r="Y44" i="7"/>
  <c r="R44" i="7"/>
  <c r="AX44" i="7"/>
  <c r="W44" i="7"/>
  <c r="BC44" i="7"/>
  <c r="Z44" i="7"/>
  <c r="AW43" i="7"/>
  <c r="AG43" i="7"/>
  <c r="Q43" i="7"/>
  <c r="AK28" i="7"/>
  <c r="AZ43" i="7"/>
  <c r="AJ43" i="7"/>
  <c r="T43" i="7"/>
  <c r="D43" i="7"/>
  <c r="AY43" i="7"/>
  <c r="AI43" i="7"/>
  <c r="S43" i="7"/>
  <c r="C43" i="7"/>
  <c r="AT43" i="7"/>
  <c r="AD43" i="7"/>
  <c r="N43" i="7"/>
  <c r="BJ290" i="4"/>
  <c r="C11" i="3"/>
  <c r="B63" i="7"/>
  <c r="H63" i="7"/>
  <c r="Q331" i="4"/>
  <c r="AS43" i="7"/>
  <c r="AC43" i="7"/>
  <c r="M43" i="7"/>
  <c r="AV43" i="7"/>
  <c r="AF43" i="7"/>
  <c r="P43" i="7"/>
  <c r="AF28" i="7"/>
  <c r="AU43" i="7"/>
  <c r="AE43" i="7"/>
  <c r="O43" i="7"/>
  <c r="BF43" i="7"/>
  <c r="AP43" i="7"/>
  <c r="Z43" i="7"/>
  <c r="J43" i="7"/>
  <c r="AO43" i="7"/>
  <c r="Y43" i="7"/>
  <c r="I43" i="7"/>
  <c r="AG36" i="7"/>
  <c r="BH43" i="7"/>
  <c r="AR43" i="7"/>
  <c r="AB43" i="7"/>
  <c r="L43" i="7"/>
  <c r="BG43" i="7"/>
  <c r="AQ43" i="7"/>
  <c r="AA43" i="7"/>
  <c r="K43" i="7"/>
  <c r="C28" i="7"/>
  <c r="BB43" i="7"/>
  <c r="AL43" i="7"/>
  <c r="V43" i="7"/>
  <c r="F43" i="7"/>
  <c r="AY63" i="7"/>
  <c r="BS175" i="4"/>
  <c r="BS219" i="4"/>
  <c r="BS154" i="4"/>
  <c r="BS266" i="4"/>
  <c r="BS112" i="4"/>
  <c r="BS123" i="4"/>
  <c r="BS157" i="4"/>
  <c r="AY91" i="7"/>
  <c r="G91" i="7"/>
  <c r="G537" i="7"/>
  <c r="R91" i="7"/>
  <c r="R537" i="7"/>
  <c r="AO91" i="7"/>
  <c r="AO540" i="7"/>
  <c r="BD91" i="7"/>
  <c r="H91" i="7"/>
  <c r="W91" i="7"/>
  <c r="W280" i="7"/>
  <c r="AH91" i="7"/>
  <c r="AH280" i="7"/>
  <c r="AC91" i="7"/>
  <c r="AC540" i="7"/>
  <c r="AJ91" i="7"/>
  <c r="AJ538" i="7"/>
  <c r="S91" i="7"/>
  <c r="S280" i="7"/>
  <c r="N91" i="7"/>
  <c r="N540" i="7"/>
  <c r="M91" i="7"/>
  <c r="M540" i="7"/>
  <c r="X91" i="7"/>
  <c r="AI91" i="7"/>
  <c r="AI281" i="7"/>
  <c r="AM91" i="7"/>
  <c r="AM281" i="7"/>
  <c r="AT91" i="7"/>
  <c r="AS91" i="7"/>
  <c r="AS540" i="7"/>
  <c r="AN91" i="7"/>
  <c r="AN282" i="7"/>
  <c r="H35" i="7"/>
  <c r="D35" i="7"/>
  <c r="AB35" i="7"/>
  <c r="AV35" i="7"/>
  <c r="U35" i="7"/>
  <c r="AS35" i="7"/>
  <c r="N35" i="7"/>
  <c r="AL35" i="7"/>
  <c r="BF35" i="7"/>
  <c r="W35" i="7"/>
  <c r="AQ35" i="7"/>
  <c r="BE35" i="7"/>
  <c r="T35" i="7"/>
  <c r="AR35" i="7"/>
  <c r="Q35" i="7"/>
  <c r="AK35" i="7"/>
  <c r="J35" i="7"/>
  <c r="AD35" i="7"/>
  <c r="BB35" i="7"/>
  <c r="O35" i="7"/>
  <c r="AM35" i="7"/>
  <c r="BG35" i="7"/>
  <c r="L91" i="7"/>
  <c r="Q91" i="7"/>
  <c r="Q538" i="7"/>
  <c r="V91" i="7"/>
  <c r="V282" i="7"/>
  <c r="AA91" i="7"/>
  <c r="AA537" i="7"/>
  <c r="AF91" i="7"/>
  <c r="AK91" i="7"/>
  <c r="AK280" i="7"/>
  <c r="AP91" i="7"/>
  <c r="AP540" i="7"/>
  <c r="AU91" i="7"/>
  <c r="AU280" i="7"/>
  <c r="BE91" i="7"/>
  <c r="BE539" i="7"/>
  <c r="BS141" i="4"/>
  <c r="BS230" i="4"/>
  <c r="BS18" i="4"/>
  <c r="BS176" i="4"/>
  <c r="BS229" i="4"/>
  <c r="AY60" i="7"/>
  <c r="AY155" i="7"/>
  <c r="W60" i="7"/>
  <c r="W155" i="7"/>
  <c r="BC35" i="7"/>
  <c r="K35" i="7"/>
  <c r="R60" i="7"/>
  <c r="R155" i="7"/>
  <c r="Z35" i="7"/>
  <c r="AC35" i="7"/>
  <c r="AZ35" i="7"/>
  <c r="L35" i="7"/>
  <c r="D91" i="7"/>
  <c r="BC91" i="7"/>
  <c r="BC539" i="7"/>
  <c r="BS275" i="4"/>
  <c r="BS261" i="4"/>
  <c r="BS214" i="4"/>
  <c r="BS194" i="4"/>
  <c r="BS166" i="4"/>
  <c r="BS242" i="4"/>
  <c r="BS226" i="4"/>
  <c r="BS190" i="4"/>
  <c r="BS186" i="4"/>
  <c r="BS149" i="4"/>
  <c r="BS137" i="4"/>
  <c r="BS110" i="4"/>
  <c r="BS94" i="4"/>
  <c r="BS81" i="4"/>
  <c r="BS61" i="4"/>
  <c r="BS48" i="4"/>
  <c r="BS33" i="4"/>
  <c r="BS119" i="4"/>
  <c r="BS14" i="4"/>
  <c r="BS276" i="4"/>
  <c r="BS156" i="4"/>
  <c r="BS203" i="4"/>
  <c r="BS170" i="4"/>
  <c r="BS236" i="4"/>
  <c r="BS192" i="4"/>
  <c r="BS187" i="4"/>
  <c r="BS144" i="4"/>
  <c r="BS126" i="4"/>
  <c r="BS100" i="4"/>
  <c r="BS79" i="4"/>
  <c r="BS51" i="4"/>
  <c r="BS34" i="4"/>
  <c r="BS10" i="4"/>
  <c r="BS11" i="4"/>
  <c r="BS274" i="4"/>
  <c r="BS281" i="4"/>
  <c r="BS195" i="4"/>
  <c r="BS162" i="4"/>
  <c r="BS227" i="4"/>
  <c r="BS191" i="4"/>
  <c r="BS181" i="4"/>
  <c r="BS139" i="4"/>
  <c r="BS113" i="4"/>
  <c r="BS93" i="4"/>
  <c r="BS69" i="4"/>
  <c r="BS50" i="4"/>
  <c r="BS32" i="4"/>
  <c r="BS120" i="4"/>
  <c r="BS277" i="4"/>
  <c r="BS262" i="4"/>
  <c r="BS213" i="4"/>
  <c r="BS171" i="4"/>
  <c r="BS243" i="4"/>
  <c r="BS193" i="4"/>
  <c r="BS188" i="4"/>
  <c r="BS150" i="4"/>
  <c r="BS134" i="4"/>
  <c r="BS108" i="4"/>
  <c r="BS90" i="4"/>
  <c r="BS55" i="4"/>
  <c r="BS44" i="4"/>
  <c r="BS16" i="4"/>
  <c r="BS15" i="4"/>
  <c r="AW91" i="7"/>
  <c r="AW280" i="7"/>
  <c r="BG91" i="7"/>
  <c r="BG283" i="7"/>
  <c r="J91" i="7"/>
  <c r="J540" i="7"/>
  <c r="O91" i="7"/>
  <c r="C91" i="7"/>
  <c r="C539" i="7"/>
  <c r="AZ91" i="7"/>
  <c r="AZ283" i="7"/>
  <c r="BS97" i="4"/>
  <c r="BS96" i="4"/>
  <c r="BS3" i="4"/>
  <c r="BS84" i="4"/>
  <c r="BS158" i="4"/>
  <c r="AI60" i="7"/>
  <c r="AI155" i="7"/>
  <c r="G60" i="7"/>
  <c r="G155" i="7"/>
  <c r="AE35" i="7"/>
  <c r="AT60" i="7"/>
  <c r="AT155" i="7"/>
  <c r="AT35" i="7"/>
  <c r="F35" i="7"/>
  <c r="AG60" i="7"/>
  <c r="AG155" i="7"/>
  <c r="AW35" i="7"/>
  <c r="E35" i="7"/>
  <c r="AF35" i="7"/>
  <c r="BS37" i="4"/>
  <c r="BS13" i="4"/>
  <c r="BS92" i="4"/>
  <c r="BS189" i="4"/>
  <c r="BS249" i="4"/>
  <c r="B91" i="7"/>
  <c r="AB60" i="7"/>
  <c r="AB155" i="7"/>
  <c r="E60" i="7"/>
  <c r="E155" i="7"/>
  <c r="AH60" i="7"/>
  <c r="AH155" i="7"/>
  <c r="S60" i="7"/>
  <c r="S155" i="7"/>
  <c r="AU60" i="7"/>
  <c r="AU155" i="7"/>
  <c r="H60" i="7"/>
  <c r="H155" i="7"/>
  <c r="Z60" i="7"/>
  <c r="Z155" i="7"/>
  <c r="BB60" i="7"/>
  <c r="BB155" i="7"/>
  <c r="O60" i="7"/>
  <c r="O155" i="7"/>
  <c r="AE60" i="7"/>
  <c r="AE155" i="7"/>
  <c r="AQ60" i="7"/>
  <c r="AQ155" i="7"/>
  <c r="BG60" i="7"/>
  <c r="BG155" i="7"/>
  <c r="AR91" i="7"/>
  <c r="AR541" i="7"/>
  <c r="BB91" i="7"/>
  <c r="BB541" i="7"/>
  <c r="E91" i="7"/>
  <c r="E279" i="7"/>
  <c r="BH91" i="7"/>
  <c r="F91" i="7"/>
  <c r="F280" i="7"/>
  <c r="K91" i="7"/>
  <c r="K538" i="7"/>
  <c r="P91" i="7"/>
  <c r="U91" i="7"/>
  <c r="U283" i="7"/>
  <c r="Z91" i="7"/>
  <c r="Z540" i="7"/>
  <c r="AE91" i="7"/>
  <c r="AE281" i="7"/>
  <c r="AD91" i="7"/>
  <c r="T91" i="7"/>
  <c r="T540" i="7"/>
  <c r="BS66" i="4"/>
  <c r="BS36" i="4"/>
  <c r="BS65" i="4"/>
  <c r="BS155" i="4"/>
  <c r="BS53" i="4"/>
  <c r="BC60" i="7"/>
  <c r="BC155" i="7"/>
  <c r="AA60" i="7"/>
  <c r="AA155" i="7"/>
  <c r="AA35" i="7"/>
  <c r="AP60" i="7"/>
  <c r="AP155" i="7"/>
  <c r="AP35" i="7"/>
  <c r="B155" i="7"/>
  <c r="Q60" i="7"/>
  <c r="Q155" i="7"/>
  <c r="AG35" i="7"/>
  <c r="BH35" i="7"/>
  <c r="P35" i="7"/>
  <c r="BS30" i="4"/>
  <c r="BS109" i="4"/>
  <c r="BS279" i="4"/>
  <c r="BS264" i="4"/>
  <c r="AX91" i="7"/>
  <c r="BS205" i="4"/>
  <c r="BS183" i="4"/>
  <c r="BS78" i="4"/>
  <c r="BS147" i="4"/>
  <c r="BS25" i="4"/>
  <c r="BS269" i="4"/>
  <c r="BS116" i="4"/>
  <c r="BS12" i="4"/>
  <c r="BS167" i="4"/>
  <c r="BS54" i="4"/>
  <c r="AU158" i="7"/>
  <c r="BS86" i="4"/>
  <c r="BS133" i="4"/>
  <c r="BS42" i="4"/>
  <c r="BS75" i="4"/>
  <c r="BS146" i="4"/>
  <c r="BS168" i="4"/>
  <c r="E945" i="7"/>
  <c r="Z945" i="7"/>
  <c r="BA945" i="7"/>
  <c r="AS945" i="7"/>
  <c r="W945" i="7"/>
  <c r="C945" i="7"/>
  <c r="AI945" i="7"/>
  <c r="H945" i="7"/>
  <c r="AB945" i="7"/>
  <c r="AZ945" i="7"/>
  <c r="Z919" i="7"/>
  <c r="U919" i="7"/>
  <c r="AL919" i="7"/>
  <c r="AC919" i="7"/>
  <c r="I919" i="7"/>
  <c r="AO919" i="7"/>
  <c r="T919" i="7"/>
  <c r="BS273" i="4"/>
  <c r="BS106" i="4"/>
  <c r="BS160" i="4"/>
  <c r="BS99" i="4"/>
  <c r="BS22" i="4"/>
  <c r="R373" i="4"/>
  <c r="J373" i="4"/>
  <c r="O373" i="4"/>
  <c r="BS241" i="4"/>
  <c r="BS257" i="4"/>
  <c r="BS207" i="4"/>
  <c r="BS238" i="4"/>
  <c r="BS184" i="4"/>
  <c r="BS103" i="4"/>
  <c r="BS72" i="4"/>
  <c r="BS27" i="4"/>
  <c r="BS132" i="4"/>
  <c r="BS258" i="4"/>
  <c r="BS21" i="4"/>
  <c r="BH919" i="7"/>
  <c r="AJ919" i="7"/>
  <c r="P919" i="7"/>
  <c r="AY919" i="7"/>
  <c r="S919" i="7"/>
  <c r="AX919" i="7"/>
  <c r="W919" i="7"/>
  <c r="AW919" i="7"/>
  <c r="BA919" i="7"/>
  <c r="BB919" i="7"/>
  <c r="BF919" i="7"/>
  <c r="AU945" i="7"/>
  <c r="AV945" i="7"/>
  <c r="AF945" i="7"/>
  <c r="P945" i="7"/>
  <c r="BE945" i="7"/>
  <c r="AD945" i="7"/>
  <c r="I945" i="7"/>
  <c r="AL945" i="7"/>
  <c r="J945" i="7"/>
  <c r="AK945" i="7"/>
  <c r="G945" i="7"/>
  <c r="F945" i="7"/>
  <c r="AP945" i="7"/>
  <c r="AX945" i="7"/>
  <c r="BJ170" i="4"/>
  <c r="BF32" i="7"/>
  <c r="BF112" i="7"/>
  <c r="BF111" i="7"/>
  <c r="AM32" i="7"/>
  <c r="AM112" i="7"/>
  <c r="AM111" i="7"/>
  <c r="C32" i="7"/>
  <c r="C112" i="7"/>
  <c r="C111" i="7"/>
  <c r="AE32" i="7"/>
  <c r="AE112" i="7"/>
  <c r="AE111" i="7"/>
  <c r="I32" i="7"/>
  <c r="I112" i="7"/>
  <c r="I111" i="7"/>
  <c r="AC32" i="7"/>
  <c r="AC112" i="7"/>
  <c r="AC111" i="7"/>
  <c r="AK32" i="7"/>
  <c r="AK112" i="7"/>
  <c r="AK111" i="7"/>
  <c r="M32" i="7"/>
  <c r="M112" i="7"/>
  <c r="M111" i="7"/>
  <c r="BA158" i="7"/>
  <c r="BA32" i="7"/>
  <c r="BA112" i="7"/>
  <c r="BA111" i="7"/>
  <c r="R332" i="4"/>
  <c r="N332" i="4"/>
  <c r="I332" i="4"/>
  <c r="Q332" i="4"/>
  <c r="M332" i="4"/>
  <c r="G332" i="4"/>
  <c r="P332" i="4"/>
  <c r="K332" i="4"/>
  <c r="O332" i="4"/>
  <c r="AD280" i="7"/>
  <c r="H158" i="7"/>
  <c r="J158" i="7"/>
  <c r="Q58" i="7"/>
  <c r="Q154" i="7"/>
  <c r="BG58" i="7"/>
  <c r="BG154" i="7"/>
  <c r="AR58" i="7"/>
  <c r="AR154" i="7"/>
  <c r="AW58" i="7"/>
  <c r="AW154" i="7"/>
  <c r="AX58" i="7"/>
  <c r="AX154" i="7"/>
  <c r="BF44" i="7"/>
  <c r="D44" i="7"/>
  <c r="T44" i="7"/>
  <c r="AJ44" i="7"/>
  <c r="AZ44" i="7"/>
  <c r="M44" i="7"/>
  <c r="AC44" i="7"/>
  <c r="AS44" i="7"/>
  <c r="F44" i="7"/>
  <c r="V44" i="7"/>
  <c r="AL44" i="7"/>
  <c r="BB44" i="7"/>
  <c r="C44" i="7"/>
  <c r="S44" i="7"/>
  <c r="AI44" i="7"/>
  <c r="AY44" i="7"/>
  <c r="H44" i="7"/>
  <c r="X44" i="7"/>
  <c r="AN44" i="7"/>
  <c r="BD44" i="7"/>
  <c r="Q44" i="7"/>
  <c r="AG44" i="7"/>
  <c r="AW44" i="7"/>
  <c r="L44" i="7"/>
  <c r="AB44" i="7"/>
  <c r="AR44" i="7"/>
  <c r="BH44" i="7"/>
  <c r="E44" i="7"/>
  <c r="U44" i="7"/>
  <c r="AK44" i="7"/>
  <c r="BA44" i="7"/>
  <c r="N44" i="7"/>
  <c r="AD44" i="7"/>
  <c r="AT44" i="7"/>
  <c r="K44" i="7"/>
  <c r="AA44" i="7"/>
  <c r="AQ44" i="7"/>
  <c r="BG44" i="7"/>
  <c r="N61" i="7"/>
  <c r="N153" i="7"/>
  <c r="Z61" i="7"/>
  <c r="Z153" i="7"/>
  <c r="AL61" i="7"/>
  <c r="AL153" i="7"/>
  <c r="AL158" i="7"/>
  <c r="BB61" i="7"/>
  <c r="BB153" i="7"/>
  <c r="B153" i="7"/>
  <c r="G61" i="7"/>
  <c r="G153" i="7"/>
  <c r="AI61" i="7"/>
  <c r="AI153" i="7"/>
  <c r="AY61" i="7"/>
  <c r="AY153" i="7"/>
  <c r="L61" i="7"/>
  <c r="L153" i="7"/>
  <c r="X61" i="7"/>
  <c r="X153" i="7"/>
  <c r="X158" i="7"/>
  <c r="AN61" i="7"/>
  <c r="AN153" i="7"/>
  <c r="AN158" i="7"/>
  <c r="BD61" i="7"/>
  <c r="BD153" i="7"/>
  <c r="BD158" i="7"/>
  <c r="AD61" i="7"/>
  <c r="AD153" i="7"/>
  <c r="AD158" i="7"/>
  <c r="AP61" i="7"/>
  <c r="AP153" i="7"/>
  <c r="BF61" i="7"/>
  <c r="BF153" i="7"/>
  <c r="K61" i="7"/>
  <c r="K153" i="7"/>
  <c r="W61" i="7"/>
  <c r="W153" i="7"/>
  <c r="AM61" i="7"/>
  <c r="AM153" i="7"/>
  <c r="AM158" i="7"/>
  <c r="BC61" i="7"/>
  <c r="BC153" i="7"/>
  <c r="F61" i="7"/>
  <c r="F153" i="7"/>
  <c r="R61" i="7"/>
  <c r="R153" i="7"/>
  <c r="AT61" i="7"/>
  <c r="AT153" i="7"/>
  <c r="O61" i="7"/>
  <c r="O153" i="7"/>
  <c r="O158" i="7"/>
  <c r="AA61" i="7"/>
  <c r="AA153" i="7"/>
  <c r="AA158" i="7"/>
  <c r="AQ61" i="7"/>
  <c r="AQ153" i="7"/>
  <c r="BG61" i="7"/>
  <c r="BG153" i="7"/>
  <c r="D61" i="7"/>
  <c r="D153" i="7"/>
  <c r="T61" i="7"/>
  <c r="T153" i="7"/>
  <c r="AF61" i="7"/>
  <c r="AF153" i="7"/>
  <c r="AF158" i="7"/>
  <c r="AV61" i="7"/>
  <c r="AV153" i="7"/>
  <c r="AV158" i="7"/>
  <c r="P158" i="7"/>
  <c r="Z59" i="7"/>
  <c r="Z152" i="7"/>
  <c r="Z158" i="7"/>
  <c r="AP59" i="7"/>
  <c r="AP152" i="7"/>
  <c r="AP158" i="7"/>
  <c r="BB59" i="7"/>
  <c r="BB152" i="7"/>
  <c r="C59" i="7"/>
  <c r="C152" i="7"/>
  <c r="C158" i="7"/>
  <c r="S59" i="7"/>
  <c r="S152" i="7"/>
  <c r="S158" i="7"/>
  <c r="AI59" i="7"/>
  <c r="AI152" i="7"/>
  <c r="AI158" i="7"/>
  <c r="AY59" i="7"/>
  <c r="AY152" i="7"/>
  <c r="D59" i="7"/>
  <c r="D152" i="7"/>
  <c r="T59" i="7"/>
  <c r="T152" i="7"/>
  <c r="T158" i="7"/>
  <c r="AJ59" i="7"/>
  <c r="AJ152" i="7"/>
  <c r="AJ158" i="7"/>
  <c r="AZ59" i="7"/>
  <c r="AZ152" i="7"/>
  <c r="AZ158" i="7"/>
  <c r="M59" i="7"/>
  <c r="M152" i="7"/>
  <c r="M158" i="7"/>
  <c r="N59" i="7"/>
  <c r="N152" i="7"/>
  <c r="N158" i="7"/>
  <c r="AD59" i="7"/>
  <c r="AD152" i="7"/>
  <c r="BF59" i="7"/>
  <c r="BF152" i="7"/>
  <c r="G59" i="7"/>
  <c r="G152" i="7"/>
  <c r="G158" i="7"/>
  <c r="W59" i="7"/>
  <c r="W152" i="7"/>
  <c r="W158" i="7"/>
  <c r="AM59" i="7"/>
  <c r="AM152" i="7"/>
  <c r="BC59" i="7"/>
  <c r="BC152" i="7"/>
  <c r="BC158" i="7"/>
  <c r="B152" i="7"/>
  <c r="B158" i="7"/>
  <c r="F59" i="7"/>
  <c r="F152" i="7"/>
  <c r="F158" i="7"/>
  <c r="R59" i="7"/>
  <c r="R152" i="7"/>
  <c r="AH59" i="7"/>
  <c r="AH152" i="7"/>
  <c r="AH158" i="7"/>
  <c r="AT59" i="7"/>
  <c r="AT152" i="7"/>
  <c r="K59" i="7"/>
  <c r="K152" i="7"/>
  <c r="AA59" i="7"/>
  <c r="AA152" i="7"/>
  <c r="AQ59" i="7"/>
  <c r="AQ152" i="7"/>
  <c r="BG59" i="7"/>
  <c r="BG152" i="7"/>
  <c r="L59" i="7"/>
  <c r="L152" i="7"/>
  <c r="L158" i="7"/>
  <c r="AB59" i="7"/>
  <c r="AB152" i="7"/>
  <c r="AB158" i="7"/>
  <c r="AR59" i="7"/>
  <c r="AR152" i="7"/>
  <c r="AR158" i="7"/>
  <c r="BH59" i="7"/>
  <c r="BH152" i="7"/>
  <c r="BH158" i="7"/>
  <c r="I59" i="7"/>
  <c r="I152" i="7"/>
  <c r="I158" i="7"/>
  <c r="U59" i="7"/>
  <c r="U152" i="7"/>
  <c r="U158" i="7"/>
  <c r="AC59" i="7"/>
  <c r="AC152" i="7"/>
  <c r="AC158" i="7"/>
  <c r="AO59" i="7"/>
  <c r="AO152" i="7"/>
  <c r="AO158" i="7"/>
  <c r="AW59" i="7"/>
  <c r="AW152" i="7"/>
  <c r="AW158" i="7"/>
  <c r="BF60" i="7"/>
  <c r="BF155" i="7"/>
  <c r="T60" i="7"/>
  <c r="T155" i="7"/>
  <c r="AF60" i="7"/>
  <c r="AF155" i="7"/>
  <c r="AV60" i="7"/>
  <c r="AV155" i="7"/>
  <c r="I60" i="7"/>
  <c r="I155" i="7"/>
  <c r="U60" i="7"/>
  <c r="U155" i="7"/>
  <c r="AK60" i="7"/>
  <c r="AK155" i="7"/>
  <c r="AW60" i="7"/>
  <c r="AW155" i="7"/>
  <c r="J60" i="7"/>
  <c r="J155" i="7"/>
  <c r="V60" i="7"/>
  <c r="V155" i="7"/>
  <c r="AL60" i="7"/>
  <c r="AL155" i="7"/>
  <c r="AX60" i="7"/>
  <c r="AX155" i="7"/>
  <c r="L60" i="7"/>
  <c r="L155" i="7"/>
  <c r="X60" i="7"/>
  <c r="X155" i="7"/>
  <c r="AJ60" i="7"/>
  <c r="AJ155" i="7"/>
  <c r="BH60" i="7"/>
  <c r="BH155" i="7"/>
  <c r="M60" i="7"/>
  <c r="M155" i="7"/>
  <c r="Y60" i="7"/>
  <c r="Y155" i="7"/>
  <c r="AO60" i="7"/>
  <c r="AO155" i="7"/>
  <c r="BA60" i="7"/>
  <c r="BA155" i="7"/>
  <c r="D60" i="7"/>
  <c r="D155" i="7"/>
  <c r="P60" i="7"/>
  <c r="P155" i="7"/>
  <c r="AN60" i="7"/>
  <c r="AN155" i="7"/>
  <c r="AZ60" i="7"/>
  <c r="AZ155" i="7"/>
  <c r="AC60" i="7"/>
  <c r="AC155" i="7"/>
  <c r="AS60" i="7"/>
  <c r="AS155" i="7"/>
  <c r="BE60" i="7"/>
  <c r="BE155" i="7"/>
  <c r="N60" i="7"/>
  <c r="N155" i="7"/>
  <c r="AD60" i="7"/>
  <c r="AD155" i="7"/>
  <c r="C60" i="7"/>
  <c r="C155" i="7"/>
  <c r="B541" i="7"/>
  <c r="AT541" i="7"/>
  <c r="M373" i="4"/>
  <c r="AX540" i="7"/>
  <c r="P142" i="7"/>
  <c r="P1075" i="7"/>
  <c r="W124" i="7"/>
  <c r="W1075" i="7"/>
  <c r="H142" i="7"/>
  <c r="H1075" i="7"/>
  <c r="U142" i="7"/>
  <c r="E1075" i="7"/>
  <c r="U1075" i="7"/>
  <c r="BD124" i="7"/>
  <c r="BD142" i="7"/>
  <c r="BA124" i="7"/>
  <c r="BA1075" i="7"/>
  <c r="V158" i="7"/>
  <c r="D11" i="3"/>
  <c r="B64" i="7"/>
  <c r="AY35" i="7"/>
  <c r="AI35" i="7"/>
  <c r="S35" i="7"/>
  <c r="C35" i="7"/>
  <c r="AX35" i="7"/>
  <c r="AH35" i="7"/>
  <c r="R35" i="7"/>
  <c r="AO35" i="7"/>
  <c r="Y35" i="7"/>
  <c r="I35" i="7"/>
  <c r="BD35" i="7"/>
  <c r="AN35" i="7"/>
  <c r="X35" i="7"/>
  <c r="AP1075" i="7"/>
  <c r="AP142" i="7"/>
  <c r="AB142" i="7"/>
  <c r="AF1075" i="7"/>
  <c r="O142" i="7"/>
  <c r="V142" i="7"/>
  <c r="AN124" i="7"/>
  <c r="AN142" i="7"/>
  <c r="S124" i="7"/>
  <c r="S1075" i="7"/>
  <c r="C538" i="7"/>
  <c r="AU279" i="7"/>
  <c r="G283" i="7"/>
  <c r="I537" i="7"/>
  <c r="AY279" i="7"/>
  <c r="D537" i="7"/>
  <c r="H538" i="7"/>
  <c r="P539" i="7"/>
  <c r="BD538" i="7"/>
  <c r="BH280" i="7"/>
  <c r="F540" i="7"/>
  <c r="R280" i="7"/>
  <c r="BC280" i="7"/>
  <c r="J280" i="7"/>
  <c r="AD279" i="7"/>
  <c r="AI124" i="7"/>
  <c r="AI1075" i="7"/>
  <c r="BF1075" i="7"/>
  <c r="L142" i="7"/>
  <c r="K142" i="7"/>
  <c r="BB142" i="7"/>
  <c r="AH142" i="7"/>
  <c r="AD1075" i="7"/>
  <c r="AD142" i="7"/>
  <c r="AC142" i="7"/>
  <c r="AS142" i="7"/>
  <c r="AO1075" i="7"/>
  <c r="BB1075" i="7"/>
  <c r="AQ142" i="7"/>
  <c r="M1075" i="7"/>
  <c r="J124" i="7"/>
  <c r="J142" i="7"/>
  <c r="BG124" i="7"/>
  <c r="BG142" i="7"/>
  <c r="M142" i="7"/>
  <c r="AY1075" i="7"/>
  <c r="BC142" i="7"/>
  <c r="AX1075" i="7"/>
  <c r="Y1075" i="7"/>
  <c r="AB539" i="7"/>
  <c r="AV537" i="7"/>
  <c r="M280" i="7"/>
  <c r="U280" i="7"/>
  <c r="C282" i="7"/>
  <c r="G282" i="7"/>
  <c r="AY540" i="7"/>
  <c r="AQ280" i="7"/>
  <c r="S539" i="7"/>
  <c r="G541" i="7"/>
  <c r="I541" i="7"/>
  <c r="Q282" i="7"/>
  <c r="AK540" i="7"/>
  <c r="AS279" i="7"/>
  <c r="AD282" i="7"/>
  <c r="G281" i="7"/>
  <c r="G540" i="7"/>
  <c r="AI279" i="7"/>
  <c r="BC538" i="7"/>
  <c r="G538" i="7"/>
  <c r="AH281" i="7"/>
  <c r="AY280" i="7"/>
  <c r="AY538" i="7"/>
  <c r="AY541" i="7"/>
  <c r="L540" i="7"/>
  <c r="X279" i="7"/>
  <c r="AD541" i="7"/>
  <c r="AQ539" i="7"/>
  <c r="AE537" i="7"/>
  <c r="O279" i="7"/>
  <c r="AI539" i="7"/>
  <c r="G280" i="7"/>
  <c r="G539" i="7"/>
  <c r="AS283" i="7"/>
  <c r="AY281" i="7"/>
  <c r="AY539" i="7"/>
  <c r="O283" i="7"/>
  <c r="C540" i="7"/>
  <c r="G279" i="7"/>
  <c r="AI280" i="7"/>
  <c r="AY282" i="7"/>
  <c r="S279" i="7"/>
  <c r="AV283" i="7"/>
  <c r="AL540" i="7"/>
  <c r="X283" i="7"/>
  <c r="O541" i="7"/>
  <c r="J538" i="7"/>
  <c r="BF537" i="7"/>
  <c r="AQ279" i="7"/>
  <c r="AL539" i="7"/>
  <c r="AK281" i="7"/>
  <c r="Q540" i="7"/>
  <c r="BH281" i="7"/>
  <c r="BD281" i="7"/>
  <c r="AX281" i="7"/>
  <c r="AC281" i="7"/>
  <c r="AB540" i="7"/>
  <c r="O282" i="7"/>
  <c r="E539" i="7"/>
  <c r="BF283" i="7"/>
  <c r="AQ281" i="7"/>
  <c r="Y281" i="7"/>
  <c r="Q537" i="7"/>
  <c r="AK279" i="7"/>
  <c r="AT538" i="7"/>
  <c r="AX538" i="7"/>
  <c r="AC538" i="7"/>
  <c r="O280" i="7"/>
  <c r="O281" i="7"/>
  <c r="O537" i="7"/>
  <c r="J539" i="7"/>
  <c r="J279" i="7"/>
  <c r="P282" i="7"/>
  <c r="B283" i="7"/>
  <c r="BD537" i="7"/>
  <c r="X537" i="7"/>
  <c r="D279" i="7"/>
  <c r="E540" i="7"/>
  <c r="I539" i="7"/>
  <c r="M541" i="7"/>
  <c r="U281" i="7"/>
  <c r="Y539" i="7"/>
  <c r="AG281" i="7"/>
  <c r="AS538" i="7"/>
  <c r="BA281" i="7"/>
  <c r="BE540" i="7"/>
  <c r="O539" i="7"/>
  <c r="O538" i="7"/>
  <c r="J537" i="7"/>
  <c r="J282" i="7"/>
  <c r="J283" i="7"/>
  <c r="P279" i="7"/>
  <c r="L281" i="7"/>
  <c r="AF281" i="7"/>
  <c r="H281" i="7"/>
  <c r="B282" i="7"/>
  <c r="AJ281" i="7"/>
  <c r="O540" i="7"/>
  <c r="J541" i="7"/>
  <c r="J281" i="7"/>
  <c r="AB538" i="7"/>
  <c r="AV539" i="7"/>
  <c r="AT281" i="7"/>
  <c r="AJ539" i="7"/>
  <c r="AD283" i="7"/>
  <c r="AD538" i="7"/>
  <c r="AD537" i="7"/>
  <c r="E541" i="7"/>
  <c r="E538" i="7"/>
  <c r="AW282" i="7"/>
  <c r="BA282" i="7"/>
  <c r="AG537" i="7"/>
  <c r="U282" i="7"/>
  <c r="U279" i="7"/>
  <c r="U538" i="7"/>
  <c r="Y540" i="7"/>
  <c r="Y537" i="7"/>
  <c r="AP537" i="7"/>
  <c r="AK541" i="7"/>
  <c r="AK539" i="7"/>
  <c r="AK283" i="7"/>
  <c r="AF537" i="7"/>
  <c r="V539" i="7"/>
  <c r="Q279" i="7"/>
  <c r="Q541" i="7"/>
  <c r="L280" i="7"/>
  <c r="I279" i="7"/>
  <c r="I283" i="7"/>
  <c r="I540" i="7"/>
  <c r="AX280" i="7"/>
  <c r="AX537" i="7"/>
  <c r="AX541" i="7"/>
  <c r="AS282" i="7"/>
  <c r="AS539" i="7"/>
  <c r="AC280" i="7"/>
  <c r="AC537" i="7"/>
  <c r="AC541" i="7"/>
  <c r="D283" i="7"/>
  <c r="M539" i="7"/>
  <c r="D540" i="7"/>
  <c r="H282" i="7"/>
  <c r="L282" i="7"/>
  <c r="P281" i="7"/>
  <c r="X538" i="7"/>
  <c r="AF283" i="7"/>
  <c r="AN540" i="7"/>
  <c r="BD539" i="7"/>
  <c r="BH539" i="7"/>
  <c r="T280" i="7"/>
  <c r="AD540" i="7"/>
  <c r="AD539" i="7"/>
  <c r="E537" i="7"/>
  <c r="E282" i="7"/>
  <c r="E283" i="7"/>
  <c r="AG279" i="7"/>
  <c r="U541" i="7"/>
  <c r="U540" i="7"/>
  <c r="Y283" i="7"/>
  <c r="Y538" i="7"/>
  <c r="Y282" i="7"/>
  <c r="AP283" i="7"/>
  <c r="AK537" i="7"/>
  <c r="AK538" i="7"/>
  <c r="AF540" i="7"/>
  <c r="V279" i="7"/>
  <c r="Q281" i="7"/>
  <c r="Q280" i="7"/>
  <c r="Q539" i="7"/>
  <c r="AG280" i="7"/>
  <c r="BA540" i="7"/>
  <c r="BE283" i="7"/>
  <c r="I281" i="7"/>
  <c r="I538" i="7"/>
  <c r="AX282" i="7"/>
  <c r="AX539" i="7"/>
  <c r="AS280" i="7"/>
  <c r="AS537" i="7"/>
  <c r="AS541" i="7"/>
  <c r="AC282" i="7"/>
  <c r="AC539" i="7"/>
  <c r="N539" i="7"/>
  <c r="AD281" i="7"/>
  <c r="E280" i="7"/>
  <c r="E281" i="7"/>
  <c r="U539" i="7"/>
  <c r="U537" i="7"/>
  <c r="Y279" i="7"/>
  <c r="Y280" i="7"/>
  <c r="AK282" i="7"/>
  <c r="Q283" i="7"/>
  <c r="I282" i="7"/>
  <c r="AX279" i="7"/>
  <c r="AX283" i="7"/>
  <c r="AS281" i="7"/>
  <c r="AC279" i="7"/>
  <c r="AC283" i="7"/>
  <c r="BE541" i="7"/>
  <c r="BE282" i="7"/>
  <c r="BE281" i="7"/>
  <c r="AR538" i="7"/>
  <c r="BF280" i="7"/>
  <c r="BF540" i="7"/>
  <c r="BA539" i="7"/>
  <c r="BA279" i="7"/>
  <c r="BA538" i="7"/>
  <c r="AV280" i="7"/>
  <c r="AV538" i="7"/>
  <c r="AQ537" i="7"/>
  <c r="AQ282" i="7"/>
  <c r="AQ541" i="7"/>
  <c r="AL538" i="7"/>
  <c r="AL280" i="7"/>
  <c r="AG540" i="7"/>
  <c r="AG282" i="7"/>
  <c r="AG541" i="7"/>
  <c r="AB541" i="7"/>
  <c r="AB280" i="7"/>
  <c r="AF539" i="7"/>
  <c r="AF541" i="7"/>
  <c r="L283" i="7"/>
  <c r="L541" i="7"/>
  <c r="P280" i="7"/>
  <c r="P283" i="7"/>
  <c r="BH283" i="7"/>
  <c r="BH541" i="7"/>
  <c r="BH537" i="7"/>
  <c r="B281" i="7"/>
  <c r="B540" i="7"/>
  <c r="M281" i="7"/>
  <c r="BD541" i="7"/>
  <c r="H279" i="7"/>
  <c r="H537" i="7"/>
  <c r="AT282" i="7"/>
  <c r="AT539" i="7"/>
  <c r="W282" i="7"/>
  <c r="B537" i="7"/>
  <c r="M282" i="7"/>
  <c r="BD280" i="7"/>
  <c r="BD540" i="7"/>
  <c r="X280" i="7"/>
  <c r="X539" i="7"/>
  <c r="X540" i="7"/>
  <c r="H539" i="7"/>
  <c r="AJ282" i="7"/>
  <c r="AJ540" i="7"/>
  <c r="D280" i="7"/>
  <c r="D541" i="7"/>
  <c r="D538" i="7"/>
  <c r="BE280" i="7"/>
  <c r="BE279" i="7"/>
  <c r="BE538" i="7"/>
  <c r="T539" i="7"/>
  <c r="AR282" i="7"/>
  <c r="BF282" i="7"/>
  <c r="BF541" i="7"/>
  <c r="BF281" i="7"/>
  <c r="BA537" i="7"/>
  <c r="BA283" i="7"/>
  <c r="AV282" i="7"/>
  <c r="AV540" i="7"/>
  <c r="AV281" i="7"/>
  <c r="AQ283" i="7"/>
  <c r="AQ538" i="7"/>
  <c r="AL279" i="7"/>
  <c r="AL281" i="7"/>
  <c r="AL537" i="7"/>
  <c r="AG283" i="7"/>
  <c r="AG539" i="7"/>
  <c r="AB283" i="7"/>
  <c r="AB281" i="7"/>
  <c r="AB537" i="7"/>
  <c r="AF282" i="7"/>
  <c r="AF279" i="7"/>
  <c r="L279" i="7"/>
  <c r="L538" i="7"/>
  <c r="P540" i="7"/>
  <c r="P538" i="7"/>
  <c r="BH540" i="7"/>
  <c r="BH282" i="7"/>
  <c r="BH538" i="7"/>
  <c r="W537" i="7"/>
  <c r="B538" i="7"/>
  <c r="M279" i="7"/>
  <c r="M538" i="7"/>
  <c r="BD279" i="7"/>
  <c r="H283" i="7"/>
  <c r="AT279" i="7"/>
  <c r="AT283" i="7"/>
  <c r="AT540" i="7"/>
  <c r="B539" i="7"/>
  <c r="M537" i="7"/>
  <c r="BD282" i="7"/>
  <c r="X281" i="7"/>
  <c r="X541" i="7"/>
  <c r="H280" i="7"/>
  <c r="H540" i="7"/>
  <c r="AJ279" i="7"/>
  <c r="AJ283" i="7"/>
  <c r="AJ537" i="7"/>
  <c r="D281" i="7"/>
  <c r="D539" i="7"/>
  <c r="BE537" i="7"/>
  <c r="AR539" i="7"/>
  <c r="BF539" i="7"/>
  <c r="BF279" i="7"/>
  <c r="BA280" i="7"/>
  <c r="AV541" i="7"/>
  <c r="AV279" i="7"/>
  <c r="AQ540" i="7"/>
  <c r="AL283" i="7"/>
  <c r="AL282" i="7"/>
  <c r="AG538" i="7"/>
  <c r="AB279" i="7"/>
  <c r="AB282" i="7"/>
  <c r="AF280" i="7"/>
  <c r="AF538" i="7"/>
  <c r="L539" i="7"/>
  <c r="L537" i="7"/>
  <c r="P541" i="7"/>
  <c r="P537" i="7"/>
  <c r="BH279" i="7"/>
  <c r="W281" i="7"/>
  <c r="B279" i="7"/>
  <c r="M283" i="7"/>
  <c r="BD283" i="7"/>
  <c r="H541" i="7"/>
  <c r="AT280" i="7"/>
  <c r="AT537" i="7"/>
  <c r="B280" i="7"/>
  <c r="AN280" i="7"/>
  <c r="X282" i="7"/>
  <c r="AJ280" i="7"/>
  <c r="AJ541" i="7"/>
  <c r="D282" i="7"/>
  <c r="K31" i="7"/>
  <c r="S37" i="7"/>
  <c r="BD37" i="7"/>
  <c r="U37" i="7"/>
  <c r="AI37" i="7"/>
  <c r="BA37" i="7"/>
  <c r="C37" i="7"/>
  <c r="AA37" i="7"/>
  <c r="C31" i="7"/>
  <c r="E31" i="7"/>
  <c r="G31" i="7"/>
  <c r="AE31" i="7"/>
  <c r="AT37" i="7"/>
  <c r="AU37" i="7"/>
  <c r="B41" i="7"/>
  <c r="AZ41" i="7"/>
  <c r="BJ177" i="4"/>
  <c r="BF33" i="7"/>
  <c r="Z40" i="7"/>
  <c r="AE40" i="7"/>
  <c r="AR40" i="7"/>
  <c r="S40" i="7"/>
  <c r="AT40" i="7"/>
  <c r="H40" i="7"/>
  <c r="U40" i="7"/>
  <c r="F40" i="7"/>
  <c r="AD40" i="7"/>
  <c r="G40" i="7"/>
  <c r="AA40" i="7"/>
  <c r="AY40" i="7"/>
  <c r="AJ40" i="7"/>
  <c r="BD40" i="7"/>
  <c r="I40" i="7"/>
  <c r="AO40" i="7"/>
  <c r="BE40" i="7"/>
  <c r="BD33" i="7"/>
  <c r="E33" i="7"/>
  <c r="U33" i="7"/>
  <c r="AK33" i="7"/>
  <c r="BA33" i="7"/>
  <c r="F33" i="7"/>
  <c r="V33" i="7"/>
  <c r="AL33" i="7"/>
  <c r="BB33" i="7"/>
  <c r="AN33" i="7"/>
  <c r="I33" i="7"/>
  <c r="AC33" i="7"/>
  <c r="AW33" i="7"/>
  <c r="R33" i="7"/>
  <c r="AP33" i="7"/>
  <c r="M33" i="7"/>
  <c r="AG33" i="7"/>
  <c r="BE33" i="7"/>
  <c r="Z33" i="7"/>
  <c r="AT33" i="7"/>
  <c r="G33" i="7"/>
  <c r="W33" i="7"/>
  <c r="AM33" i="7"/>
  <c r="BC33" i="7"/>
  <c r="H33" i="7"/>
  <c r="Q33" i="7"/>
  <c r="AO33" i="7"/>
  <c r="J33" i="7"/>
  <c r="AD33" i="7"/>
  <c r="AX33" i="7"/>
  <c r="K33" i="7"/>
  <c r="AA33" i="7"/>
  <c r="AQ33" i="7"/>
  <c r="BG33" i="7"/>
  <c r="D23" i="7"/>
  <c r="T23" i="7"/>
  <c r="AJ23" i="7"/>
  <c r="AZ23" i="7"/>
  <c r="I23" i="7"/>
  <c r="Y23" i="7"/>
  <c r="AO23" i="7"/>
  <c r="J23" i="7"/>
  <c r="Z23" i="7"/>
  <c r="AP23" i="7"/>
  <c r="BF23" i="7"/>
  <c r="BE23" i="7"/>
  <c r="X23" i="7"/>
  <c r="AR23" i="7"/>
  <c r="E23" i="7"/>
  <c r="AC23" i="7"/>
  <c r="AW23" i="7"/>
  <c r="V23" i="7"/>
  <c r="AT23" i="7"/>
  <c r="H23" i="7"/>
  <c r="AB23" i="7"/>
  <c r="AV23" i="7"/>
  <c r="M23" i="7"/>
  <c r="AG23" i="7"/>
  <c r="BA23" i="7"/>
  <c r="F23" i="7"/>
  <c r="AD23" i="7"/>
  <c r="AX23" i="7"/>
  <c r="G23" i="7"/>
  <c r="W23" i="7"/>
  <c r="AM23" i="7"/>
  <c r="BC23" i="7"/>
  <c r="L23" i="7"/>
  <c r="AF23" i="7"/>
  <c r="BD23" i="7"/>
  <c r="Q23" i="7"/>
  <c r="AK23" i="7"/>
  <c r="N23" i="7"/>
  <c r="AH23" i="7"/>
  <c r="BB23" i="7"/>
  <c r="K23" i="7"/>
  <c r="AA23" i="7"/>
  <c r="AQ23" i="7"/>
  <c r="BG23" i="7"/>
  <c r="AD20" i="7"/>
  <c r="AQ20" i="7"/>
  <c r="X20" i="7"/>
  <c r="BD20" i="7"/>
  <c r="L20" i="7"/>
  <c r="BH20" i="7"/>
  <c r="N20" i="7"/>
  <c r="AB20" i="7"/>
  <c r="E20" i="7"/>
  <c r="U20" i="7"/>
  <c r="AK20" i="7"/>
  <c r="BA20" i="7"/>
  <c r="AN20" i="7"/>
  <c r="I20" i="7"/>
  <c r="Y20" i="7"/>
  <c r="AO20" i="7"/>
  <c r="BE20" i="7"/>
  <c r="C27" i="7"/>
  <c r="AI33" i="7"/>
  <c r="C33" i="7"/>
  <c r="AE23" i="7"/>
  <c r="AC20" i="7"/>
  <c r="AH33" i="7"/>
  <c r="R23" i="7"/>
  <c r="U23" i="7"/>
  <c r="X33" i="7"/>
  <c r="P23" i="7"/>
  <c r="O41" i="7"/>
  <c r="AC40" i="7"/>
  <c r="AE33" i="7"/>
  <c r="AY23" i="7"/>
  <c r="S23" i="7"/>
  <c r="AW20" i="7"/>
  <c r="Q20" i="7"/>
  <c r="AN40" i="7"/>
  <c r="N33" i="7"/>
  <c r="AR20" i="7"/>
  <c r="BC40" i="7"/>
  <c r="AH24" i="7"/>
  <c r="K24" i="7"/>
  <c r="AF24" i="7"/>
  <c r="AV24" i="7"/>
  <c r="J37" i="7"/>
  <c r="P31" i="7"/>
  <c r="AV31" i="7"/>
  <c r="Q31" i="7"/>
  <c r="N31" i="7"/>
  <c r="AL31" i="7"/>
  <c r="BF31" i="7"/>
  <c r="D21" i="7"/>
  <c r="AU36" i="7"/>
  <c r="L36" i="7"/>
  <c r="J28" i="7"/>
  <c r="AE28" i="7"/>
  <c r="AN28" i="7"/>
  <c r="BD28" i="7"/>
  <c r="B112" i="7"/>
  <c r="B111" i="7"/>
  <c r="AF32" i="7"/>
  <c r="AF112" i="7"/>
  <c r="P32" i="7"/>
  <c r="P112" i="7"/>
  <c r="P111" i="7"/>
  <c r="AA32" i="7"/>
  <c r="AA112" i="7"/>
  <c r="AA111" i="7"/>
  <c r="K32" i="7"/>
  <c r="K112" i="7"/>
  <c r="K111" i="7"/>
  <c r="L33" i="7"/>
  <c r="AB33" i="7"/>
  <c r="AR33" i="7"/>
  <c r="BH33" i="7"/>
  <c r="P33" i="7"/>
  <c r="AF33" i="7"/>
  <c r="AV33" i="7"/>
  <c r="D33" i="7"/>
  <c r="T33" i="7"/>
  <c r="AJ33" i="7"/>
  <c r="AZ33" i="7"/>
  <c r="N36" i="7"/>
  <c r="AT36" i="7"/>
  <c r="F36" i="7"/>
  <c r="V36" i="7"/>
  <c r="AD28" i="7"/>
  <c r="AT28" i="7"/>
  <c r="BG28" i="7"/>
  <c r="V28" i="7"/>
  <c r="AA28" i="7"/>
  <c r="AQ28" i="7"/>
  <c r="R24" i="7"/>
  <c r="O24" i="7"/>
  <c r="AE24" i="7"/>
  <c r="AU24" i="7"/>
  <c r="V24" i="7"/>
  <c r="AT24" i="7"/>
  <c r="C24" i="7"/>
  <c r="AI24" i="7"/>
  <c r="AY24" i="7"/>
  <c r="F24" i="7"/>
  <c r="AX24" i="7"/>
  <c r="G24" i="7"/>
  <c r="W24" i="7"/>
  <c r="BC24" i="7"/>
  <c r="BF21" i="7"/>
  <c r="AZ20" i="7"/>
  <c r="AJ20" i="7"/>
  <c r="T20" i="7"/>
  <c r="D20" i="7"/>
  <c r="AS31" i="7"/>
  <c r="AC31" i="7"/>
  <c r="M31" i="7"/>
  <c r="AA20" i="7"/>
  <c r="AF31" i="7"/>
  <c r="AT20" i="7"/>
  <c r="J32" i="7"/>
  <c r="J112" i="7"/>
  <c r="J111" i="7"/>
  <c r="R32" i="7"/>
  <c r="R112" i="7"/>
  <c r="R111" i="7"/>
  <c r="AT32" i="7"/>
  <c r="AT112" i="7"/>
  <c r="AT111" i="7"/>
  <c r="V32" i="7"/>
  <c r="V112" i="7"/>
  <c r="V111" i="7"/>
  <c r="AX32" i="7"/>
  <c r="AX112" i="7"/>
  <c r="AX111" i="7"/>
  <c r="Z32" i="7"/>
  <c r="Z112" i="7"/>
  <c r="Z111" i="7"/>
  <c r="AL32" i="7"/>
  <c r="AL112" i="7"/>
  <c r="AL111" i="7"/>
  <c r="H25" i="7"/>
  <c r="AK25" i="7"/>
  <c r="AV25" i="7"/>
  <c r="AX31" i="7"/>
  <c r="AH31" i="7"/>
  <c r="R31" i="7"/>
  <c r="R21" i="7"/>
  <c r="AV20" i="7"/>
  <c r="AF20" i="7"/>
  <c r="P20" i="7"/>
  <c r="AO31" i="7"/>
  <c r="Y31" i="7"/>
  <c r="I31" i="7"/>
  <c r="I27" i="7"/>
  <c r="K20" i="7"/>
  <c r="F22" i="7"/>
  <c r="AA22" i="7"/>
  <c r="BB22" i="7"/>
  <c r="S22" i="7"/>
  <c r="AT26" i="7"/>
  <c r="H37" i="7"/>
  <c r="AN37" i="7"/>
  <c r="D31" i="7"/>
  <c r="AJ31" i="7"/>
  <c r="AZ31" i="7"/>
  <c r="H31" i="7"/>
  <c r="AN31" i="7"/>
  <c r="BD31" i="7"/>
  <c r="L31" i="7"/>
  <c r="AR31" i="7"/>
  <c r="BH31" i="7"/>
  <c r="Q29" i="7"/>
  <c r="I21" i="7"/>
  <c r="H21" i="7"/>
  <c r="BD21" i="7"/>
  <c r="BE21" i="7"/>
  <c r="BH21" i="7"/>
  <c r="AS21" i="7"/>
  <c r="BG20" i="7"/>
  <c r="R20" i="7"/>
  <c r="AH20" i="7"/>
  <c r="AX20" i="7"/>
  <c r="O20" i="7"/>
  <c r="AE20" i="7"/>
  <c r="AU20" i="7"/>
  <c r="F20" i="7"/>
  <c r="V20" i="7"/>
  <c r="AL20" i="7"/>
  <c r="BB20" i="7"/>
  <c r="C20" i="7"/>
  <c r="S20" i="7"/>
  <c r="AI20" i="7"/>
  <c r="AY20" i="7"/>
  <c r="J20" i="7"/>
  <c r="Z20" i="7"/>
  <c r="AP20" i="7"/>
  <c r="BF20" i="7"/>
  <c r="G20" i="7"/>
  <c r="W20" i="7"/>
  <c r="AM20" i="7"/>
  <c r="BC20" i="7"/>
  <c r="X27" i="7"/>
  <c r="BE1075" i="7"/>
  <c r="BE142" i="7"/>
  <c r="BH142" i="7"/>
  <c r="BH1075" i="7"/>
  <c r="AT142" i="7"/>
  <c r="AT1075" i="7"/>
  <c r="AG142" i="7"/>
  <c r="AG1075" i="7"/>
  <c r="Q1075" i="7"/>
  <c r="BC1075" i="7"/>
  <c r="G67" i="7"/>
  <c r="Q67" i="7"/>
  <c r="AX67" i="7"/>
  <c r="BF67" i="7"/>
  <c r="I67" i="7"/>
  <c r="O67" i="7"/>
  <c r="Y67" i="7"/>
  <c r="AT67" i="7"/>
  <c r="AY67" i="7"/>
  <c r="BD67" i="7"/>
  <c r="F67" i="7"/>
  <c r="K67" i="7"/>
  <c r="P67" i="7"/>
  <c r="U67" i="7"/>
  <c r="Y142" i="7"/>
  <c r="B142" i="7"/>
  <c r="AE142" i="7"/>
  <c r="AU142" i="7"/>
  <c r="AR1075" i="7"/>
  <c r="D1075" i="7"/>
  <c r="T124" i="7"/>
  <c r="T1075" i="7"/>
  <c r="AZ124" i="7"/>
  <c r="AZ142" i="7"/>
  <c r="AA142" i="7"/>
  <c r="F1075" i="7"/>
  <c r="AK124" i="7"/>
  <c r="AK142" i="7"/>
  <c r="R142" i="7"/>
  <c r="Z124" i="7"/>
  <c r="Z142" i="7"/>
  <c r="I1075" i="7"/>
  <c r="AL124" i="7"/>
  <c r="AL142" i="7"/>
  <c r="AV1075" i="7"/>
  <c r="C142" i="7"/>
  <c r="N124" i="7"/>
  <c r="N142" i="7"/>
  <c r="AJ142" i="7"/>
  <c r="AQ67" i="7"/>
  <c r="AV67" i="7"/>
  <c r="AW1075" i="7"/>
  <c r="G1075" i="7"/>
  <c r="AM1075" i="7"/>
  <c r="X142" i="7"/>
  <c r="G142" i="7"/>
  <c r="T142" i="7"/>
  <c r="AW142" i="7"/>
  <c r="I142" i="7"/>
  <c r="AM142" i="7"/>
  <c r="R63" i="7"/>
  <c r="I63" i="7"/>
  <c r="D63" i="7"/>
  <c r="BF63" i="7"/>
  <c r="AW63" i="7"/>
  <c r="AR63" i="7"/>
  <c r="AM63" i="7"/>
  <c r="N63" i="7"/>
  <c r="BG63" i="7"/>
  <c r="U63" i="7"/>
  <c r="K63" i="7"/>
  <c r="S63" i="7"/>
  <c r="AS63" i="7"/>
  <c r="V63" i="7"/>
  <c r="BE63" i="7"/>
  <c r="AZ63" i="7"/>
  <c r="AU63" i="7"/>
  <c r="AP63" i="7"/>
  <c r="AG63" i="7"/>
  <c r="AB63" i="7"/>
  <c r="W63" i="7"/>
  <c r="AK63" i="7"/>
  <c r="AA63" i="7"/>
  <c r="AV63" i="7"/>
  <c r="AL63" i="7"/>
  <c r="F63" i="7"/>
  <c r="AI63" i="7"/>
  <c r="C63" i="7"/>
  <c r="AX63" i="7"/>
  <c r="AO63" i="7"/>
  <c r="AJ63" i="7"/>
  <c r="AE63" i="7"/>
  <c r="Z63" i="7"/>
  <c r="Q63" i="7"/>
  <c r="L63" i="7"/>
  <c r="G63" i="7"/>
  <c r="E63" i="7"/>
  <c r="AD63" i="7"/>
  <c r="P63" i="7"/>
  <c r="AC63" i="7"/>
  <c r="BD63" i="7"/>
  <c r="BB63" i="7"/>
  <c r="AN63" i="7"/>
  <c r="AH63" i="7"/>
  <c r="Y63" i="7"/>
  <c r="T63" i="7"/>
  <c r="O63" i="7"/>
  <c r="J63" i="7"/>
  <c r="BH63" i="7"/>
  <c r="BC63" i="7"/>
  <c r="AT63" i="7"/>
  <c r="AF63" i="7"/>
  <c r="BA63" i="7"/>
  <c r="AQ63" i="7"/>
  <c r="Z64" i="7"/>
  <c r="BC64" i="7"/>
  <c r="AX64" i="7"/>
  <c r="AO64" i="7"/>
  <c r="AJ64" i="7"/>
  <c r="AA64" i="7"/>
  <c r="BA64" i="7"/>
  <c r="AB64" i="7"/>
  <c r="BF64" i="7"/>
  <c r="AC64" i="7"/>
  <c r="AI64" i="7"/>
  <c r="AN64" i="7"/>
  <c r="AS64" i="7"/>
  <c r="Q64" i="7"/>
  <c r="AK64" i="7"/>
  <c r="BD64" i="7"/>
  <c r="AM64" i="7"/>
  <c r="AH64" i="7"/>
  <c r="Y64" i="7"/>
  <c r="T64" i="7"/>
  <c r="C64" i="7"/>
  <c r="AG64" i="7"/>
  <c r="H64" i="7"/>
  <c r="AL64" i="7"/>
  <c r="E64" i="7"/>
  <c r="BB64" i="7"/>
  <c r="BG64" i="7"/>
  <c r="BH64" i="7"/>
  <c r="AE64" i="7"/>
  <c r="K64" i="7"/>
  <c r="AY64" i="7"/>
  <c r="W64" i="7"/>
  <c r="R64" i="7"/>
  <c r="I64" i="7"/>
  <c r="D64" i="7"/>
  <c r="AP64" i="7"/>
  <c r="M64" i="7"/>
  <c r="AQ64" i="7"/>
  <c r="N64" i="7"/>
  <c r="AR64" i="7"/>
  <c r="J64" i="7"/>
  <c r="O64" i="7"/>
  <c r="P64" i="7"/>
  <c r="F64" i="7"/>
  <c r="L64" i="7"/>
  <c r="G64" i="7"/>
  <c r="BE64" i="7"/>
  <c r="AZ64" i="7"/>
  <c r="AU64" i="7"/>
  <c r="V64" i="7"/>
  <c r="AV64" i="7"/>
  <c r="S64" i="7"/>
  <c r="AW64" i="7"/>
  <c r="X64" i="7"/>
  <c r="U64" i="7"/>
  <c r="AD64" i="7"/>
  <c r="AT64" i="7"/>
  <c r="AF64" i="7"/>
  <c r="X63" i="7"/>
  <c r="M63" i="7"/>
  <c r="W142" i="7"/>
  <c r="T279" i="7"/>
  <c r="AN541" i="7"/>
  <c r="AR283" i="7"/>
  <c r="T537" i="7"/>
  <c r="W283" i="7"/>
  <c r="AR537" i="7"/>
  <c r="AP281" i="7"/>
  <c r="AP539" i="7"/>
  <c r="AW537" i="7"/>
  <c r="V280" i="7"/>
  <c r="AW283" i="7"/>
  <c r="W539" i="7"/>
  <c r="T283" i="7"/>
  <c r="AW281" i="7"/>
  <c r="AW541" i="7"/>
  <c r="AN281" i="7"/>
  <c r="BC282" i="7"/>
  <c r="C541" i="7"/>
  <c r="W540" i="7"/>
  <c r="BC281" i="7"/>
  <c r="BC540" i="7"/>
  <c r="AI537" i="7"/>
  <c r="V537" i="7"/>
  <c r="AW539" i="7"/>
  <c r="F281" i="7"/>
  <c r="R538" i="7"/>
  <c r="Z283" i="7"/>
  <c r="AN537" i="7"/>
  <c r="AI541" i="7"/>
  <c r="F541" i="7"/>
  <c r="Z538" i="7"/>
  <c r="R540" i="7"/>
  <c r="Z281" i="7"/>
  <c r="T282" i="7"/>
  <c r="AN283" i="7"/>
  <c r="AR281" i="7"/>
  <c r="AN539" i="7"/>
  <c r="T541" i="7"/>
  <c r="V540" i="7"/>
  <c r="AP280" i="7"/>
  <c r="AP541" i="7"/>
  <c r="AW279" i="7"/>
  <c r="V281" i="7"/>
  <c r="AW538" i="7"/>
  <c r="BC283" i="7"/>
  <c r="V283" i="7"/>
  <c r="S540" i="7"/>
  <c r="AI538" i="7"/>
  <c r="S281" i="7"/>
  <c r="AI282" i="7"/>
  <c r="AP282" i="7"/>
  <c r="W538" i="7"/>
  <c r="Z541" i="7"/>
  <c r="R279" i="7"/>
  <c r="Z280" i="7"/>
  <c r="R539" i="7"/>
  <c r="R281" i="7"/>
  <c r="F282" i="7"/>
  <c r="Z279" i="7"/>
  <c r="R541" i="7"/>
  <c r="AN538" i="7"/>
  <c r="AR280" i="7"/>
  <c r="AN279" i="7"/>
  <c r="W541" i="7"/>
  <c r="T281" i="7"/>
  <c r="T538" i="7"/>
  <c r="V538" i="7"/>
  <c r="AW540" i="7"/>
  <c r="V541" i="7"/>
  <c r="AR540" i="7"/>
  <c r="AP538" i="7"/>
  <c r="W279" i="7"/>
  <c r="AR279" i="7"/>
  <c r="S283" i="7"/>
  <c r="BC279" i="7"/>
  <c r="C283" i="7"/>
  <c r="S282" i="7"/>
  <c r="AI283" i="7"/>
  <c r="AP279" i="7"/>
  <c r="AI540" i="7"/>
  <c r="C279" i="7"/>
  <c r="C537" i="7"/>
  <c r="S538" i="7"/>
  <c r="F539" i="7"/>
  <c r="F283" i="7"/>
  <c r="Z282" i="7"/>
  <c r="AZ281" i="7"/>
  <c r="N279" i="7"/>
  <c r="AU541" i="7"/>
  <c r="N537" i="7"/>
  <c r="AH283" i="7"/>
  <c r="BB282" i="7"/>
  <c r="AE540" i="7"/>
  <c r="AH537" i="7"/>
  <c r="AA281" i="7"/>
  <c r="BB537" i="7"/>
  <c r="BG541" i="7"/>
  <c r="BG539" i="7"/>
  <c r="AZ540" i="7"/>
  <c r="AA283" i="7"/>
  <c r="AU282" i="7"/>
  <c r="BG540" i="7"/>
  <c r="AM539" i="7"/>
  <c r="AZ280" i="7"/>
  <c r="AO541" i="7"/>
  <c r="N282" i="7"/>
  <c r="AM540" i="7"/>
  <c r="AZ538" i="7"/>
  <c r="AO539" i="7"/>
  <c r="N280" i="7"/>
  <c r="AA541" i="7"/>
  <c r="AU283" i="7"/>
  <c r="BB540" i="7"/>
  <c r="BB279" i="7"/>
  <c r="BB539" i="7"/>
  <c r="BG537" i="7"/>
  <c r="BB283" i="7"/>
  <c r="AH279" i="7"/>
  <c r="AU281" i="7"/>
  <c r="AA282" i="7"/>
  <c r="AE541" i="7"/>
  <c r="BG538" i="7"/>
  <c r="K283" i="7"/>
  <c r="AU537" i="7"/>
  <c r="K279" i="7"/>
  <c r="AA539" i="7"/>
  <c r="AZ539" i="7"/>
  <c r="AZ279" i="7"/>
  <c r="AO281" i="7"/>
  <c r="AM537" i="7"/>
  <c r="AO537" i="7"/>
  <c r="AM283" i="7"/>
  <c r="AA538" i="7"/>
  <c r="AO282" i="7"/>
  <c r="AM541" i="7"/>
  <c r="AA279" i="7"/>
  <c r="AU540" i="7"/>
  <c r="BG280" i="7"/>
  <c r="BG282" i="7"/>
  <c r="AO538" i="7"/>
  <c r="BB280" i="7"/>
  <c r="AM282" i="7"/>
  <c r="AE279" i="7"/>
  <c r="K282" i="7"/>
  <c r="AH539" i="7"/>
  <c r="K539" i="7"/>
  <c r="AE539" i="7"/>
  <c r="K281" i="7"/>
  <c r="AE538" i="7"/>
  <c r="BG279" i="7"/>
  <c r="AM538" i="7"/>
  <c r="K541" i="7"/>
  <c r="AO279" i="7"/>
  <c r="AA540" i="7"/>
  <c r="AZ537" i="7"/>
  <c r="AH541" i="7"/>
  <c r="AH540" i="7"/>
  <c r="N538" i="7"/>
  <c r="AZ282" i="7"/>
  <c r="AZ541" i="7"/>
  <c r="N283" i="7"/>
  <c r="AM280" i="7"/>
  <c r="AO280" i="7"/>
  <c r="AM279" i="7"/>
  <c r="AA280" i="7"/>
  <c r="AU538" i="7"/>
  <c r="N541" i="7"/>
  <c r="AU539" i="7"/>
  <c r="BG281" i="7"/>
  <c r="BB538" i="7"/>
  <c r="N281" i="7"/>
  <c r="BB281" i="7"/>
  <c r="AE282" i="7"/>
  <c r="K537" i="7"/>
  <c r="AH282" i="7"/>
  <c r="K540" i="7"/>
  <c r="AH538" i="7"/>
  <c r="K280" i="7"/>
  <c r="AO283" i="7"/>
  <c r="AQ158" i="7"/>
  <c r="BB158" i="7"/>
  <c r="K158" i="7"/>
  <c r="Z537" i="7"/>
  <c r="Z539" i="7"/>
  <c r="F279" i="7"/>
  <c r="F538" i="7"/>
  <c r="F537" i="7"/>
  <c r="C281" i="7"/>
  <c r="C280" i="7"/>
  <c r="BC537" i="7"/>
  <c r="BC541" i="7"/>
  <c r="S537" i="7"/>
  <c r="S541" i="7"/>
  <c r="R283" i="7"/>
  <c r="R282" i="7"/>
  <c r="AY283" i="7"/>
  <c r="AY537" i="7"/>
  <c r="E41" i="7"/>
  <c r="AT158" i="7"/>
  <c r="AE280" i="7"/>
  <c r="AE283" i="7"/>
  <c r="BG41" i="7"/>
  <c r="BG158" i="7"/>
  <c r="D41" i="7"/>
  <c r="H41" i="7"/>
  <c r="AA41" i="7"/>
  <c r="D158" i="7"/>
  <c r="N1075" i="7"/>
  <c r="V41" i="7"/>
  <c r="AH41" i="7"/>
  <c r="AN1075" i="7"/>
  <c r="BD1075" i="7"/>
  <c r="BA142" i="7"/>
  <c r="S142" i="7"/>
  <c r="BG1075" i="7"/>
  <c r="AI142" i="7"/>
  <c r="J1075" i="7"/>
  <c r="AD41" i="7"/>
  <c r="AY41" i="7"/>
  <c r="F41" i="7"/>
  <c r="AY34" i="7"/>
  <c r="G34" i="7"/>
  <c r="Z1075" i="7"/>
  <c r="AL1075" i="7"/>
  <c r="AK1075" i="7"/>
  <c r="AZ1075" i="7"/>
  <c r="AM415" i="4"/>
  <c r="F2" i="3"/>
  <c r="AL415" i="4"/>
  <c r="R158" i="7"/>
  <c r="AY158" i="7"/>
  <c r="AM22" i="7"/>
  <c r="L22" i="7"/>
  <c r="AB22" i="7"/>
  <c r="AR22" i="7"/>
  <c r="BH22" i="7"/>
  <c r="Q22" i="7"/>
  <c r="AG22" i="7"/>
  <c r="AW22" i="7"/>
  <c r="BG22" i="7"/>
  <c r="V22" i="7"/>
  <c r="G22" i="7"/>
  <c r="D22" i="7"/>
  <c r="T22" i="7"/>
  <c r="AJ22" i="7"/>
  <c r="AZ22" i="7"/>
  <c r="I22" i="7"/>
  <c r="Y22" i="7"/>
  <c r="AO22" i="7"/>
  <c r="BE22" i="7"/>
  <c r="AD22" i="7"/>
  <c r="W22" i="7"/>
  <c r="H22" i="7"/>
  <c r="X22" i="7"/>
  <c r="AN22" i="7"/>
  <c r="BD22" i="7"/>
  <c r="M22" i="7"/>
  <c r="AC22" i="7"/>
  <c r="AS22" i="7"/>
  <c r="AT22" i="7"/>
  <c r="BC22" i="7"/>
  <c r="U22" i="7"/>
  <c r="AX22" i="7"/>
  <c r="J22" i="7"/>
  <c r="AE22" i="7"/>
  <c r="BF22" i="7"/>
  <c r="AY22" i="7"/>
  <c r="P22" i="7"/>
  <c r="AK22" i="7"/>
  <c r="K22" i="7"/>
  <c r="AH22" i="7"/>
  <c r="AU22" i="7"/>
  <c r="C22" i="7"/>
  <c r="AV22" i="7"/>
  <c r="E22" i="7"/>
  <c r="Z22" i="7"/>
  <c r="AQ22" i="7"/>
  <c r="O22" i="7"/>
  <c r="AL22" i="7"/>
  <c r="AI22" i="7"/>
  <c r="BF158" i="7"/>
  <c r="AG40" i="7"/>
  <c r="N40" i="7"/>
  <c r="D40" i="7"/>
  <c r="W36" i="7"/>
  <c r="BE36" i="7"/>
  <c r="T36" i="7"/>
  <c r="K36" i="7"/>
  <c r="AW36" i="7"/>
  <c r="BG36" i="7"/>
  <c r="Z36" i="7"/>
  <c r="E36" i="7"/>
  <c r="AJ36" i="7"/>
  <c r="AZ36" i="7"/>
  <c r="C36" i="7"/>
  <c r="AN36" i="7"/>
  <c r="BA36" i="7"/>
  <c r="AF36" i="7"/>
  <c r="AY36" i="7"/>
  <c r="R58" i="7"/>
  <c r="R154" i="7"/>
  <c r="BD58" i="7"/>
  <c r="BD154" i="7"/>
  <c r="U58" i="7"/>
  <c r="U154" i="7"/>
  <c r="BA58" i="7"/>
  <c r="BA154" i="7"/>
  <c r="AT58" i="7"/>
  <c r="AT154" i="7"/>
  <c r="M58" i="7"/>
  <c r="M154" i="7"/>
  <c r="AS58" i="7"/>
  <c r="AS154" i="7"/>
  <c r="BB58" i="7"/>
  <c r="BB154" i="7"/>
  <c r="W58" i="7"/>
  <c r="W154" i="7"/>
  <c r="T58" i="7"/>
  <c r="T154" i="7"/>
  <c r="AO58" i="7"/>
  <c r="AO154" i="7"/>
  <c r="AP58" i="7"/>
  <c r="AP154" i="7"/>
  <c r="AY58" i="7"/>
  <c r="AY154" i="7"/>
  <c r="Z58" i="7"/>
  <c r="Z154" i="7"/>
  <c r="AI58" i="7"/>
  <c r="AI154" i="7"/>
  <c r="K58" i="7"/>
  <c r="K154" i="7"/>
  <c r="L58" i="7"/>
  <c r="L154" i="7"/>
  <c r="BF58" i="7"/>
  <c r="BF154" i="7"/>
  <c r="E58" i="7"/>
  <c r="E154" i="7"/>
  <c r="AK58" i="7"/>
  <c r="AK154" i="7"/>
  <c r="AD58" i="7"/>
  <c r="AD154" i="7"/>
  <c r="O58" i="7"/>
  <c r="O154" i="7"/>
  <c r="AV58" i="7"/>
  <c r="AV154" i="7"/>
  <c r="AC58" i="7"/>
  <c r="AC154" i="7"/>
  <c r="B154" i="7"/>
  <c r="G58" i="7"/>
  <c r="G154" i="7"/>
  <c r="AM58" i="7"/>
  <c r="AM154" i="7"/>
  <c r="AZ58" i="7"/>
  <c r="AZ154" i="7"/>
  <c r="J58" i="7"/>
  <c r="J154" i="7"/>
  <c r="S58" i="7"/>
  <c r="S154" i="7"/>
  <c r="D58" i="7"/>
  <c r="D154" i="7"/>
  <c r="BE58" i="7"/>
  <c r="BE154" i="7"/>
  <c r="C58" i="7"/>
  <c r="C154" i="7"/>
  <c r="AH58" i="7"/>
  <c r="AH154" i="7"/>
  <c r="AB58" i="7"/>
  <c r="AB154" i="7"/>
  <c r="H58" i="7"/>
  <c r="H154" i="7"/>
  <c r="AN58" i="7"/>
  <c r="AN154" i="7"/>
  <c r="AE58" i="7"/>
  <c r="AE154" i="7"/>
  <c r="P58" i="7"/>
  <c r="P154" i="7"/>
  <c r="F58" i="7"/>
  <c r="F154" i="7"/>
  <c r="AL58" i="7"/>
  <c r="AL154" i="7"/>
  <c r="BC58" i="7"/>
  <c r="BC154" i="7"/>
  <c r="I58" i="7"/>
  <c r="I154" i="7"/>
  <c r="AJ58" i="7"/>
  <c r="AJ154" i="7"/>
  <c r="AG58" i="7"/>
  <c r="AG154" i="7"/>
  <c r="AD415" i="4"/>
  <c r="AJ415" i="4"/>
  <c r="AE415" i="4"/>
  <c r="AH415" i="4"/>
  <c r="AO415" i="4"/>
  <c r="F9" i="3"/>
  <c r="AN415" i="4"/>
  <c r="AP415" i="4"/>
  <c r="H9" i="3"/>
  <c r="AI415" i="4"/>
  <c r="AB415" i="4"/>
  <c r="B49" i="7"/>
  <c r="K374" i="4"/>
  <c r="R374" i="4"/>
  <c r="O363" i="4"/>
  <c r="Q49" i="7"/>
  <c r="AC49" i="7"/>
  <c r="H49" i="7"/>
  <c r="AH49" i="7"/>
  <c r="AV49" i="7"/>
  <c r="Z49" i="7"/>
  <c r="T49" i="7"/>
  <c r="F49" i="7"/>
  <c r="P49" i="7"/>
  <c r="R49" i="7"/>
  <c r="BG49" i="7"/>
  <c r="AW49" i="7"/>
  <c r="D49" i="7"/>
  <c r="AS49" i="7"/>
  <c r="BH49" i="7"/>
  <c r="AK49" i="7"/>
  <c r="BE49" i="7"/>
  <c r="V49" i="7"/>
  <c r="BB49" i="7"/>
  <c r="I49" i="7"/>
  <c r="BF49" i="7"/>
  <c r="AU49" i="7"/>
  <c r="AO49" i="7"/>
  <c r="AQ49" i="7"/>
  <c r="BA49" i="7"/>
  <c r="AM49" i="7"/>
  <c r="AE49" i="7"/>
  <c r="Y49" i="7"/>
  <c r="K49" i="7"/>
  <c r="J49" i="7"/>
  <c r="AT49" i="7"/>
  <c r="G49" i="7"/>
  <c r="AA49" i="7"/>
  <c r="BC49" i="7"/>
  <c r="N49" i="7"/>
  <c r="L49" i="7"/>
  <c r="AR49" i="7"/>
  <c r="C49" i="7"/>
  <c r="AN49" i="7"/>
  <c r="AP49" i="7"/>
  <c r="AJ49" i="7"/>
  <c r="AL49" i="7"/>
  <c r="AB49" i="7"/>
  <c r="AD49" i="7"/>
  <c r="X49" i="7"/>
  <c r="AF49" i="7"/>
  <c r="AZ49" i="7"/>
  <c r="M49" i="7"/>
  <c r="O405" i="4"/>
  <c r="M405" i="4"/>
  <c r="E337" i="4"/>
  <c r="I369" i="4"/>
  <c r="J405" i="4"/>
  <c r="N385" i="4"/>
  <c r="Q410" i="4"/>
  <c r="R351" i="4"/>
  <c r="R337" i="4"/>
  <c r="B47" i="7"/>
  <c r="W49" i="7"/>
  <c r="AG49" i="7"/>
  <c r="U49" i="7"/>
  <c r="BD49" i="7"/>
  <c r="AX49" i="7"/>
  <c r="AY49" i="7"/>
  <c r="AI49" i="7"/>
  <c r="S49" i="7"/>
  <c r="E49" i="7"/>
  <c r="O49" i="7"/>
  <c r="B54" i="7"/>
  <c r="F4" i="3"/>
  <c r="H2" i="3"/>
  <c r="B56" i="7"/>
  <c r="B55" i="7"/>
  <c r="BH47" i="7"/>
  <c r="BB47" i="7"/>
  <c r="E47" i="7"/>
  <c r="J47" i="7"/>
  <c r="AO47" i="7"/>
  <c r="AY47" i="7"/>
  <c r="AR47" i="7"/>
  <c r="AP47" i="7"/>
  <c r="C47" i="7"/>
  <c r="D47" i="7"/>
  <c r="T47" i="7"/>
  <c r="AB47" i="7"/>
  <c r="I47" i="7"/>
  <c r="W47" i="7"/>
  <c r="K47" i="7"/>
  <c r="AC47" i="7"/>
  <c r="AX47" i="7"/>
  <c r="BF47" i="7"/>
  <c r="V47" i="7"/>
  <c r="U47" i="7"/>
  <c r="AJ47" i="7"/>
  <c r="AQ47" i="7"/>
  <c r="AA47" i="7"/>
  <c r="AM47" i="7"/>
  <c r="BG47" i="7"/>
  <c r="L47" i="7"/>
  <c r="AD47" i="7"/>
  <c r="AN47" i="7"/>
  <c r="M47" i="7"/>
  <c r="H47" i="7"/>
  <c r="AH47" i="7"/>
  <c r="AG47" i="7"/>
  <c r="AK47" i="7"/>
  <c r="BE47" i="7"/>
  <c r="N47" i="7"/>
  <c r="X47" i="7"/>
  <c r="AV47" i="7"/>
  <c r="Y47" i="7"/>
  <c r="G47" i="7"/>
  <c r="AT47" i="7"/>
  <c r="AS47" i="7"/>
  <c r="AW47" i="7"/>
  <c r="AI47" i="7"/>
  <c r="BA47" i="7"/>
  <c r="BD47" i="7"/>
  <c r="BC47" i="7"/>
  <c r="P47" i="7"/>
  <c r="F47" i="7"/>
  <c r="AZ47" i="7"/>
  <c r="AL47" i="7"/>
  <c r="AF47" i="7"/>
  <c r="AE47" i="7"/>
  <c r="O47" i="7"/>
  <c r="Z47" i="7"/>
  <c r="AU47" i="7"/>
  <c r="D12" i="3"/>
  <c r="E55" i="7"/>
  <c r="AC55" i="7"/>
  <c r="BH55" i="7"/>
  <c r="AP55" i="7"/>
  <c r="M55" i="7"/>
  <c r="BA55" i="7"/>
  <c r="BD55" i="7"/>
  <c r="Q55" i="7"/>
  <c r="AB55" i="7"/>
  <c r="G55" i="7"/>
  <c r="AM55" i="7"/>
  <c r="R55" i="7"/>
  <c r="H55" i="7"/>
  <c r="AG55" i="7"/>
  <c r="AU55" i="7"/>
  <c r="AY55" i="7"/>
  <c r="D55" i="7"/>
  <c r="AL55" i="7"/>
  <c r="P55" i="7"/>
  <c r="AD55" i="7"/>
  <c r="BE55" i="7"/>
  <c r="AV55" i="7"/>
  <c r="AZ55" i="7"/>
  <c r="AK55" i="7"/>
  <c r="Z55" i="7"/>
  <c r="AX55" i="7"/>
  <c r="AE55" i="7"/>
  <c r="AF55" i="7"/>
  <c r="F55" i="7"/>
  <c r="AS55" i="7"/>
  <c r="V55" i="7"/>
  <c r="C55" i="7"/>
  <c r="AT55" i="7"/>
  <c r="AI55" i="7"/>
  <c r="BG55" i="7"/>
  <c r="AN55" i="7"/>
  <c r="AW55" i="7"/>
  <c r="O55" i="7"/>
  <c r="BB55" i="7"/>
  <c r="AH55" i="7"/>
  <c r="L55" i="7"/>
  <c r="BC55" i="7"/>
  <c r="AR55" i="7"/>
  <c r="J55" i="7"/>
  <c r="K55" i="7"/>
  <c r="BF55" i="7"/>
  <c r="AA55" i="7"/>
  <c r="AQ55" i="7"/>
  <c r="U55" i="7"/>
  <c r="N55" i="7"/>
  <c r="AO55" i="7"/>
  <c r="S55" i="7"/>
  <c r="T55" i="7"/>
  <c r="I55" i="7"/>
  <c r="AJ55" i="7"/>
  <c r="F54" i="7"/>
  <c r="AB54" i="7"/>
  <c r="AH54" i="7"/>
  <c r="BG54" i="7"/>
  <c r="AK54" i="7"/>
  <c r="H54" i="7"/>
  <c r="BD54" i="7"/>
  <c r="AU54" i="7"/>
  <c r="R54" i="7"/>
  <c r="T54" i="7"/>
  <c r="AO54" i="7"/>
  <c r="AI54" i="7"/>
  <c r="AF54" i="7"/>
  <c r="AR54" i="7"/>
  <c r="AD54" i="7"/>
  <c r="BC54" i="7"/>
  <c r="BH54" i="7"/>
  <c r="AT54" i="7"/>
  <c r="AJ54" i="7"/>
  <c r="AX54" i="7"/>
  <c r="E54" i="7"/>
  <c r="BB54" i="7"/>
  <c r="L54" i="7"/>
  <c r="AS54" i="7"/>
  <c r="AP54" i="7"/>
  <c r="AQ54" i="7"/>
  <c r="Q54" i="7"/>
  <c r="AL54" i="7"/>
  <c r="AZ54" i="7"/>
  <c r="AW54" i="7"/>
  <c r="BF54" i="7"/>
  <c r="K54" i="7"/>
  <c r="AC54" i="7"/>
  <c r="AE54" i="7"/>
  <c r="P54" i="7"/>
  <c r="Z54" i="7"/>
  <c r="C54" i="7"/>
  <c r="AN54" i="7"/>
  <c r="AM54" i="7"/>
  <c r="O54" i="7"/>
  <c r="AY54" i="7"/>
  <c r="V54" i="7"/>
  <c r="BA54" i="7"/>
  <c r="M54" i="7"/>
  <c r="J54" i="7"/>
  <c r="BE54" i="7"/>
  <c r="AG54" i="7"/>
  <c r="D54" i="7"/>
  <c r="I54" i="7"/>
  <c r="N54" i="7"/>
  <c r="AV54" i="7"/>
  <c r="G54" i="7"/>
  <c r="S54" i="7"/>
  <c r="U54" i="7"/>
  <c r="AA54" i="7"/>
  <c r="H56" i="7"/>
  <c r="AF56" i="7"/>
  <c r="AG56" i="7"/>
  <c r="I56" i="7"/>
  <c r="AZ56" i="7"/>
  <c r="Z56" i="7"/>
  <c r="BG56" i="7"/>
  <c r="V56" i="7"/>
  <c r="AT56" i="7"/>
  <c r="AY56" i="7"/>
  <c r="AI56" i="7"/>
  <c r="S56" i="7"/>
  <c r="AQ56" i="7"/>
  <c r="F56" i="7"/>
  <c r="AD56" i="7"/>
  <c r="BH56" i="7"/>
  <c r="L56" i="7"/>
  <c r="AV56" i="7"/>
  <c r="U56" i="7"/>
  <c r="BE56" i="7"/>
  <c r="T56" i="7"/>
  <c r="BD56" i="7"/>
  <c r="R56" i="7"/>
  <c r="AP56" i="7"/>
  <c r="BB56" i="7"/>
  <c r="AW56" i="7"/>
  <c r="AL56" i="7"/>
  <c r="AX56" i="7"/>
  <c r="Q56" i="7"/>
  <c r="AK56" i="7"/>
  <c r="AS56" i="7"/>
  <c r="E56" i="7"/>
  <c r="AJ56" i="7"/>
  <c r="AB56" i="7"/>
  <c r="AC56" i="7"/>
  <c r="C56" i="7"/>
  <c r="AN56" i="7"/>
  <c r="D56" i="7"/>
  <c r="J56" i="7"/>
  <c r="BC56" i="7"/>
  <c r="G56" i="7"/>
  <c r="N56" i="7"/>
  <c r="BA56" i="7"/>
  <c r="AO56" i="7"/>
  <c r="AU56" i="7"/>
  <c r="BF56" i="7"/>
  <c r="AH56" i="7"/>
  <c r="K56" i="7"/>
  <c r="AE56" i="7"/>
  <c r="AA56" i="7"/>
  <c r="M56" i="7"/>
  <c r="AM56" i="7"/>
  <c r="P56" i="7"/>
  <c r="O56" i="7"/>
  <c r="AR56" i="7"/>
  <c r="C69" i="1"/>
  <c r="E69" i="1"/>
  <c r="Q404" i="4"/>
  <c r="AT34" i="7"/>
  <c r="AG34" i="7"/>
  <c r="AG21" i="7"/>
  <c r="AJ21" i="7"/>
  <c r="AO21" i="7"/>
  <c r="AR21" i="7"/>
  <c r="BA21" i="7"/>
  <c r="AZ21" i="7"/>
  <c r="AV29" i="7"/>
  <c r="Z26" i="7"/>
  <c r="Z107" i="7"/>
  <c r="Z119" i="7"/>
  <c r="AD21" i="7"/>
  <c r="M27" i="7"/>
  <c r="AB21" i="7"/>
  <c r="O27" i="7"/>
  <c r="Q27" i="7"/>
  <c r="G399" i="4"/>
  <c r="E399" i="4"/>
  <c r="N34" i="7"/>
  <c r="R34" i="7"/>
  <c r="S34" i="7"/>
  <c r="U27" i="7"/>
  <c r="Q21" i="7"/>
  <c r="Q108" i="7"/>
  <c r="X21" i="7"/>
  <c r="AC21" i="7"/>
  <c r="AF21" i="7"/>
  <c r="AK21" i="7"/>
  <c r="AN21" i="7"/>
  <c r="P29" i="7"/>
  <c r="AI26" i="7"/>
  <c r="AP21" i="7"/>
  <c r="AP109" i="7"/>
  <c r="J21" i="7"/>
  <c r="AM27" i="7"/>
  <c r="AC34" i="7"/>
  <c r="AC26" i="7"/>
  <c r="AC107" i="7"/>
  <c r="D34" i="7"/>
  <c r="AS34" i="7"/>
  <c r="Q34" i="7"/>
  <c r="BH27" i="7"/>
  <c r="B109" i="7"/>
  <c r="B118" i="7"/>
  <c r="L21" i="7"/>
  <c r="M21" i="7"/>
  <c r="T21" i="7"/>
  <c r="Y21" i="7"/>
  <c r="P21" i="7"/>
  <c r="R26" i="7"/>
  <c r="U21" i="7"/>
  <c r="F21" i="7"/>
  <c r="BB21" i="7"/>
  <c r="AH21" i="7"/>
  <c r="AS27" i="7"/>
  <c r="AU27" i="7"/>
  <c r="O404" i="4"/>
  <c r="P375" i="4"/>
  <c r="J356" i="4"/>
  <c r="I36" i="7"/>
  <c r="AA36" i="7"/>
  <c r="M36" i="7"/>
  <c r="I34" i="7"/>
  <c r="AU34" i="7"/>
  <c r="H34" i="7"/>
  <c r="BB41" i="7"/>
  <c r="K41" i="7"/>
  <c r="C41" i="7"/>
  <c r="R41" i="7"/>
  <c r="AF27" i="7"/>
  <c r="L27" i="7"/>
  <c r="G26" i="7"/>
  <c r="AE26" i="7"/>
  <c r="O26" i="7"/>
  <c r="Z27" i="7"/>
  <c r="BE27" i="7"/>
  <c r="BB28" i="7"/>
  <c r="AX28" i="7"/>
  <c r="N28" i="7"/>
  <c r="AH36" i="7"/>
  <c r="H28" i="7"/>
  <c r="BH36" i="7"/>
  <c r="G27" i="7"/>
  <c r="AI27" i="7"/>
  <c r="AO27" i="7"/>
  <c r="BJ178" i="4"/>
  <c r="AF26" i="7"/>
  <c r="AF109" i="7"/>
  <c r="AY26" i="7"/>
  <c r="AG31" i="7"/>
  <c r="AW31" i="7"/>
  <c r="BE31" i="7"/>
  <c r="T31" i="7"/>
  <c r="X31" i="7"/>
  <c r="AB31" i="7"/>
  <c r="AG32" i="7"/>
  <c r="AG112" i="7"/>
  <c r="AG111" i="7"/>
  <c r="BE32" i="7"/>
  <c r="BE112" i="7"/>
  <c r="BE111" i="7"/>
  <c r="AV32" i="7"/>
  <c r="AV112" i="7"/>
  <c r="AV111" i="7"/>
  <c r="AQ32" i="7"/>
  <c r="AQ112" i="7"/>
  <c r="AQ111" i="7"/>
  <c r="BG32" i="7"/>
  <c r="BG112" i="7"/>
  <c r="BG111" i="7"/>
  <c r="AD32" i="7"/>
  <c r="AD112" i="7"/>
  <c r="AH32" i="7"/>
  <c r="AH112" i="7"/>
  <c r="AH111" i="7"/>
  <c r="BB32" i="7"/>
  <c r="BB112" i="7"/>
  <c r="BB111" i="7"/>
  <c r="P24" i="7"/>
  <c r="AL24" i="7"/>
  <c r="BG24" i="7"/>
  <c r="S24" i="7"/>
  <c r="AD24" i="7"/>
  <c r="AM24" i="7"/>
  <c r="U41" i="7"/>
  <c r="AX41" i="7"/>
  <c r="M41" i="7"/>
  <c r="Z41" i="7"/>
  <c r="AB41" i="7"/>
  <c r="BE41" i="7"/>
  <c r="BA41" i="7"/>
  <c r="AE41" i="7"/>
  <c r="L41" i="7"/>
  <c r="X41" i="7"/>
  <c r="AU41" i="7"/>
  <c r="AW41" i="7"/>
  <c r="Q41" i="7"/>
  <c r="J41" i="7"/>
  <c r="AO41" i="7"/>
  <c r="M34" i="7"/>
  <c r="AA34" i="7"/>
  <c r="AP34" i="7"/>
  <c r="AM34" i="7"/>
  <c r="E34" i="7"/>
  <c r="AB34" i="7"/>
  <c r="AZ34" i="7"/>
  <c r="T26" i="7"/>
  <c r="K26" i="7"/>
  <c r="AP26" i="7"/>
  <c r="AD26" i="7"/>
  <c r="BG26" i="7"/>
  <c r="BF26" i="7"/>
  <c r="BF108" i="7"/>
  <c r="Y27" i="7"/>
  <c r="N27" i="7"/>
  <c r="AX27" i="7"/>
  <c r="AY27" i="7"/>
  <c r="BB27" i="7"/>
  <c r="BC27" i="7"/>
  <c r="AA27" i="7"/>
  <c r="BF27" i="7"/>
  <c r="AW27" i="7"/>
  <c r="AN27" i="7"/>
  <c r="AR27" i="7"/>
  <c r="AV27" i="7"/>
  <c r="BA27" i="7"/>
  <c r="R404" i="4"/>
  <c r="M399" i="4"/>
  <c r="G352" i="4"/>
  <c r="U34" i="7"/>
  <c r="AW34" i="7"/>
  <c r="O34" i="7"/>
  <c r="BA34" i="7"/>
  <c r="Y34" i="7"/>
  <c r="BH34" i="7"/>
  <c r="F34" i="7"/>
  <c r="BE34" i="7"/>
  <c r="BF34" i="7"/>
  <c r="AO34" i="7"/>
  <c r="L34" i="7"/>
  <c r="BC41" i="7"/>
  <c r="G41" i="7"/>
  <c r="AS41" i="7"/>
  <c r="AI41" i="7"/>
  <c r="AG41" i="7"/>
  <c r="Y41" i="7"/>
  <c r="AN41" i="7"/>
  <c r="BH41" i="7"/>
  <c r="AP41" i="7"/>
  <c r="BF41" i="7"/>
  <c r="E27" i="7"/>
  <c r="AB27" i="7"/>
  <c r="H27" i="7"/>
  <c r="S26" i="7"/>
  <c r="F26" i="7"/>
  <c r="AA26" i="7"/>
  <c r="N26" i="7"/>
  <c r="AC27" i="7"/>
  <c r="J27" i="7"/>
  <c r="T27" i="7"/>
  <c r="AG27" i="7"/>
  <c r="AF41" i="7"/>
  <c r="AH27" i="7"/>
  <c r="I41" i="7"/>
  <c r="BG27" i="7"/>
  <c r="W27" i="7"/>
  <c r="AJ27" i="7"/>
  <c r="R27" i="7"/>
  <c r="AT27" i="7"/>
  <c r="AL34" i="7"/>
  <c r="AO26" i="7"/>
  <c r="L26" i="7"/>
  <c r="L108" i="7"/>
  <c r="O36" i="7"/>
  <c r="AB36" i="7"/>
  <c r="AD36" i="7"/>
  <c r="AX36" i="7"/>
  <c r="BB36" i="7"/>
  <c r="T28" i="7"/>
  <c r="Y28" i="7"/>
  <c r="P28" i="7"/>
  <c r="AV28" i="7"/>
  <c r="G28" i="7"/>
  <c r="X28" i="7"/>
  <c r="R28" i="7"/>
  <c r="F28" i="7"/>
  <c r="K28" i="7"/>
  <c r="W28" i="7"/>
  <c r="AI36" i="7"/>
  <c r="Q36" i="7"/>
  <c r="Y36" i="7"/>
  <c r="AK36" i="7"/>
  <c r="P34" i="7"/>
  <c r="K34" i="7"/>
  <c r="C34" i="7"/>
  <c r="T34" i="7"/>
  <c r="AF34" i="7"/>
  <c r="BC34" i="7"/>
  <c r="AJ34" i="7"/>
  <c r="AN34" i="7"/>
  <c r="AT41" i="7"/>
  <c r="P41" i="7"/>
  <c r="AK41" i="7"/>
  <c r="N41" i="7"/>
  <c r="AJ41" i="7"/>
  <c r="N379" i="4"/>
  <c r="E375" i="4"/>
  <c r="N356" i="4"/>
  <c r="P36" i="7"/>
  <c r="D36" i="7"/>
  <c r="BC36" i="7"/>
  <c r="AS36" i="7"/>
  <c r="H36" i="7"/>
  <c r="AM36" i="7"/>
  <c r="X36" i="7"/>
  <c r="AQ34" i="7"/>
  <c r="AD34" i="7"/>
  <c r="AR34" i="7"/>
  <c r="AV34" i="7"/>
  <c r="W34" i="7"/>
  <c r="J34" i="7"/>
  <c r="AK34" i="7"/>
  <c r="AX34" i="7"/>
  <c r="AI34" i="7"/>
  <c r="AH34" i="7"/>
  <c r="S41" i="7"/>
  <c r="W41" i="7"/>
  <c r="AM41" i="7"/>
  <c r="AR41" i="7"/>
  <c r="T41" i="7"/>
  <c r="AC41" i="7"/>
  <c r="AV41" i="7"/>
  <c r="AQ41" i="7"/>
  <c r="AL41" i="7"/>
  <c r="BD41" i="7"/>
  <c r="AK27" i="7"/>
  <c r="P27" i="7"/>
  <c r="BD27" i="7"/>
  <c r="AH26" i="7"/>
  <c r="C26" i="7"/>
  <c r="BB26" i="7"/>
  <c r="BB108" i="7"/>
  <c r="AP27" i="7"/>
  <c r="AL28" i="7"/>
  <c r="AH28" i="7"/>
  <c r="AL36" i="7"/>
  <c r="R36" i="7"/>
  <c r="AY28" i="7"/>
  <c r="AR36" i="7"/>
  <c r="AP36" i="7"/>
  <c r="AD27" i="7"/>
  <c r="S27" i="7"/>
  <c r="AL27" i="7"/>
  <c r="D27" i="7"/>
  <c r="BA26" i="7"/>
  <c r="BA107" i="7"/>
  <c r="BA119" i="7"/>
  <c r="H26" i="7"/>
  <c r="H109" i="7"/>
  <c r="P37" i="7"/>
  <c r="AQ37" i="7"/>
  <c r="BG37" i="7"/>
  <c r="BF37" i="7"/>
  <c r="AK37" i="7"/>
  <c r="X37" i="7"/>
  <c r="J410" i="4"/>
  <c r="K405" i="4"/>
  <c r="R405" i="4"/>
  <c r="M380" i="4"/>
  <c r="P411" i="4"/>
  <c r="I374" i="4"/>
  <c r="Q405" i="4"/>
  <c r="N411" i="4"/>
  <c r="I351" i="4"/>
  <c r="I410" i="4"/>
  <c r="E405" i="4"/>
  <c r="I405" i="4"/>
  <c r="G405" i="4"/>
  <c r="R380" i="4"/>
  <c r="Q380" i="4"/>
  <c r="N405" i="4"/>
  <c r="P335" i="4"/>
  <c r="R385" i="4"/>
  <c r="Q394" i="4"/>
  <c r="N363" i="4"/>
  <c r="K369" i="4"/>
  <c r="J363" i="4"/>
  <c r="Q400" i="4"/>
  <c r="M394" i="4"/>
  <c r="N369" i="4"/>
  <c r="N386" i="4"/>
  <c r="M341" i="4"/>
  <c r="P394" i="4"/>
  <c r="I394" i="4"/>
  <c r="E369" i="4"/>
  <c r="G363" i="4"/>
  <c r="M400" i="4"/>
  <c r="O369" i="4"/>
  <c r="M363" i="4"/>
  <c r="O375" i="4"/>
  <c r="I385" i="4"/>
  <c r="J385" i="4"/>
  <c r="G369" i="4"/>
  <c r="G337" i="4"/>
  <c r="R369" i="4"/>
  <c r="K337" i="4"/>
  <c r="R394" i="4"/>
  <c r="P369" i="4"/>
  <c r="K379" i="4"/>
  <c r="E363" i="4"/>
  <c r="K363" i="4"/>
  <c r="R363" i="4"/>
  <c r="M369" i="4"/>
  <c r="O337" i="4"/>
  <c r="I356" i="4"/>
  <c r="R400" i="4"/>
  <c r="G400" i="4"/>
  <c r="I363" i="4"/>
  <c r="J335" i="4"/>
  <c r="M385" i="4"/>
  <c r="Q385" i="4"/>
  <c r="O385" i="4"/>
  <c r="E385" i="4"/>
  <c r="M337" i="4"/>
  <c r="K385" i="4"/>
  <c r="N394" i="4"/>
  <c r="E394" i="4"/>
  <c r="E395" i="4"/>
  <c r="I379" i="4"/>
  <c r="M367" i="4"/>
  <c r="J369" i="4"/>
  <c r="Q363" i="4"/>
  <c r="K394" i="4"/>
  <c r="O394" i="4"/>
  <c r="Q356" i="4"/>
  <c r="K352" i="4"/>
  <c r="M404" i="4"/>
  <c r="K404" i="4"/>
  <c r="E379" i="4"/>
  <c r="G404" i="4"/>
  <c r="I404" i="4"/>
  <c r="P404" i="4"/>
  <c r="O379" i="4"/>
  <c r="N399" i="4"/>
  <c r="K399" i="4"/>
  <c r="P379" i="4"/>
  <c r="K375" i="4"/>
  <c r="N375" i="4"/>
  <c r="N367" i="4"/>
  <c r="J367" i="4"/>
  <c r="K356" i="4"/>
  <c r="R356" i="4"/>
  <c r="O356" i="4"/>
  <c r="E404" i="4"/>
  <c r="N404" i="4"/>
  <c r="J375" i="4"/>
  <c r="R399" i="4"/>
  <c r="J379" i="4"/>
  <c r="Q375" i="4"/>
  <c r="O399" i="4"/>
  <c r="I375" i="4"/>
  <c r="J399" i="4"/>
  <c r="R367" i="4"/>
  <c r="I367" i="4"/>
  <c r="M406" i="4"/>
  <c r="E367" i="4"/>
  <c r="I399" i="4"/>
  <c r="Q379" i="4"/>
  <c r="R375" i="4"/>
  <c r="M379" i="4"/>
  <c r="Q399" i="4"/>
  <c r="P367" i="4"/>
  <c r="O367" i="4"/>
  <c r="Q367" i="4"/>
  <c r="Q406" i="4"/>
  <c r="E352" i="4"/>
  <c r="M356" i="4"/>
  <c r="I352" i="4"/>
  <c r="E356" i="4"/>
  <c r="Q357" i="4"/>
  <c r="G406" i="4"/>
  <c r="Q386" i="4"/>
  <c r="N342" i="4"/>
  <c r="I386" i="4"/>
  <c r="N400" i="4"/>
  <c r="E357" i="4"/>
  <c r="I400" i="4"/>
  <c r="J400" i="4"/>
  <c r="G342" i="4"/>
  <c r="K400" i="4"/>
  <c r="O406" i="4"/>
  <c r="P406" i="4"/>
  <c r="E386" i="4"/>
  <c r="P386" i="4"/>
  <c r="E406" i="4"/>
  <c r="O386" i="4"/>
  <c r="E400" i="4"/>
  <c r="P336" i="4"/>
  <c r="P400" i="4"/>
  <c r="J406" i="4"/>
  <c r="R406" i="4"/>
  <c r="N406" i="4"/>
  <c r="J386" i="4"/>
  <c r="I406" i="4"/>
  <c r="R386" i="4"/>
  <c r="K386" i="4"/>
  <c r="M351" i="4"/>
  <c r="Q351" i="4"/>
  <c r="N410" i="4"/>
  <c r="O410" i="4"/>
  <c r="P368" i="4"/>
  <c r="O380" i="4"/>
  <c r="Q374" i="4"/>
  <c r="N380" i="4"/>
  <c r="E368" i="4"/>
  <c r="K411" i="4"/>
  <c r="O411" i="4"/>
  <c r="E374" i="4"/>
  <c r="M368" i="4"/>
  <c r="J411" i="4"/>
  <c r="R335" i="4"/>
  <c r="O335" i="4"/>
  <c r="E335" i="4"/>
  <c r="N335" i="4"/>
  <c r="O351" i="4"/>
  <c r="E351" i="4"/>
  <c r="P410" i="4"/>
  <c r="M410" i="4"/>
  <c r="J374" i="4"/>
  <c r="O374" i="4"/>
  <c r="O368" i="4"/>
  <c r="E411" i="4"/>
  <c r="N374" i="4"/>
  <c r="I335" i="4"/>
  <c r="Q335" i="4"/>
  <c r="K351" i="4"/>
  <c r="P351" i="4"/>
  <c r="N351" i="4"/>
  <c r="E410" i="4"/>
  <c r="E412" i="4"/>
  <c r="N412" i="4"/>
  <c r="K410" i="4"/>
  <c r="M335" i="4"/>
  <c r="R368" i="4"/>
  <c r="I380" i="4"/>
  <c r="K380" i="4"/>
  <c r="M374" i="4"/>
  <c r="J380" i="4"/>
  <c r="P380" i="4"/>
  <c r="M411" i="4"/>
  <c r="R411" i="4"/>
  <c r="Q411" i="4"/>
  <c r="I411" i="4"/>
  <c r="BF109" i="7"/>
  <c r="BF118" i="7"/>
  <c r="BA115" i="7"/>
  <c r="B30" i="7"/>
  <c r="J398" i="4"/>
  <c r="E398" i="4"/>
  <c r="R398" i="4"/>
  <c r="N398" i="4"/>
  <c r="P398" i="4"/>
  <c r="I398" i="4"/>
  <c r="Q109" i="7"/>
  <c r="Q107" i="7"/>
  <c r="AC109" i="7"/>
  <c r="AC118" i="7"/>
  <c r="AC108" i="7"/>
  <c r="AF108" i="7"/>
  <c r="AF120" i="7"/>
  <c r="F109" i="7"/>
  <c r="F107" i="7"/>
  <c r="F108" i="7"/>
  <c r="BB109" i="7"/>
  <c r="X34" i="7"/>
  <c r="BB34" i="7"/>
  <c r="V34" i="7"/>
  <c r="Z34" i="7"/>
  <c r="BD34" i="7"/>
  <c r="AE34" i="7"/>
  <c r="AP28" i="7"/>
  <c r="Z28" i="7"/>
  <c r="I28" i="7"/>
  <c r="BA28" i="7"/>
  <c r="AJ28" i="7"/>
  <c r="S28" i="7"/>
  <c r="AZ28" i="7"/>
  <c r="M28" i="7"/>
  <c r="AI28" i="7"/>
  <c r="BC28" i="7"/>
  <c r="AR28" i="7"/>
  <c r="AO28" i="7"/>
  <c r="U28" i="7"/>
  <c r="AG28" i="7"/>
  <c r="L28" i="7"/>
  <c r="AM28" i="7"/>
  <c r="BF28" i="7"/>
  <c r="AS28" i="7"/>
  <c r="AB28" i="7"/>
  <c r="BE28" i="7"/>
  <c r="E28" i="7"/>
  <c r="BH28" i="7"/>
  <c r="AU28" i="7"/>
  <c r="Q28" i="7"/>
  <c r="O28" i="7"/>
  <c r="AC28" i="7"/>
  <c r="D28" i="7"/>
  <c r="V26" i="7"/>
  <c r="BC26" i="7"/>
  <c r="BH26" i="7"/>
  <c r="AS26" i="7"/>
  <c r="X26" i="7"/>
  <c r="X107" i="7"/>
  <c r="BE26" i="7"/>
  <c r="AJ26" i="7"/>
  <c r="AU26" i="7"/>
  <c r="E26" i="7"/>
  <c r="AV26" i="7"/>
  <c r="AB26" i="7"/>
  <c r="AG26" i="7"/>
  <c r="M26" i="7"/>
  <c r="M108" i="7"/>
  <c r="BD26" i="7"/>
  <c r="W26" i="7"/>
  <c r="Y26" i="7"/>
  <c r="D26" i="7"/>
  <c r="AK26" i="7"/>
  <c r="P26" i="7"/>
  <c r="AQ26" i="7"/>
  <c r="J26" i="7"/>
  <c r="AM26" i="7"/>
  <c r="AR26" i="7"/>
  <c r="AW26" i="7"/>
  <c r="AN26" i="7"/>
  <c r="AX26" i="7"/>
  <c r="I26" i="7"/>
  <c r="I107" i="7"/>
  <c r="AZ26" i="7"/>
  <c r="AL26" i="7"/>
  <c r="U26" i="7"/>
  <c r="U32" i="7"/>
  <c r="U112" i="7"/>
  <c r="U111" i="7"/>
  <c r="S32" i="7"/>
  <c r="S112" i="7"/>
  <c r="S111" i="7"/>
  <c r="AJ32" i="7"/>
  <c r="AJ112" i="7"/>
  <c r="AJ111" i="7"/>
  <c r="N32" i="7"/>
  <c r="N112" i="7"/>
  <c r="N111" i="7"/>
  <c r="AU32" i="7"/>
  <c r="AU112" i="7"/>
  <c r="AU111" i="7"/>
  <c r="D32" i="7"/>
  <c r="D112" i="7"/>
  <c r="D111" i="7"/>
  <c r="AR32" i="7"/>
  <c r="AR112" i="7"/>
  <c r="AR111" i="7"/>
  <c r="AO32" i="7"/>
  <c r="AO112" i="7"/>
  <c r="T32" i="7"/>
  <c r="T112" i="7"/>
  <c r="F32" i="7"/>
  <c r="F112" i="7"/>
  <c r="F111" i="7"/>
  <c r="BD32" i="7"/>
  <c r="BD112" i="7"/>
  <c r="BD111" i="7"/>
  <c r="AW32" i="7"/>
  <c r="AW112" i="7"/>
  <c r="AW111" i="7"/>
  <c r="AP32" i="7"/>
  <c r="AP112" i="7"/>
  <c r="AP111" i="7"/>
  <c r="X32" i="7"/>
  <c r="X112" i="7"/>
  <c r="X111" i="7"/>
  <c r="Y32" i="7"/>
  <c r="Y112" i="7"/>
  <c r="Y111" i="7"/>
  <c r="H32" i="7"/>
  <c r="H112" i="7"/>
  <c r="H111" i="7"/>
  <c r="BH32" i="7"/>
  <c r="BH112" i="7"/>
  <c r="BH111" i="7"/>
  <c r="AI32" i="7"/>
  <c r="AI112" i="7"/>
  <c r="AI111" i="7"/>
  <c r="AS32" i="7"/>
  <c r="AS112" i="7"/>
  <c r="AS111" i="7"/>
  <c r="BC32" i="7"/>
  <c r="BC112" i="7"/>
  <c r="BC111" i="7"/>
  <c r="L32" i="7"/>
  <c r="L112" i="7"/>
  <c r="Q32" i="7"/>
  <c r="Q112" i="7"/>
  <c r="Q111" i="7"/>
  <c r="W32" i="7"/>
  <c r="W112" i="7"/>
  <c r="W111" i="7"/>
  <c r="G32" i="7"/>
  <c r="G112" i="7"/>
  <c r="G111" i="7"/>
  <c r="AY32" i="7"/>
  <c r="AY112" i="7"/>
  <c r="AY111" i="7"/>
  <c r="AZ32" i="7"/>
  <c r="AZ112" i="7"/>
  <c r="AZ111" i="7"/>
  <c r="O32" i="7"/>
  <c r="O112" i="7"/>
  <c r="O111" i="7"/>
  <c r="E32" i="7"/>
  <c r="E112" i="7"/>
  <c r="E111" i="7"/>
  <c r="AB32" i="7"/>
  <c r="AB112" i="7"/>
  <c r="AB111" i="7"/>
  <c r="AN32" i="7"/>
  <c r="AN112" i="7"/>
  <c r="AN111" i="7"/>
  <c r="AS23" i="7"/>
  <c r="AL23" i="7"/>
  <c r="J40" i="7"/>
  <c r="O40" i="7"/>
  <c r="AB40" i="7"/>
  <c r="AL40" i="7"/>
  <c r="V40" i="7"/>
  <c r="AQ40" i="7"/>
  <c r="E40" i="7"/>
  <c r="AP40" i="7"/>
  <c r="AU40" i="7"/>
  <c r="BH40" i="7"/>
  <c r="AM40" i="7"/>
  <c r="C40" i="7"/>
  <c r="AF40" i="7"/>
  <c r="AK40" i="7"/>
  <c r="AX40" i="7"/>
  <c r="P40" i="7"/>
  <c r="Y40" i="7"/>
  <c r="BF40" i="7"/>
  <c r="L40" i="7"/>
  <c r="R40" i="7"/>
  <c r="BG40" i="7"/>
  <c r="W40" i="7"/>
  <c r="AZ40" i="7"/>
  <c r="BA40" i="7"/>
  <c r="AY37" i="7"/>
  <c r="E37" i="7"/>
  <c r="AZ37" i="7"/>
  <c r="N37" i="7"/>
  <c r="AL37" i="7"/>
  <c r="AH37" i="7"/>
  <c r="AE37" i="7"/>
  <c r="AD37" i="7"/>
  <c r="BB37" i="7"/>
  <c r="W37" i="7"/>
  <c r="BE37" i="7"/>
  <c r="V37" i="7"/>
  <c r="AS37" i="7"/>
  <c r="K37" i="7"/>
  <c r="AO37" i="7"/>
  <c r="L37" i="7"/>
  <c r="T37" i="7"/>
  <c r="AC37" i="7"/>
  <c r="AP37" i="7"/>
  <c r="AB37" i="7"/>
  <c r="AJ37" i="7"/>
  <c r="R37" i="7"/>
  <c r="Z37" i="7"/>
  <c r="D37" i="7"/>
  <c r="AV37" i="7"/>
  <c r="M37" i="7"/>
  <c r="AR37" i="7"/>
  <c r="AX37" i="7"/>
  <c r="I37" i="7"/>
  <c r="AG37" i="7"/>
  <c r="AM37" i="7"/>
  <c r="O37" i="7"/>
  <c r="Y37" i="7"/>
  <c r="AW37" i="7"/>
  <c r="AF37" i="7"/>
  <c r="BH37" i="7"/>
  <c r="Q37" i="7"/>
  <c r="G37" i="7"/>
  <c r="BC37" i="7"/>
  <c r="F37" i="7"/>
  <c r="BG31" i="7"/>
  <c r="AD31" i="7"/>
  <c r="AY31" i="7"/>
  <c r="AP31" i="7"/>
  <c r="BC31" i="7"/>
  <c r="O31" i="7"/>
  <c r="AK31" i="7"/>
  <c r="S31" i="7"/>
  <c r="BA31" i="7"/>
  <c r="W31" i="7"/>
  <c r="Z31" i="7"/>
  <c r="AU31" i="7"/>
  <c r="AQ31" i="7"/>
  <c r="AA31" i="7"/>
  <c r="V31" i="7"/>
  <c r="F31" i="7"/>
  <c r="AI31" i="7"/>
  <c r="J31" i="7"/>
  <c r="AM31" i="7"/>
  <c r="BB31" i="7"/>
  <c r="U31" i="7"/>
  <c r="AT31" i="7"/>
  <c r="AC36" i="7"/>
  <c r="U36" i="7"/>
  <c r="AQ36" i="7"/>
  <c r="S36" i="7"/>
  <c r="J36" i="7"/>
  <c r="AV36" i="7"/>
  <c r="AO36" i="7"/>
  <c r="BD36" i="7"/>
  <c r="G36" i="7"/>
  <c r="BF36" i="7"/>
  <c r="BB116" i="7"/>
  <c r="AD111" i="7"/>
  <c r="Z115" i="7"/>
  <c r="AF111" i="7"/>
  <c r="Y33" i="7"/>
  <c r="AU33" i="7"/>
  <c r="AS33" i="7"/>
  <c r="O33" i="7"/>
  <c r="S33" i="7"/>
  <c r="AY33" i="7"/>
  <c r="AE21" i="7"/>
  <c r="O21" i="7"/>
  <c r="G21" i="7"/>
  <c r="AW21" i="7"/>
  <c r="AQ21" i="7"/>
  <c r="S21" i="7"/>
  <c r="AY21" i="7"/>
  <c r="B108" i="7"/>
  <c r="N21" i="7"/>
  <c r="W21" i="7"/>
  <c r="V21" i="7"/>
  <c r="AT21" i="7"/>
  <c r="AX21" i="7"/>
  <c r="AM21" i="7"/>
  <c r="K21" i="7"/>
  <c r="BG21" i="7"/>
  <c r="B107" i="7"/>
  <c r="AU21" i="7"/>
  <c r="E21" i="7"/>
  <c r="BC21" i="7"/>
  <c r="AA21" i="7"/>
  <c r="AV21" i="7"/>
  <c r="C21" i="7"/>
  <c r="AI21" i="7"/>
  <c r="AL21" i="7"/>
  <c r="N24" i="7"/>
  <c r="H24" i="7"/>
  <c r="AB24" i="7"/>
  <c r="AZ24" i="7"/>
  <c r="E24" i="7"/>
  <c r="U24" i="7"/>
  <c r="AK24" i="7"/>
  <c r="BA24" i="7"/>
  <c r="J24" i="7"/>
  <c r="BB24" i="7"/>
  <c r="L24" i="7"/>
  <c r="AJ24" i="7"/>
  <c r="BD24" i="7"/>
  <c r="I24" i="7"/>
  <c r="Y24" i="7"/>
  <c r="AO24" i="7"/>
  <c r="BE24" i="7"/>
  <c r="Z24" i="7"/>
  <c r="AA24" i="7"/>
  <c r="T24" i="7"/>
  <c r="AN24" i="7"/>
  <c r="BH24" i="7"/>
  <c r="M24" i="7"/>
  <c r="AC24" i="7"/>
  <c r="AS24" i="7"/>
  <c r="AP24" i="7"/>
  <c r="AQ24" i="7"/>
  <c r="D24" i="7"/>
  <c r="X24" i="7"/>
  <c r="AR24" i="7"/>
  <c r="Q24" i="7"/>
  <c r="AG24" i="7"/>
  <c r="AW24" i="7"/>
  <c r="BF24" i="7"/>
  <c r="AH25" i="7"/>
  <c r="Z25" i="7"/>
  <c r="E25" i="7"/>
  <c r="Q25" i="7"/>
  <c r="Y25" i="7"/>
  <c r="BD25" i="7"/>
  <c r="L25" i="7"/>
  <c r="AR25" i="7"/>
  <c r="AX25" i="7"/>
  <c r="P25" i="7"/>
  <c r="D25" i="7"/>
  <c r="AS25" i="7"/>
  <c r="AM25" i="7"/>
  <c r="AE25" i="7"/>
  <c r="BE25" i="7"/>
  <c r="S25" i="7"/>
  <c r="AP25" i="7"/>
  <c r="V25" i="7"/>
  <c r="AT25" i="7"/>
  <c r="AU25" i="7"/>
  <c r="AG25" i="7"/>
  <c r="AO25" i="7"/>
  <c r="AC25" i="7"/>
  <c r="AZ25" i="7"/>
  <c r="I25" i="7"/>
  <c r="T25" i="7"/>
  <c r="BH25" i="7"/>
  <c r="BF25" i="7"/>
  <c r="BB25" i="7"/>
  <c r="AW25" i="7"/>
  <c r="W25" i="7"/>
  <c r="AA25" i="7"/>
  <c r="AY25" i="7"/>
  <c r="AB25" i="7"/>
  <c r="AL25" i="7"/>
  <c r="C25" i="7"/>
  <c r="BA25" i="7"/>
  <c r="F25" i="7"/>
  <c r="AD25" i="7"/>
  <c r="O25" i="7"/>
  <c r="AJ25" i="7"/>
  <c r="M25" i="7"/>
  <c r="N25" i="7"/>
  <c r="J25" i="7"/>
  <c r="AF25" i="7"/>
  <c r="X25" i="7"/>
  <c r="R25" i="7"/>
  <c r="BC25" i="7"/>
  <c r="AQ25" i="7"/>
  <c r="AN25" i="7"/>
  <c r="U25" i="7"/>
  <c r="K25" i="7"/>
  <c r="AI25" i="7"/>
  <c r="G25" i="7"/>
  <c r="BG25" i="7"/>
  <c r="M40" i="7"/>
  <c r="AH40" i="7"/>
  <c r="BB40" i="7"/>
  <c r="AW40" i="7"/>
  <c r="K40" i="7"/>
  <c r="AI40" i="7"/>
  <c r="AV40" i="7"/>
  <c r="T40" i="7"/>
  <c r="X40" i="7"/>
  <c r="Q40" i="7"/>
  <c r="AS40" i="7"/>
  <c r="BB29" i="7"/>
  <c r="BE29" i="7"/>
  <c r="D29" i="7"/>
  <c r="BD29" i="7"/>
  <c r="W29" i="7"/>
  <c r="N29" i="7"/>
  <c r="AL29" i="7"/>
  <c r="Y29" i="7"/>
  <c r="AK29" i="7"/>
  <c r="F29" i="7"/>
  <c r="H29" i="7"/>
  <c r="AS29" i="7"/>
  <c r="J29" i="7"/>
  <c r="R29" i="7"/>
  <c r="BH29" i="7"/>
  <c r="M29" i="7"/>
  <c r="BF29" i="7"/>
  <c r="AM29" i="7"/>
  <c r="S29" i="7"/>
  <c r="AQ29" i="7"/>
  <c r="AF29" i="7"/>
  <c r="AT29" i="7"/>
  <c r="K29" i="7"/>
  <c r="AP29" i="7"/>
  <c r="U29" i="7"/>
  <c r="AO29" i="7"/>
  <c r="AI29" i="7"/>
  <c r="AG29" i="7"/>
  <c r="AX29" i="7"/>
  <c r="BA29" i="7"/>
  <c r="V29" i="7"/>
  <c r="AN29" i="7"/>
  <c r="L29" i="7"/>
  <c r="T29" i="7"/>
  <c r="I29" i="7"/>
  <c r="BC29" i="7"/>
  <c r="AY29" i="7"/>
  <c r="X29" i="7"/>
  <c r="AH29" i="7"/>
  <c r="AJ29" i="7"/>
  <c r="AD29" i="7"/>
  <c r="BG29" i="7"/>
  <c r="G29" i="7"/>
  <c r="C29" i="7"/>
  <c r="AA29" i="7"/>
  <c r="AE29" i="7"/>
  <c r="E29" i="7"/>
  <c r="AC29" i="7"/>
  <c r="O29" i="7"/>
  <c r="AR29" i="7"/>
  <c r="AZ29" i="7"/>
  <c r="Z29" i="7"/>
  <c r="AU29" i="7"/>
  <c r="AB29" i="7"/>
  <c r="AU23" i="7"/>
  <c r="O23" i="7"/>
  <c r="C23" i="7"/>
  <c r="BH23" i="7"/>
  <c r="AN23" i="7"/>
  <c r="AI23" i="7"/>
  <c r="AQ27" i="7"/>
  <c r="F27" i="7"/>
  <c r="AZ27" i="7"/>
  <c r="AE27" i="7"/>
  <c r="K27" i="7"/>
  <c r="AF22" i="7"/>
  <c r="AP22" i="7"/>
  <c r="BA22" i="7"/>
  <c r="N22" i="7"/>
  <c r="M20" i="7"/>
  <c r="AS20" i="7"/>
  <c r="AG20" i="7"/>
  <c r="H20" i="7"/>
  <c r="R107" i="7"/>
  <c r="R108" i="7"/>
  <c r="BB118" i="7"/>
  <c r="AP108" i="7"/>
  <c r="AP116" i="7"/>
  <c r="AH108" i="7"/>
  <c r="AH120" i="7"/>
  <c r="Z108" i="7"/>
  <c r="Q116" i="7"/>
  <c r="BB120" i="7"/>
  <c r="AP107" i="7"/>
  <c r="AP115" i="7"/>
  <c r="Z109" i="7"/>
  <c r="Z118" i="7"/>
  <c r="R109" i="7"/>
  <c r="R118" i="7"/>
  <c r="M116" i="7"/>
  <c r="M120" i="7"/>
  <c r="X108" i="7"/>
  <c r="BA108" i="7"/>
  <c r="BA106" i="7"/>
  <c r="BA109" i="7"/>
  <c r="BA118" i="7"/>
  <c r="L107" i="7"/>
  <c r="L109" i="7"/>
  <c r="AD107" i="7"/>
  <c r="AD115" i="7"/>
  <c r="AD108" i="7"/>
  <c r="AD120" i="7"/>
  <c r="AD109" i="7"/>
  <c r="BF107" i="7"/>
  <c r="BF119" i="7"/>
  <c r="T107" i="7"/>
  <c r="T109" i="7"/>
  <c r="T108" i="7"/>
  <c r="T120" i="7"/>
  <c r="BB107" i="7"/>
  <c r="BB115" i="7"/>
  <c r="F118" i="7"/>
  <c r="AF107" i="7"/>
  <c r="H108" i="7"/>
  <c r="H120" i="7"/>
  <c r="H107" i="7"/>
  <c r="H106" i="7"/>
  <c r="H117" i="7"/>
  <c r="AH109" i="7"/>
  <c r="AH118" i="7"/>
  <c r="AH107" i="7"/>
  <c r="AO109" i="7"/>
  <c r="AO107" i="7"/>
  <c r="AO108" i="7"/>
  <c r="AO120" i="7"/>
  <c r="BA114" i="7"/>
  <c r="BA117" i="7"/>
  <c r="L111" i="7"/>
  <c r="L120" i="7"/>
  <c r="L119" i="7"/>
  <c r="T111" i="7"/>
  <c r="T119" i="7"/>
  <c r="AZ108" i="7"/>
  <c r="AZ109" i="7"/>
  <c r="AZ118" i="7"/>
  <c r="AZ107" i="7"/>
  <c r="Y107" i="7"/>
  <c r="Y109" i="7"/>
  <c r="Y118" i="7"/>
  <c r="Y108" i="7"/>
  <c r="AG109" i="7"/>
  <c r="AG118" i="7"/>
  <c r="AG107" i="7"/>
  <c r="AG108" i="7"/>
  <c r="AS107" i="7"/>
  <c r="AS108" i="7"/>
  <c r="AS109" i="7"/>
  <c r="AS118" i="7"/>
  <c r="H118" i="7"/>
  <c r="F115" i="7"/>
  <c r="F119" i="7"/>
  <c r="F106" i="7"/>
  <c r="X109" i="7"/>
  <c r="X118" i="7"/>
  <c r="AP106" i="7"/>
  <c r="AO111" i="7"/>
  <c r="I115" i="7"/>
  <c r="I119" i="7"/>
  <c r="AR107" i="7"/>
  <c r="AR108" i="7"/>
  <c r="AR109" i="7"/>
  <c r="AR118" i="7"/>
  <c r="P109" i="7"/>
  <c r="P118" i="7"/>
  <c r="P108" i="7"/>
  <c r="P107" i="7"/>
  <c r="AB107" i="7"/>
  <c r="AB108" i="7"/>
  <c r="AB109" i="7"/>
  <c r="AB118" i="7"/>
  <c r="AJ108" i="7"/>
  <c r="AJ107" i="7"/>
  <c r="AJ109" i="7"/>
  <c r="AJ118" i="7"/>
  <c r="BH109" i="7"/>
  <c r="BH118" i="7"/>
  <c r="BH108" i="7"/>
  <c r="BH107" i="7"/>
  <c r="BB106" i="7"/>
  <c r="BB119" i="7"/>
  <c r="BA116" i="7"/>
  <c r="AC120" i="7"/>
  <c r="AC116" i="7"/>
  <c r="X116" i="7"/>
  <c r="X120" i="7"/>
  <c r="Q120" i="7"/>
  <c r="AP118" i="7"/>
  <c r="H119" i="7"/>
  <c r="U109" i="7"/>
  <c r="U118" i="7"/>
  <c r="U107" i="7"/>
  <c r="U108" i="7"/>
  <c r="AK107" i="7"/>
  <c r="AK109" i="7"/>
  <c r="AK118" i="7"/>
  <c r="AK108" i="7"/>
  <c r="BD109" i="7"/>
  <c r="BD118" i="7"/>
  <c r="BD107" i="7"/>
  <c r="BD108" i="7"/>
  <c r="BE108" i="7"/>
  <c r="BE109" i="7"/>
  <c r="BE118" i="7"/>
  <c r="BE107" i="7"/>
  <c r="I108" i="7"/>
  <c r="Q106" i="7"/>
  <c r="Q115" i="7"/>
  <c r="Q119" i="7"/>
  <c r="Z30" i="7"/>
  <c r="G30" i="7"/>
  <c r="AA30" i="7"/>
  <c r="AQ30" i="7"/>
  <c r="H30" i="7"/>
  <c r="X30" i="7"/>
  <c r="AN30" i="7"/>
  <c r="BD30" i="7"/>
  <c r="E30" i="7"/>
  <c r="U30" i="7"/>
  <c r="AK30" i="7"/>
  <c r="BA30" i="7"/>
  <c r="AP30" i="7"/>
  <c r="S30" i="7"/>
  <c r="AI30" i="7"/>
  <c r="AY30" i="7"/>
  <c r="P30" i="7"/>
  <c r="AF30" i="7"/>
  <c r="AV30" i="7"/>
  <c r="M30" i="7"/>
  <c r="AC30" i="7"/>
  <c r="AS30" i="7"/>
  <c r="BF30" i="7"/>
  <c r="C30" i="7"/>
  <c r="W30" i="7"/>
  <c r="AM30" i="7"/>
  <c r="BC30" i="7"/>
  <c r="D30" i="7"/>
  <c r="T30" i="7"/>
  <c r="AJ30" i="7"/>
  <c r="AZ30" i="7"/>
  <c r="Q30" i="7"/>
  <c r="AG30" i="7"/>
  <c r="AW30" i="7"/>
  <c r="J30" i="7"/>
  <c r="AR30" i="7"/>
  <c r="AO30" i="7"/>
  <c r="R30" i="7"/>
  <c r="F30" i="7"/>
  <c r="K30" i="7"/>
  <c r="AE30" i="7"/>
  <c r="L30" i="7"/>
  <c r="I30" i="7"/>
  <c r="AD30" i="7"/>
  <c r="AX30" i="7"/>
  <c r="AL30" i="7"/>
  <c r="AU30" i="7"/>
  <c r="AB30" i="7"/>
  <c r="Y30" i="7"/>
  <c r="AT30" i="7"/>
  <c r="BG30" i="7"/>
  <c r="BB30" i="7"/>
  <c r="O30" i="7"/>
  <c r="BE30" i="7"/>
  <c r="BH30" i="7"/>
  <c r="V30" i="7"/>
  <c r="N30" i="7"/>
  <c r="AH30" i="7"/>
  <c r="AN108" i="7"/>
  <c r="AN109" i="7"/>
  <c r="AN118" i="7"/>
  <c r="J108" i="7"/>
  <c r="J109" i="7"/>
  <c r="J118" i="7"/>
  <c r="J107" i="7"/>
  <c r="D108" i="7"/>
  <c r="D107" i="7"/>
  <c r="D109" i="7"/>
  <c r="D118" i="7"/>
  <c r="M109" i="7"/>
  <c r="M118" i="7"/>
  <c r="M107" i="7"/>
  <c r="X115" i="7"/>
  <c r="X106" i="7"/>
  <c r="X119" i="7"/>
  <c r="AN107" i="7"/>
  <c r="F120" i="7"/>
  <c r="F116" i="7"/>
  <c r="I109" i="7"/>
  <c r="I118" i="7"/>
  <c r="AC115" i="7"/>
  <c r="AC119" i="7"/>
  <c r="AC106" i="7"/>
  <c r="Q118" i="7"/>
  <c r="H116" i="7"/>
  <c r="AP120" i="7"/>
  <c r="BF120" i="7"/>
  <c r="BF116" i="7"/>
  <c r="AL107" i="7"/>
  <c r="AL109" i="7"/>
  <c r="AL118" i="7"/>
  <c r="AL108" i="7"/>
  <c r="AA107" i="7"/>
  <c r="AA108" i="7"/>
  <c r="AA109" i="7"/>
  <c r="AA118" i="7"/>
  <c r="B119" i="7"/>
  <c r="B106" i="7"/>
  <c r="B115" i="7"/>
  <c r="AX107" i="7"/>
  <c r="AX108" i="7"/>
  <c r="AX109" i="7"/>
  <c r="AX118" i="7"/>
  <c r="N109" i="7"/>
  <c r="N118" i="7"/>
  <c r="N108" i="7"/>
  <c r="N107" i="7"/>
  <c r="AQ107" i="7"/>
  <c r="AQ108" i="7"/>
  <c r="AQ109" i="7"/>
  <c r="AQ118" i="7"/>
  <c r="AE109" i="7"/>
  <c r="AE118" i="7"/>
  <c r="AE107" i="7"/>
  <c r="AE108" i="7"/>
  <c r="AF116" i="7"/>
  <c r="AI109" i="7"/>
  <c r="AI118" i="7"/>
  <c r="AI107" i="7"/>
  <c r="AI108" i="7"/>
  <c r="BC108" i="7"/>
  <c r="BC107" i="7"/>
  <c r="BC109" i="7"/>
  <c r="BC118" i="7"/>
  <c r="BG107" i="7"/>
  <c r="BG109" i="7"/>
  <c r="BG118" i="7"/>
  <c r="BG108" i="7"/>
  <c r="AT107" i="7"/>
  <c r="AT108" i="7"/>
  <c r="AT109" i="7"/>
  <c r="AT118" i="7"/>
  <c r="B116" i="7"/>
  <c r="B120" i="7"/>
  <c r="AW109" i="7"/>
  <c r="AW118" i="7"/>
  <c r="AW108" i="7"/>
  <c r="AW107" i="7"/>
  <c r="AD116" i="7"/>
  <c r="AD118" i="7"/>
  <c r="C108" i="7"/>
  <c r="C107" i="7"/>
  <c r="C109" i="7"/>
  <c r="C118" i="7"/>
  <c r="E107" i="7"/>
  <c r="E108" i="7"/>
  <c r="E109" i="7"/>
  <c r="E118" i="7"/>
  <c r="K108" i="7"/>
  <c r="K107" i="7"/>
  <c r="K109" i="7"/>
  <c r="K118" i="7"/>
  <c r="V107" i="7"/>
  <c r="V109" i="7"/>
  <c r="V118" i="7"/>
  <c r="V108" i="7"/>
  <c r="AY109" i="7"/>
  <c r="AY118" i="7"/>
  <c r="AY108" i="7"/>
  <c r="AY107" i="7"/>
  <c r="G109" i="7"/>
  <c r="G118" i="7"/>
  <c r="G107" i="7"/>
  <c r="G108" i="7"/>
  <c r="AF118" i="7"/>
  <c r="AV109" i="7"/>
  <c r="AV118" i="7"/>
  <c r="AV107" i="7"/>
  <c r="AV108" i="7"/>
  <c r="AU107" i="7"/>
  <c r="AU109" i="7"/>
  <c r="AU118" i="7"/>
  <c r="AU108" i="7"/>
  <c r="AM107" i="7"/>
  <c r="AM108" i="7"/>
  <c r="AM109" i="7"/>
  <c r="AM118" i="7"/>
  <c r="W107" i="7"/>
  <c r="W108" i="7"/>
  <c r="W109" i="7"/>
  <c r="W118" i="7"/>
  <c r="S109" i="7"/>
  <c r="S118" i="7"/>
  <c r="S108" i="7"/>
  <c r="S107" i="7"/>
  <c r="O108" i="7"/>
  <c r="O107" i="7"/>
  <c r="O109" i="7"/>
  <c r="O118" i="7"/>
  <c r="BF115" i="7"/>
  <c r="AP119" i="7"/>
  <c r="AO106" i="7"/>
  <c r="AO117" i="7"/>
  <c r="L106" i="7"/>
  <c r="L117" i="7"/>
  <c r="BF106" i="7"/>
  <c r="BF117" i="7"/>
  <c r="BA120" i="7"/>
  <c r="AH116" i="7"/>
  <c r="R116" i="7"/>
  <c r="R120" i="7"/>
  <c r="H114" i="7"/>
  <c r="Z120" i="7"/>
  <c r="Z116" i="7"/>
  <c r="Z106" i="7"/>
  <c r="R119" i="7"/>
  <c r="R106" i="7"/>
  <c r="R115" i="7"/>
  <c r="AF106" i="7"/>
  <c r="AF119" i="7"/>
  <c r="T106" i="7"/>
  <c r="T117" i="7"/>
  <c r="AF115" i="7"/>
  <c r="AO119" i="7"/>
  <c r="AH115" i="7"/>
  <c r="AH106" i="7"/>
  <c r="AH119" i="7"/>
  <c r="AD106" i="7"/>
  <c r="AD119" i="7"/>
  <c r="I106" i="7"/>
  <c r="H115" i="7"/>
  <c r="H121" i="7"/>
  <c r="I114" i="7"/>
  <c r="I117" i="7"/>
  <c r="D106" i="7"/>
  <c r="D119" i="7"/>
  <c r="D115" i="7"/>
  <c r="J120" i="7"/>
  <c r="J116" i="7"/>
  <c r="Q114" i="7"/>
  <c r="Q117" i="7"/>
  <c r="BE120" i="7"/>
  <c r="BE116" i="7"/>
  <c r="AK120" i="7"/>
  <c r="AK116" i="7"/>
  <c r="U115" i="7"/>
  <c r="U106" i="7"/>
  <c r="U119" i="7"/>
  <c r="BH120" i="7"/>
  <c r="BH116" i="7"/>
  <c r="AJ116" i="7"/>
  <c r="AJ120" i="7"/>
  <c r="P115" i="7"/>
  <c r="P106" i="7"/>
  <c r="P119" i="7"/>
  <c r="AR116" i="7"/>
  <c r="AR120" i="7"/>
  <c r="AG116" i="7"/>
  <c r="AG120" i="7"/>
  <c r="AZ120" i="7"/>
  <c r="AZ116" i="7"/>
  <c r="T115" i="7"/>
  <c r="T116" i="7"/>
  <c r="T114" i="7"/>
  <c r="T118" i="7"/>
  <c r="AN119" i="7"/>
  <c r="AN115" i="7"/>
  <c r="AN106" i="7"/>
  <c r="M119" i="7"/>
  <c r="M106" i="7"/>
  <c r="M115" i="7"/>
  <c r="D120" i="7"/>
  <c r="D116" i="7"/>
  <c r="I116" i="7"/>
  <c r="I120" i="7"/>
  <c r="BD120" i="7"/>
  <c r="BD116" i="7"/>
  <c r="P120" i="7"/>
  <c r="P116" i="7"/>
  <c r="AR106" i="7"/>
  <c r="AR115" i="7"/>
  <c r="AR119" i="7"/>
  <c r="F117" i="7"/>
  <c r="F114" i="7"/>
  <c r="AG115" i="7"/>
  <c r="AG106" i="7"/>
  <c r="AG119" i="7"/>
  <c r="Y115" i="7"/>
  <c r="Y119" i="7"/>
  <c r="Y106" i="7"/>
  <c r="J119" i="7"/>
  <c r="J106" i="7"/>
  <c r="J115" i="7"/>
  <c r="AN120" i="7"/>
  <c r="AN116" i="7"/>
  <c r="BE106" i="7"/>
  <c r="BE115" i="7"/>
  <c r="BE119" i="7"/>
  <c r="BD106" i="7"/>
  <c r="BD119" i="7"/>
  <c r="BD115" i="7"/>
  <c r="AK115" i="7"/>
  <c r="AK119" i="7"/>
  <c r="AK106" i="7"/>
  <c r="BB114" i="7"/>
  <c r="BB117" i="7"/>
  <c r="AB120" i="7"/>
  <c r="AB116" i="7"/>
  <c r="AP117" i="7"/>
  <c r="AP114" i="7"/>
  <c r="AS116" i="7"/>
  <c r="AS120" i="7"/>
  <c r="AZ115" i="7"/>
  <c r="AZ106" i="7"/>
  <c r="AZ119" i="7"/>
  <c r="AC117" i="7"/>
  <c r="AC114" i="7"/>
  <c r="X117" i="7"/>
  <c r="X121" i="7"/>
  <c r="X114" i="7"/>
  <c r="U116" i="7"/>
  <c r="U120" i="7"/>
  <c r="BH106" i="7"/>
  <c r="BH115" i="7"/>
  <c r="BH119" i="7"/>
  <c r="AJ106" i="7"/>
  <c r="AJ119" i="7"/>
  <c r="AJ115" i="7"/>
  <c r="AB115" i="7"/>
  <c r="AB119" i="7"/>
  <c r="AB106" i="7"/>
  <c r="AO116" i="7"/>
  <c r="AO118" i="7"/>
  <c r="AO115" i="7"/>
  <c r="AO114" i="7"/>
  <c r="AS115" i="7"/>
  <c r="AS106" i="7"/>
  <c r="AS119" i="7"/>
  <c r="Y120" i="7"/>
  <c r="Y116" i="7"/>
  <c r="L115" i="7"/>
  <c r="L116" i="7"/>
  <c r="L114" i="7"/>
  <c r="L118" i="7"/>
  <c r="BA121" i="7"/>
  <c r="AW116" i="7"/>
  <c r="AW120" i="7"/>
  <c r="AE115" i="7"/>
  <c r="AE119" i="7"/>
  <c r="AE106" i="7"/>
  <c r="AQ116" i="7"/>
  <c r="AQ120" i="7"/>
  <c r="N116" i="7"/>
  <c r="N120" i="7"/>
  <c r="AX120" i="7"/>
  <c r="AX116" i="7"/>
  <c r="AA115" i="7"/>
  <c r="AA119" i="7"/>
  <c r="AA106" i="7"/>
  <c r="AL119" i="7"/>
  <c r="AL106" i="7"/>
  <c r="AL115" i="7"/>
  <c r="S106" i="7"/>
  <c r="S115" i="7"/>
  <c r="S119" i="7"/>
  <c r="AU116" i="7"/>
  <c r="AU120" i="7"/>
  <c r="AV116" i="7"/>
  <c r="AV120" i="7"/>
  <c r="G120" i="7"/>
  <c r="G116" i="7"/>
  <c r="AY115" i="7"/>
  <c r="AY106" i="7"/>
  <c r="AY119" i="7"/>
  <c r="V120" i="7"/>
  <c r="V116" i="7"/>
  <c r="BG120" i="7"/>
  <c r="BG116" i="7"/>
  <c r="AI120" i="7"/>
  <c r="AI116" i="7"/>
  <c r="AQ119" i="7"/>
  <c r="AQ106" i="7"/>
  <c r="AQ115" i="7"/>
  <c r="AX106" i="7"/>
  <c r="AX119" i="7"/>
  <c r="AX115" i="7"/>
  <c r="O119" i="7"/>
  <c r="O106" i="7"/>
  <c r="O115" i="7"/>
  <c r="S120" i="7"/>
  <c r="S116" i="7"/>
  <c r="W116" i="7"/>
  <c r="W120" i="7"/>
  <c r="AM120" i="7"/>
  <c r="AM116" i="7"/>
  <c r="AV115" i="7"/>
  <c r="AV106" i="7"/>
  <c r="AV119" i="7"/>
  <c r="G119" i="7"/>
  <c r="G106" i="7"/>
  <c r="G115" i="7"/>
  <c r="AY120" i="7"/>
  <c r="AY116" i="7"/>
  <c r="K115" i="7"/>
  <c r="K106" i="7"/>
  <c r="K119" i="7"/>
  <c r="E120" i="7"/>
  <c r="E116" i="7"/>
  <c r="C115" i="7"/>
  <c r="C106" i="7"/>
  <c r="C119" i="7"/>
  <c r="AT120" i="7"/>
  <c r="AT116" i="7"/>
  <c r="BC115" i="7"/>
  <c r="BC119" i="7"/>
  <c r="BC106" i="7"/>
  <c r="AI115" i="7"/>
  <c r="AI106" i="7"/>
  <c r="AI119" i="7"/>
  <c r="AL120" i="7"/>
  <c r="AL116" i="7"/>
  <c r="O116" i="7"/>
  <c r="O120" i="7"/>
  <c r="W119" i="7"/>
  <c r="W106" i="7"/>
  <c r="W115" i="7"/>
  <c r="AM106" i="7"/>
  <c r="AM119" i="7"/>
  <c r="AM115" i="7"/>
  <c r="AU115" i="7"/>
  <c r="AU119" i="7"/>
  <c r="AU106" i="7"/>
  <c r="V115" i="7"/>
  <c r="V119" i="7"/>
  <c r="V106" i="7"/>
  <c r="K120" i="7"/>
  <c r="K116" i="7"/>
  <c r="E119" i="7"/>
  <c r="E115" i="7"/>
  <c r="E106" i="7"/>
  <c r="C120" i="7"/>
  <c r="C116" i="7"/>
  <c r="AW119" i="7"/>
  <c r="AW106" i="7"/>
  <c r="AW115" i="7"/>
  <c r="AT106" i="7"/>
  <c r="AT119" i="7"/>
  <c r="AT115" i="7"/>
  <c r="BG119" i="7"/>
  <c r="BG115" i="7"/>
  <c r="BG106" i="7"/>
  <c r="BC116" i="7"/>
  <c r="BC120" i="7"/>
  <c r="AE116" i="7"/>
  <c r="AE120" i="7"/>
  <c r="N119" i="7"/>
  <c r="N106" i="7"/>
  <c r="N115" i="7"/>
  <c r="B117" i="7"/>
  <c r="B114" i="7"/>
  <c r="AA120" i="7"/>
  <c r="AA116" i="7"/>
  <c r="AP121" i="7"/>
  <c r="R114" i="7"/>
  <c r="R117" i="7"/>
  <c r="BF114" i="7"/>
  <c r="Z114" i="7"/>
  <c r="Z117" i="7"/>
  <c r="L121" i="7"/>
  <c r="AH114" i="7"/>
  <c r="AH117" i="7"/>
  <c r="BB121" i="7"/>
  <c r="AD117" i="7"/>
  <c r="AD114" i="7"/>
  <c r="T121" i="7"/>
  <c r="AF117" i="7"/>
  <c r="AF114" i="7"/>
  <c r="BF121" i="7"/>
  <c r="Y117" i="7"/>
  <c r="Y114" i="7"/>
  <c r="Y121" i="7"/>
  <c r="AG114" i="7"/>
  <c r="AG121" i="7"/>
  <c r="AG117" i="7"/>
  <c r="M117" i="7"/>
  <c r="M114" i="7"/>
  <c r="M121" i="7"/>
  <c r="P117" i="7"/>
  <c r="P114" i="7"/>
  <c r="Q121" i="7"/>
  <c r="AB114" i="7"/>
  <c r="AB117" i="7"/>
  <c r="BH117" i="7"/>
  <c r="BH114" i="7"/>
  <c r="BH121" i="7"/>
  <c r="AZ114" i="7"/>
  <c r="AZ117" i="7"/>
  <c r="U117" i="7"/>
  <c r="U114" i="7"/>
  <c r="U121" i="7"/>
  <c r="AJ117" i="7"/>
  <c r="AJ114" i="7"/>
  <c r="AC121" i="7"/>
  <c r="AK117" i="7"/>
  <c r="AK114" i="7"/>
  <c r="BE117" i="7"/>
  <c r="BE114" i="7"/>
  <c r="J114" i="7"/>
  <c r="J121" i="7"/>
  <c r="J117" i="7"/>
  <c r="F121" i="7"/>
  <c r="AR117" i="7"/>
  <c r="AR114" i="7"/>
  <c r="AR121" i="7"/>
  <c r="AN114" i="7"/>
  <c r="AN117" i="7"/>
  <c r="AS117" i="7"/>
  <c r="AS114" i="7"/>
  <c r="AO121" i="7"/>
  <c r="BD117" i="7"/>
  <c r="BD114" i="7"/>
  <c r="D117" i="7"/>
  <c r="D114" i="7"/>
  <c r="I121" i="7"/>
  <c r="B121" i="7"/>
  <c r="BG114" i="7"/>
  <c r="BG117" i="7"/>
  <c r="V117" i="7"/>
  <c r="V114" i="7"/>
  <c r="AM117" i="7"/>
  <c r="AM114" i="7"/>
  <c r="AI114" i="7"/>
  <c r="AI117" i="7"/>
  <c r="K117" i="7"/>
  <c r="K114" i="7"/>
  <c r="AY114" i="7"/>
  <c r="AY117" i="7"/>
  <c r="AE117" i="7"/>
  <c r="AE114" i="7"/>
  <c r="AT117" i="7"/>
  <c r="AT114" i="7"/>
  <c r="G114" i="7"/>
  <c r="G117" i="7"/>
  <c r="AV114" i="7"/>
  <c r="AV117" i="7"/>
  <c r="AX117" i="7"/>
  <c r="AX114" i="7"/>
  <c r="AL117" i="7"/>
  <c r="AL114" i="7"/>
  <c r="W117" i="7"/>
  <c r="W114" i="7"/>
  <c r="BC114" i="7"/>
  <c r="BC117" i="7"/>
  <c r="O117" i="7"/>
  <c r="O114" i="7"/>
  <c r="S114" i="7"/>
  <c r="S117" i="7"/>
  <c r="N114" i="7"/>
  <c r="N117" i="7"/>
  <c r="AW117" i="7"/>
  <c r="AW114" i="7"/>
  <c r="E117" i="7"/>
  <c r="E114" i="7"/>
  <c r="AU114" i="7"/>
  <c r="AU117" i="7"/>
  <c r="C114" i="7"/>
  <c r="C117" i="7"/>
  <c r="AQ117" i="7"/>
  <c r="AQ114" i="7"/>
  <c r="AA117" i="7"/>
  <c r="AA114" i="7"/>
  <c r="AJ121" i="7"/>
  <c r="AF121" i="7"/>
  <c r="Z121" i="7"/>
  <c r="R121" i="7"/>
  <c r="AZ121" i="7"/>
  <c r="AB121" i="7"/>
  <c r="AS121" i="7"/>
  <c r="AD121" i="7"/>
  <c r="AH121" i="7"/>
  <c r="AK121" i="7"/>
  <c r="P121" i="7"/>
  <c r="D121" i="7"/>
  <c r="BE121" i="7"/>
  <c r="BD121" i="7"/>
  <c r="AN121" i="7"/>
  <c r="E121" i="7"/>
  <c r="C121" i="7"/>
  <c r="N121" i="7"/>
  <c r="BC121" i="7"/>
  <c r="AV121" i="7"/>
  <c r="G121" i="7"/>
  <c r="K121" i="7"/>
  <c r="V121" i="7"/>
  <c r="AA121" i="7"/>
  <c r="AQ121" i="7"/>
  <c r="AW121" i="7"/>
  <c r="S121" i="7"/>
  <c r="W121" i="7"/>
  <c r="AL121" i="7"/>
  <c r="AT121" i="7"/>
  <c r="AE121" i="7"/>
  <c r="AY121" i="7"/>
  <c r="BG121" i="7"/>
  <c r="AU121" i="7"/>
  <c r="O121" i="7"/>
  <c r="AX121" i="7"/>
  <c r="AI121" i="7"/>
  <c r="AM121" i="7"/>
  <c r="J336" i="4"/>
  <c r="O336" i="4"/>
  <c r="I341" i="4"/>
  <c r="K362" i="4"/>
  <c r="K357" i="4"/>
  <c r="K341" i="4"/>
  <c r="R342" i="4"/>
  <c r="N346" i="4"/>
  <c r="Q341" i="4"/>
  <c r="P346" i="4"/>
  <c r="K346" i="4"/>
  <c r="M362" i="4"/>
  <c r="N357" i="4"/>
  <c r="P362" i="4"/>
  <c r="O362" i="4"/>
  <c r="J357" i="4"/>
  <c r="E353" i="4"/>
  <c r="E387" i="4"/>
  <c r="N387" i="4"/>
  <c r="N362" i="4"/>
  <c r="R357" i="4"/>
  <c r="R346" i="4"/>
  <c r="M346" i="4"/>
  <c r="I362" i="4"/>
  <c r="M357" i="4"/>
  <c r="J346" i="4"/>
  <c r="Q362" i="4"/>
  <c r="E346" i="4"/>
  <c r="N390" i="4"/>
  <c r="I346" i="4"/>
  <c r="E407" i="4"/>
  <c r="R362" i="4"/>
  <c r="P357" i="4"/>
  <c r="Q346" i="4"/>
  <c r="E362" i="4"/>
  <c r="E364" i="4"/>
  <c r="Q364" i="4"/>
  <c r="O357" i="4"/>
  <c r="O387" i="4"/>
  <c r="Q387" i="4"/>
  <c r="I387" i="4"/>
  <c r="R387" i="4"/>
  <c r="P387" i="4"/>
  <c r="J387" i="4"/>
  <c r="M387" i="4"/>
  <c r="E401" i="4"/>
  <c r="E376" i="4"/>
  <c r="R353" i="4"/>
  <c r="O353" i="4"/>
  <c r="I353" i="4"/>
  <c r="M353" i="4"/>
  <c r="N395" i="4"/>
  <c r="O395" i="4"/>
  <c r="J395" i="4"/>
  <c r="J412" i="4"/>
  <c r="Q368" i="4"/>
  <c r="O342" i="4"/>
  <c r="Q352" i="4"/>
  <c r="J352" i="4"/>
  <c r="R352" i="4"/>
  <c r="P390" i="4"/>
  <c r="J390" i="4"/>
  <c r="R336" i="4"/>
  <c r="K342" i="4"/>
  <c r="K390" i="4"/>
  <c r="P337" i="4"/>
  <c r="P412" i="4"/>
  <c r="J368" i="4"/>
  <c r="M336" i="4"/>
  <c r="Q336" i="4"/>
  <c r="N341" i="4"/>
  <c r="Q342" i="4"/>
  <c r="K336" i="4"/>
  <c r="E341" i="4"/>
  <c r="J341" i="4"/>
  <c r="E390" i="4"/>
  <c r="E391" i="4"/>
  <c r="M390" i="4"/>
  <c r="O390" i="4"/>
  <c r="N352" i="4"/>
  <c r="Q390" i="4"/>
  <c r="E370" i="4"/>
  <c r="E338" i="4"/>
  <c r="J338" i="4"/>
  <c r="K412" i="4"/>
  <c r="O412" i="4"/>
  <c r="N368" i="4"/>
  <c r="I368" i="4"/>
  <c r="I342" i="4"/>
  <c r="R341" i="4"/>
  <c r="M342" i="4"/>
  <c r="I336" i="4"/>
  <c r="P341" i="4"/>
  <c r="G336" i="4"/>
  <c r="J342" i="4"/>
  <c r="P352" i="4"/>
  <c r="I390" i="4"/>
  <c r="O352" i="4"/>
  <c r="N336" i="4"/>
  <c r="E342" i="4"/>
  <c r="E343" i="4"/>
  <c r="K343" i="4"/>
  <c r="K338" i="4"/>
  <c r="R338" i="4"/>
  <c r="R347" i="4"/>
  <c r="M347" i="4"/>
  <c r="O347" i="4"/>
  <c r="E347" i="4"/>
  <c r="E348" i="4"/>
  <c r="K347" i="4"/>
  <c r="I347" i="4"/>
  <c r="P347" i="4"/>
  <c r="N347" i="4"/>
  <c r="Q347" i="4"/>
  <c r="J347" i="4"/>
  <c r="E358" i="4"/>
  <c r="E359" i="4"/>
  <c r="P358" i="4"/>
  <c r="O358" i="4"/>
  <c r="R358" i="4"/>
  <c r="M358" i="4"/>
  <c r="Q358" i="4"/>
  <c r="J358" i="4"/>
  <c r="N358" i="4"/>
  <c r="K358" i="4"/>
  <c r="I358" i="4"/>
  <c r="O381" i="4"/>
  <c r="E381" i="4"/>
  <c r="E382" i="4"/>
  <c r="R381" i="4"/>
  <c r="N381" i="4"/>
  <c r="K381" i="4"/>
  <c r="P381" i="4"/>
  <c r="Q381" i="4"/>
  <c r="M381" i="4"/>
  <c r="I381" i="4"/>
  <c r="J381" i="4"/>
  <c r="AV38" i="7"/>
  <c r="R38" i="7"/>
  <c r="AE38" i="7"/>
  <c r="AJ38" i="7"/>
  <c r="AO38" i="7"/>
  <c r="AP38" i="7"/>
  <c r="BC38" i="7"/>
  <c r="BH38" i="7"/>
  <c r="V38" i="7"/>
  <c r="X38" i="7"/>
  <c r="F38" i="7"/>
  <c r="H38" i="7"/>
  <c r="E38" i="7"/>
  <c r="AK38" i="7"/>
  <c r="AQ38" i="7"/>
  <c r="AH38" i="7"/>
  <c r="AU38" i="7"/>
  <c r="AZ38" i="7"/>
  <c r="BE38" i="7"/>
  <c r="G38" i="7"/>
  <c r="L38" i="7"/>
  <c r="Q38" i="7"/>
  <c r="BB38" i="7"/>
  <c r="BD38" i="7"/>
  <c r="AL38" i="7"/>
  <c r="AN38" i="7"/>
  <c r="AD38" i="7"/>
  <c r="AT38" i="7"/>
  <c r="O38" i="7"/>
  <c r="Y38" i="7"/>
  <c r="AM38" i="7"/>
  <c r="AW38" i="7"/>
  <c r="AS38" i="7"/>
  <c r="BG38" i="7"/>
  <c r="U38" i="7"/>
  <c r="D38" i="7"/>
  <c r="J38" i="7"/>
  <c r="AB38" i="7"/>
  <c r="C38" i="7"/>
  <c r="S38" i="7"/>
  <c r="AA38" i="7"/>
  <c r="K38" i="7"/>
  <c r="BF38" i="7"/>
  <c r="Z38" i="7"/>
  <c r="AI38" i="7"/>
  <c r="AF38" i="7"/>
  <c r="BA38" i="7"/>
  <c r="AX38" i="7"/>
  <c r="W38" i="7"/>
  <c r="M38" i="7"/>
  <c r="P38" i="7"/>
  <c r="I38" i="7"/>
  <c r="AC38" i="7"/>
  <c r="AR38" i="7"/>
  <c r="N38" i="7"/>
  <c r="AG38" i="7"/>
  <c r="AY38" i="7"/>
  <c r="V327" i="4"/>
  <c r="Z327" i="4"/>
  <c r="I327" i="4"/>
  <c r="AH414" i="4"/>
  <c r="AA327" i="4"/>
  <c r="N327" i="4"/>
  <c r="R327" i="4"/>
  <c r="J407" i="4"/>
  <c r="K407" i="4"/>
  <c r="Q407" i="4"/>
  <c r="N407" i="4"/>
  <c r="P407" i="4"/>
  <c r="R407" i="4"/>
  <c r="M407" i="4"/>
  <c r="I407" i="4"/>
  <c r="O407" i="4"/>
  <c r="J391" i="4"/>
  <c r="Q391" i="4"/>
  <c r="O391" i="4"/>
  <c r="I391" i="4"/>
  <c r="K391" i="4"/>
  <c r="R391" i="4"/>
  <c r="P391" i="4"/>
  <c r="M391" i="4"/>
  <c r="N391" i="4"/>
  <c r="J370" i="4"/>
  <c r="K370" i="4"/>
  <c r="P370" i="4"/>
  <c r="M370" i="4"/>
  <c r="I370" i="4"/>
  <c r="R370" i="4"/>
  <c r="O370" i="4"/>
  <c r="J364" i="4"/>
  <c r="I364" i="4"/>
  <c r="R364" i="4"/>
  <c r="O364" i="4"/>
  <c r="K364" i="4"/>
  <c r="P364" i="4"/>
  <c r="N364" i="4"/>
  <c r="M364" i="4"/>
  <c r="N376" i="4"/>
  <c r="P376" i="4"/>
  <c r="Q376" i="4"/>
  <c r="I376" i="4"/>
  <c r="K376" i="4"/>
  <c r="AF414" i="4"/>
  <c r="AD414" i="4"/>
  <c r="AO414" i="4"/>
  <c r="E9" i="3"/>
  <c r="AL414" i="4"/>
  <c r="AE414" i="4"/>
  <c r="AI414" i="4"/>
  <c r="Q327" i="4"/>
  <c r="W327" i="4"/>
  <c r="K327" i="4"/>
  <c r="Y327" i="4"/>
  <c r="T327" i="4"/>
  <c r="U327" i="4"/>
  <c r="P327" i="4"/>
  <c r="M327" i="4"/>
  <c r="M398" i="4"/>
  <c r="G398" i="4"/>
  <c r="O398" i="4"/>
  <c r="K398" i="4"/>
  <c r="Q398" i="4"/>
  <c r="P353" i="4"/>
  <c r="J353" i="4"/>
  <c r="K353" i="4"/>
  <c r="M395" i="4"/>
  <c r="R395" i="4"/>
  <c r="K395" i="4"/>
  <c r="P395" i="4"/>
  <c r="Q395" i="4"/>
  <c r="I395" i="4"/>
  <c r="I343" i="4"/>
  <c r="Q343" i="4"/>
  <c r="N353" i="4"/>
  <c r="Q353" i="4"/>
  <c r="I401" i="4"/>
  <c r="R401" i="4"/>
  <c r="Q401" i="4"/>
  <c r="O327" i="4"/>
  <c r="M412" i="4"/>
  <c r="I412" i="4"/>
  <c r="R412" i="4"/>
  <c r="Q412" i="4"/>
  <c r="J337" i="4"/>
  <c r="I337" i="4"/>
  <c r="Q337" i="4"/>
  <c r="AN414" i="4"/>
  <c r="AJ414" i="4"/>
  <c r="AM414" i="4"/>
  <c r="AB414" i="4"/>
  <c r="B48" i="7"/>
  <c r="B39" i="7"/>
  <c r="K387" i="4"/>
  <c r="O401" i="4"/>
  <c r="K401" i="4"/>
  <c r="J401" i="4"/>
  <c r="M401" i="4"/>
  <c r="R343" i="4"/>
  <c r="P338" i="4"/>
  <c r="N338" i="4"/>
  <c r="I338" i="4"/>
  <c r="O338" i="4"/>
  <c r="O376" i="4"/>
  <c r="R376" i="4"/>
  <c r="M376" i="4"/>
  <c r="J376" i="4"/>
  <c r="N401" i="4"/>
  <c r="P401" i="4"/>
  <c r="M338" i="4"/>
  <c r="Q338" i="4"/>
  <c r="J343" i="4"/>
  <c r="M343" i="4"/>
  <c r="P343" i="4"/>
  <c r="N343" i="4"/>
  <c r="O343" i="4"/>
  <c r="Q370" i="4"/>
  <c r="N370" i="4"/>
  <c r="I359" i="4"/>
  <c r="M359" i="4"/>
  <c r="Q359" i="4"/>
  <c r="P359" i="4"/>
  <c r="N359" i="4"/>
  <c r="R359" i="4"/>
  <c r="K359" i="4"/>
  <c r="O359" i="4"/>
  <c r="J359" i="4"/>
  <c r="BA48" i="7"/>
  <c r="AT48" i="7"/>
  <c r="P48" i="7"/>
  <c r="K48" i="7"/>
  <c r="Q48" i="7"/>
  <c r="U48" i="7"/>
  <c r="W48" i="7"/>
  <c r="AA48" i="7"/>
  <c r="AG48" i="7"/>
  <c r="J48" i="7"/>
  <c r="AW48" i="7"/>
  <c r="BG48" i="7"/>
  <c r="H48" i="7"/>
  <c r="I48" i="7"/>
  <c r="AZ48" i="7"/>
  <c r="BF48" i="7"/>
  <c r="BE48" i="7"/>
  <c r="O48" i="7"/>
  <c r="L48" i="7"/>
  <c r="N48" i="7"/>
  <c r="AY48" i="7"/>
  <c r="AU48" i="7"/>
  <c r="BC48" i="7"/>
  <c r="AN48" i="7"/>
  <c r="AS48" i="7"/>
  <c r="Y48" i="7"/>
  <c r="C48" i="7"/>
  <c r="D48" i="7"/>
  <c r="AM48" i="7"/>
  <c r="AX48" i="7"/>
  <c r="AP48" i="7"/>
  <c r="R48" i="7"/>
  <c r="AO48" i="7"/>
  <c r="BB48" i="7"/>
  <c r="Z48" i="7"/>
  <c r="T48" i="7"/>
  <c r="AH48" i="7"/>
  <c r="BH48" i="7"/>
  <c r="S48" i="7"/>
  <c r="E48" i="7"/>
  <c r="AF48" i="7"/>
  <c r="AV48" i="7"/>
  <c r="AC48" i="7"/>
  <c r="AL48" i="7"/>
  <c r="AB48" i="7"/>
  <c r="AI48" i="7"/>
  <c r="F48" i="7"/>
  <c r="M48" i="7"/>
  <c r="AK48" i="7"/>
  <c r="AE48" i="7"/>
  <c r="AQ48" i="7"/>
  <c r="AR48" i="7"/>
  <c r="BD48" i="7"/>
  <c r="G48" i="7"/>
  <c r="AD48" i="7"/>
  <c r="V48" i="7"/>
  <c r="X48" i="7"/>
  <c r="AJ48" i="7"/>
  <c r="E2" i="3"/>
  <c r="B52" i="7"/>
  <c r="B11" i="7"/>
  <c r="B12" i="7"/>
  <c r="B46" i="7"/>
  <c r="I382" i="4"/>
  <c r="O382" i="4"/>
  <c r="K382" i="4"/>
  <c r="M382" i="4"/>
  <c r="J382" i="4"/>
  <c r="Q382" i="4"/>
  <c r="P382" i="4"/>
  <c r="R382" i="4"/>
  <c r="N382" i="4"/>
  <c r="BA39" i="7"/>
  <c r="AK39" i="7"/>
  <c r="AZ39" i="7"/>
  <c r="G39" i="7"/>
  <c r="F39" i="7"/>
  <c r="AS39" i="7"/>
  <c r="X39" i="7"/>
  <c r="AJ39" i="7"/>
  <c r="AD39" i="7"/>
  <c r="V39" i="7"/>
  <c r="AC39" i="7"/>
  <c r="H39" i="7"/>
  <c r="AY39" i="7"/>
  <c r="AW39" i="7"/>
  <c r="AR39" i="7"/>
  <c r="AB39" i="7"/>
  <c r="AI39" i="7"/>
  <c r="I39" i="7"/>
  <c r="AV39" i="7"/>
  <c r="L39" i="7"/>
  <c r="D39" i="7"/>
  <c r="AT39" i="7"/>
  <c r="M39" i="7"/>
  <c r="BD39" i="7"/>
  <c r="AG39" i="7"/>
  <c r="Q39" i="7"/>
  <c r="AF39" i="7"/>
  <c r="N39" i="7"/>
  <c r="BE39" i="7"/>
  <c r="U39" i="7"/>
  <c r="AH39" i="7"/>
  <c r="R39" i="7"/>
  <c r="AO39" i="7"/>
  <c r="T39" i="7"/>
  <c r="AX39" i="7"/>
  <c r="BB39" i="7"/>
  <c r="AN39" i="7"/>
  <c r="BC39" i="7"/>
  <c r="AU39" i="7"/>
  <c r="BH39" i="7"/>
  <c r="J39" i="7"/>
  <c r="C39" i="7"/>
  <c r="AL39" i="7"/>
  <c r="AP39" i="7"/>
  <c r="W39" i="7"/>
  <c r="O39" i="7"/>
  <c r="AQ39" i="7"/>
  <c r="K39" i="7"/>
  <c r="BG39" i="7"/>
  <c r="S39" i="7"/>
  <c r="P39" i="7"/>
  <c r="Z39" i="7"/>
  <c r="AM39" i="7"/>
  <c r="Y39" i="7"/>
  <c r="E39" i="7"/>
  <c r="AA39" i="7"/>
  <c r="AE39" i="7"/>
  <c r="BF39" i="7"/>
  <c r="G2" i="3"/>
  <c r="E4" i="3"/>
  <c r="B53" i="7"/>
  <c r="B13" i="7"/>
  <c r="B14" i="7"/>
  <c r="B8" i="1"/>
  <c r="J327" i="4"/>
  <c r="D8" i="1"/>
  <c r="B18" i="7"/>
  <c r="G9" i="3"/>
  <c r="B51" i="7"/>
  <c r="B15" i="7"/>
  <c r="B16" i="7"/>
  <c r="R348" i="4"/>
  <c r="N348" i="4"/>
  <c r="O348" i="4"/>
  <c r="P348" i="4"/>
  <c r="I348" i="4"/>
  <c r="Q348" i="4"/>
  <c r="M348" i="4"/>
  <c r="J348" i="4"/>
  <c r="K348" i="4"/>
  <c r="Q414" i="4"/>
  <c r="B8" i="7"/>
  <c r="K414" i="4"/>
  <c r="P414" i="4"/>
  <c r="B7" i="7"/>
  <c r="M414" i="4"/>
  <c r="B4" i="7"/>
  <c r="AL4" i="7"/>
  <c r="AL73" i="7"/>
  <c r="O414" i="4"/>
  <c r="B6" i="7"/>
  <c r="S6" i="7"/>
  <c r="N414" i="4"/>
  <c r="B5" i="7"/>
  <c r="AW5" i="7"/>
  <c r="AW100" i="7"/>
  <c r="J414" i="4"/>
  <c r="B3" i="7"/>
  <c r="I414" i="4"/>
  <c r="B2" i="7"/>
  <c r="J2" i="7"/>
  <c r="J71" i="7"/>
  <c r="R414" i="4"/>
  <c r="B9" i="7"/>
  <c r="AV4" i="7"/>
  <c r="AV73" i="7"/>
  <c r="D4" i="7"/>
  <c r="D73" i="7"/>
  <c r="AX4" i="7"/>
  <c r="AX73" i="7"/>
  <c r="BB4" i="7"/>
  <c r="BB73" i="7"/>
  <c r="E4" i="7"/>
  <c r="E73" i="7"/>
  <c r="I4" i="7"/>
  <c r="I73" i="7"/>
  <c r="BD4" i="7"/>
  <c r="BD73" i="7"/>
  <c r="P4" i="7"/>
  <c r="P73" i="7"/>
  <c r="AY4" i="7"/>
  <c r="AY73" i="7"/>
  <c r="H4" i="7"/>
  <c r="H73" i="7"/>
  <c r="F4" i="7"/>
  <c r="F73" i="7"/>
  <c r="BH4" i="7"/>
  <c r="BH73" i="7"/>
  <c r="M4" i="7"/>
  <c r="M73" i="7"/>
  <c r="X4" i="7"/>
  <c r="X73" i="7"/>
  <c r="AQ4" i="7"/>
  <c r="AQ73" i="7"/>
  <c r="K6" i="7"/>
  <c r="B77" i="7"/>
  <c r="H2" i="1"/>
  <c r="Z6" i="7"/>
  <c r="AW6" i="7"/>
  <c r="G6" i="7"/>
  <c r="BF6" i="7"/>
  <c r="AM6" i="7"/>
  <c r="B79" i="7"/>
  <c r="J6" i="7"/>
  <c r="AB6" i="7"/>
  <c r="AA6" i="7"/>
  <c r="AT6" i="7"/>
  <c r="AG6" i="7"/>
  <c r="O6" i="7"/>
  <c r="R6" i="7"/>
  <c r="BE6" i="7"/>
  <c r="F6" i="7"/>
  <c r="H6" i="7"/>
  <c r="AY6" i="7"/>
  <c r="AJ6" i="7"/>
  <c r="N6" i="7"/>
  <c r="M6" i="7"/>
  <c r="AD6" i="7"/>
  <c r="BD6" i="7"/>
  <c r="AE6" i="7"/>
  <c r="T6" i="7"/>
  <c r="AO6" i="7"/>
  <c r="AC6" i="7"/>
  <c r="AU6" i="7"/>
  <c r="Q6" i="7"/>
  <c r="E6" i="7"/>
  <c r="W6" i="7"/>
  <c r="AL6" i="7"/>
  <c r="AX6" i="7"/>
  <c r="U6" i="7"/>
  <c r="AQ6" i="7"/>
  <c r="BG6" i="7"/>
  <c r="B78" i="7"/>
  <c r="B87" i="7"/>
  <c r="P6" i="7"/>
  <c r="Y6" i="7"/>
  <c r="C6" i="7"/>
  <c r="X6" i="7"/>
  <c r="AR6" i="7"/>
  <c r="L6" i="7"/>
  <c r="I6" i="7"/>
  <c r="BB6" i="7"/>
  <c r="G8" i="7"/>
  <c r="AZ8" i="7"/>
  <c r="E8" i="7"/>
  <c r="AF8" i="7"/>
  <c r="H8" i="7"/>
  <c r="O8" i="7"/>
  <c r="AI8" i="7"/>
  <c r="Y8" i="7"/>
  <c r="V8" i="7"/>
  <c r="Q8" i="7"/>
  <c r="AB8" i="7"/>
  <c r="AP8" i="7"/>
  <c r="AK8" i="7"/>
  <c r="L8" i="7"/>
  <c r="AO8" i="7"/>
  <c r="AU8" i="7"/>
  <c r="BC8" i="7"/>
  <c r="T8" i="7"/>
  <c r="U8" i="7"/>
  <c r="AR8" i="7"/>
  <c r="AD8" i="7"/>
  <c r="X8" i="7"/>
  <c r="AG8" i="7"/>
  <c r="BD8" i="7"/>
  <c r="Z8" i="7"/>
  <c r="AX8" i="7"/>
  <c r="D8" i="7"/>
  <c r="AL8" i="7"/>
  <c r="S8" i="7"/>
  <c r="BF8" i="7"/>
  <c r="AV8" i="7"/>
  <c r="AW8" i="7"/>
  <c r="BG8" i="7"/>
  <c r="BH8" i="7"/>
  <c r="P8" i="7"/>
  <c r="I8" i="7"/>
  <c r="AJ8" i="7"/>
  <c r="BA8" i="7"/>
  <c r="AM8" i="7"/>
  <c r="K8" i="7"/>
  <c r="AN8" i="7"/>
  <c r="AE8" i="7"/>
  <c r="W8" i="7"/>
  <c r="BE8" i="7"/>
  <c r="BB8" i="7"/>
  <c r="N8" i="7"/>
  <c r="AY8" i="7"/>
  <c r="AS8" i="7"/>
  <c r="J8" i="7"/>
  <c r="AA8" i="7"/>
  <c r="F8" i="7"/>
  <c r="AT8" i="7"/>
  <c r="AC8" i="7"/>
  <c r="AQ8" i="7"/>
  <c r="M8" i="7"/>
  <c r="R8" i="7"/>
  <c r="AH8" i="7"/>
  <c r="B296" i="7"/>
  <c r="C8" i="7"/>
  <c r="N5" i="7"/>
  <c r="N100" i="7"/>
  <c r="Q5" i="7"/>
  <c r="Q100" i="7"/>
  <c r="O5" i="7"/>
  <c r="O100" i="7"/>
  <c r="BB5" i="7"/>
  <c r="BB100" i="7"/>
  <c r="AC5" i="7"/>
  <c r="AC100" i="7"/>
  <c r="AQ5" i="7"/>
  <c r="AQ100" i="7"/>
  <c r="X5" i="7"/>
  <c r="X100" i="7"/>
  <c r="BA5" i="7"/>
  <c r="BA100" i="7"/>
  <c r="D5" i="7"/>
  <c r="D100" i="7"/>
  <c r="AS5" i="7"/>
  <c r="AS100" i="7"/>
  <c r="BC5" i="7"/>
  <c r="BC100" i="7"/>
  <c r="AF5" i="7"/>
  <c r="AF100" i="7"/>
  <c r="AK5" i="7"/>
  <c r="AK100" i="7"/>
  <c r="K5" i="7"/>
  <c r="K100" i="7"/>
  <c r="V5" i="7"/>
  <c r="V100" i="7"/>
  <c r="G5" i="7"/>
  <c r="G100" i="7"/>
  <c r="AG5" i="7"/>
  <c r="AG100" i="7"/>
  <c r="L5" i="7"/>
  <c r="L100" i="7"/>
  <c r="AB5" i="7"/>
  <c r="AB100" i="7"/>
  <c r="I5" i="7"/>
  <c r="I100" i="7"/>
  <c r="B100" i="7"/>
  <c r="BH5" i="7"/>
  <c r="BH100" i="7"/>
  <c r="AJ5" i="7"/>
  <c r="AJ100" i="7"/>
  <c r="R5" i="7"/>
  <c r="R100" i="7"/>
  <c r="F5" i="7"/>
  <c r="F100" i="7"/>
  <c r="AO5" i="7"/>
  <c r="AO100" i="7"/>
  <c r="M5" i="7"/>
  <c r="M100" i="7"/>
  <c r="J5" i="7"/>
  <c r="J100" i="7"/>
  <c r="AM5" i="7"/>
  <c r="AM100" i="7"/>
  <c r="AE5" i="7"/>
  <c r="AE100" i="7"/>
  <c r="AT2" i="7"/>
  <c r="AT71" i="7"/>
  <c r="BA2" i="7"/>
  <c r="BA71" i="7"/>
  <c r="AB2" i="7"/>
  <c r="AB71" i="7"/>
  <c r="AP2" i="7"/>
  <c r="AP71" i="7"/>
  <c r="F2" i="7"/>
  <c r="F71" i="7"/>
  <c r="Q2" i="7"/>
  <c r="Q71" i="7"/>
  <c r="BG2" i="7"/>
  <c r="BG71" i="7"/>
  <c r="AI2" i="7"/>
  <c r="AI71" i="7"/>
  <c r="C2" i="7"/>
  <c r="C71" i="7"/>
  <c r="BB2" i="7"/>
  <c r="BB71" i="7"/>
  <c r="AZ2" i="7"/>
  <c r="AZ71" i="7"/>
  <c r="AX2" i="7"/>
  <c r="AX71" i="7"/>
  <c r="AJ2" i="7"/>
  <c r="AJ71" i="7"/>
  <c r="BC2" i="7"/>
  <c r="BC71" i="7"/>
  <c r="D2" i="7"/>
  <c r="D71" i="7"/>
  <c r="K9" i="7"/>
  <c r="K75" i="7"/>
  <c r="BH9" i="7"/>
  <c r="BH75" i="7"/>
  <c r="X9" i="7"/>
  <c r="X75" i="7"/>
  <c r="AP9" i="7"/>
  <c r="AP75" i="7"/>
  <c r="AK9" i="7"/>
  <c r="AK75" i="7"/>
  <c r="BA9" i="7"/>
  <c r="BA75" i="7"/>
  <c r="Z9" i="7"/>
  <c r="Z75" i="7"/>
  <c r="N9" i="7"/>
  <c r="N75" i="7"/>
  <c r="E9" i="7"/>
  <c r="E75" i="7"/>
  <c r="Y9" i="7"/>
  <c r="Y75" i="7"/>
  <c r="BB9" i="7"/>
  <c r="BB75" i="7"/>
  <c r="P9" i="7"/>
  <c r="P75" i="7"/>
  <c r="L9" i="7"/>
  <c r="L75" i="7"/>
  <c r="V9" i="7"/>
  <c r="V75" i="7"/>
  <c r="AW9" i="7"/>
  <c r="AW75" i="7"/>
  <c r="AO9" i="7"/>
  <c r="AO75" i="7"/>
  <c r="T9" i="7"/>
  <c r="T75" i="7"/>
  <c r="W9" i="7"/>
  <c r="W75" i="7"/>
  <c r="BC9" i="7"/>
  <c r="BC75" i="7"/>
  <c r="R9" i="7"/>
  <c r="R75" i="7"/>
  <c r="AM9" i="7"/>
  <c r="AM75" i="7"/>
  <c r="I9" i="7"/>
  <c r="I75" i="7"/>
  <c r="AG9" i="7"/>
  <c r="AG75" i="7"/>
  <c r="BG9" i="7"/>
  <c r="BG75" i="7"/>
  <c r="M9" i="7"/>
  <c r="M75" i="7"/>
  <c r="AJ9" i="7"/>
  <c r="AJ75" i="7"/>
  <c r="AY9" i="7"/>
  <c r="AY75" i="7"/>
  <c r="AT9" i="7"/>
  <c r="AT75" i="7"/>
  <c r="O9" i="7"/>
  <c r="O75" i="7"/>
  <c r="BE9" i="7"/>
  <c r="BE75" i="7"/>
  <c r="C9" i="7"/>
  <c r="C75" i="7"/>
  <c r="S9" i="7"/>
  <c r="S75" i="7"/>
  <c r="AA9" i="7"/>
  <c r="AA75" i="7"/>
  <c r="AI9" i="7"/>
  <c r="AI75" i="7"/>
  <c r="AR9" i="7"/>
  <c r="AR75" i="7"/>
  <c r="AZ9" i="7"/>
  <c r="AZ75" i="7"/>
  <c r="AF9" i="7"/>
  <c r="AF75" i="7"/>
  <c r="G9" i="7"/>
  <c r="G75" i="7"/>
  <c r="AH9" i="7"/>
  <c r="AH75" i="7"/>
  <c r="H9" i="7"/>
  <c r="H75" i="7"/>
  <c r="AU9" i="7"/>
  <c r="AU75" i="7"/>
  <c r="AV9" i="7"/>
  <c r="AV75" i="7"/>
  <c r="BD9" i="7"/>
  <c r="BD75" i="7"/>
  <c r="AQ9" i="7"/>
  <c r="AQ75" i="7"/>
  <c r="AN9" i="7"/>
  <c r="AN75" i="7"/>
  <c r="BF9" i="7"/>
  <c r="BF75" i="7"/>
  <c r="AC9" i="7"/>
  <c r="AC75" i="7"/>
  <c r="F9" i="7"/>
  <c r="F75" i="7"/>
  <c r="AL9" i="7"/>
  <c r="AL75" i="7"/>
  <c r="AS9" i="7"/>
  <c r="AS75" i="7"/>
  <c r="AB9" i="7"/>
  <c r="AB75" i="7"/>
  <c r="AD9" i="7"/>
  <c r="AD75" i="7"/>
  <c r="Q9" i="7"/>
  <c r="Q75" i="7"/>
  <c r="D9" i="7"/>
  <c r="D75" i="7"/>
  <c r="U9" i="7"/>
  <c r="U75" i="7"/>
  <c r="B75" i="7"/>
  <c r="J9" i="7"/>
  <c r="J75" i="7"/>
  <c r="AX9" i="7"/>
  <c r="AX75" i="7"/>
  <c r="AE9" i="7"/>
  <c r="AE75" i="7"/>
  <c r="AJ7" i="7"/>
  <c r="K3" i="1"/>
  <c r="BG7" i="7"/>
  <c r="BC7" i="7"/>
  <c r="AN7" i="7"/>
  <c r="AX7" i="7"/>
  <c r="AB7" i="7"/>
  <c r="AL7" i="7"/>
  <c r="BF7" i="7"/>
  <c r="BE7" i="7"/>
  <c r="BH7" i="7"/>
  <c r="AW7" i="7"/>
  <c r="I7" i="7"/>
  <c r="V7" i="7"/>
  <c r="AZ7" i="7"/>
  <c r="AR7" i="7"/>
  <c r="H7" i="7"/>
  <c r="N7" i="7"/>
  <c r="AU7" i="7"/>
  <c r="Z7" i="7"/>
  <c r="BD7" i="7"/>
  <c r="AA7" i="7"/>
  <c r="W7" i="7"/>
  <c r="AQ7" i="7"/>
  <c r="BA7" i="7"/>
  <c r="M7" i="7"/>
  <c r="AV7" i="7"/>
  <c r="AD7" i="7"/>
  <c r="Q7" i="7"/>
  <c r="AP7" i="7"/>
  <c r="AM7" i="7"/>
  <c r="C7" i="7"/>
  <c r="U7" i="7"/>
  <c r="E7" i="7"/>
  <c r="AY7" i="7"/>
  <c r="L7" i="7"/>
  <c r="R7" i="7"/>
  <c r="P7" i="7"/>
  <c r="T7" i="7"/>
  <c r="D7" i="7"/>
  <c r="F7" i="7"/>
  <c r="K7" i="7"/>
  <c r="O7" i="7"/>
  <c r="AG7" i="7"/>
  <c r="AO7" i="7"/>
  <c r="BB7" i="7"/>
  <c r="AF7" i="7"/>
  <c r="AH7" i="7"/>
  <c r="X7" i="7"/>
  <c r="J7" i="7"/>
  <c r="AE7" i="7"/>
  <c r="AT7" i="7"/>
  <c r="AS7" i="7"/>
  <c r="AK7" i="7"/>
  <c r="B82" i="7"/>
  <c r="B85" i="7"/>
  <c r="S7" i="7"/>
  <c r="AC7" i="7"/>
  <c r="AI7" i="7"/>
  <c r="G7" i="7"/>
  <c r="Y7" i="7"/>
  <c r="C12" i="3"/>
  <c r="B81" i="7"/>
  <c r="BA16" i="7"/>
  <c r="B310" i="7"/>
  <c r="G16" i="7"/>
  <c r="B564" i="7"/>
  <c r="B845" i="7"/>
  <c r="AU16" i="7"/>
  <c r="AS16" i="7"/>
  <c r="BF16" i="7"/>
  <c r="E16" i="7"/>
  <c r="AG16" i="7"/>
  <c r="B306" i="7"/>
  <c r="AO16" i="7"/>
  <c r="AR16" i="7"/>
  <c r="Q16" i="7"/>
  <c r="M16" i="7"/>
  <c r="Y16" i="7"/>
  <c r="R16" i="7"/>
  <c r="D16" i="7"/>
  <c r="AP16" i="7"/>
  <c r="O16" i="7"/>
  <c r="AA16" i="7"/>
  <c r="B567" i="7"/>
  <c r="BD16" i="7"/>
  <c r="T16" i="7"/>
  <c r="L16" i="7"/>
  <c r="AB16" i="7"/>
  <c r="Z16" i="7"/>
  <c r="B568" i="7"/>
  <c r="X16" i="7"/>
  <c r="AI16" i="7"/>
  <c r="F16" i="7"/>
  <c r="AY16" i="7"/>
  <c r="BH16" i="7"/>
  <c r="B844" i="7"/>
  <c r="J16" i="7"/>
  <c r="AH16" i="7"/>
  <c r="AQ16" i="7"/>
  <c r="U16" i="7"/>
  <c r="AN16" i="7"/>
  <c r="AZ16" i="7"/>
  <c r="K16" i="7"/>
  <c r="AD16" i="7"/>
  <c r="I16" i="7"/>
  <c r="BC16" i="7"/>
  <c r="AL16" i="7"/>
  <c r="C16" i="7"/>
  <c r="AW16" i="7"/>
  <c r="B565" i="7"/>
  <c r="AX16" i="7"/>
  <c r="B848" i="7"/>
  <c r="S16" i="7"/>
  <c r="BG16" i="7"/>
  <c r="BE16" i="7"/>
  <c r="AT16" i="7"/>
  <c r="N16" i="7"/>
  <c r="AF16" i="7"/>
  <c r="B309" i="7"/>
  <c r="H16" i="7"/>
  <c r="B847" i="7"/>
  <c r="V16" i="7"/>
  <c r="W16" i="7"/>
  <c r="AV16" i="7"/>
  <c r="AE16" i="7"/>
  <c r="AJ16" i="7"/>
  <c r="AK16" i="7"/>
  <c r="P16" i="7"/>
  <c r="AC16" i="7"/>
  <c r="AM16" i="7"/>
  <c r="B307" i="7"/>
  <c r="BB16" i="7"/>
  <c r="U3" i="7"/>
  <c r="U72" i="7"/>
  <c r="AF3" i="7"/>
  <c r="AF72" i="7"/>
  <c r="P3" i="7"/>
  <c r="P72" i="7"/>
  <c r="BD3" i="7"/>
  <c r="BD72" i="7"/>
  <c r="AM3" i="7"/>
  <c r="AM72" i="7"/>
  <c r="J3" i="7"/>
  <c r="J72" i="7"/>
  <c r="K3" i="7"/>
  <c r="K72" i="7"/>
  <c r="AJ3" i="7"/>
  <c r="AJ72" i="7"/>
  <c r="W3" i="7"/>
  <c r="W72" i="7"/>
  <c r="H3" i="7"/>
  <c r="H72" i="7"/>
  <c r="AN3" i="7"/>
  <c r="AN72" i="7"/>
  <c r="N3" i="7"/>
  <c r="N72" i="7"/>
  <c r="AC3" i="7"/>
  <c r="AC72" i="7"/>
  <c r="Q3" i="7"/>
  <c r="Q72" i="7"/>
  <c r="AY3" i="7"/>
  <c r="AY72" i="7"/>
  <c r="BE3" i="7"/>
  <c r="BE72" i="7"/>
  <c r="AV3" i="7"/>
  <c r="AV72" i="7"/>
  <c r="BB3" i="7"/>
  <c r="BB72" i="7"/>
  <c r="AG3" i="7"/>
  <c r="AG72" i="7"/>
  <c r="AA3" i="7"/>
  <c r="AA72" i="7"/>
  <c r="AQ3" i="7"/>
  <c r="AQ72" i="7"/>
  <c r="BF3" i="7"/>
  <c r="BF72" i="7"/>
  <c r="L3" i="7"/>
  <c r="L72" i="7"/>
  <c r="F3" i="7"/>
  <c r="F72" i="7"/>
  <c r="AX3" i="7"/>
  <c r="AX72" i="7"/>
  <c r="I3" i="7"/>
  <c r="I72" i="7"/>
  <c r="BA3" i="7"/>
  <c r="BA72" i="7"/>
  <c r="T3" i="7"/>
  <c r="T72" i="7"/>
  <c r="Y3" i="7"/>
  <c r="Y72" i="7"/>
  <c r="AZ3" i="7"/>
  <c r="AZ72" i="7"/>
  <c r="AB3" i="7"/>
  <c r="AB72" i="7"/>
  <c r="AO3" i="7"/>
  <c r="AO72" i="7"/>
  <c r="AH3" i="7"/>
  <c r="AH72" i="7"/>
  <c r="S3" i="7"/>
  <c r="S72" i="7"/>
  <c r="M3" i="7"/>
  <c r="M72" i="7"/>
  <c r="AE3" i="7"/>
  <c r="AE72" i="7"/>
  <c r="C3" i="7"/>
  <c r="C72" i="7"/>
  <c r="AT3" i="7"/>
  <c r="AT72" i="7"/>
  <c r="D3" i="7"/>
  <c r="D72" i="7"/>
  <c r="AR3" i="7"/>
  <c r="AR72" i="7"/>
  <c r="AW3" i="7"/>
  <c r="AW72" i="7"/>
  <c r="BH3" i="7"/>
  <c r="BH72" i="7"/>
  <c r="X3" i="7"/>
  <c r="X72" i="7"/>
  <c r="B72" i="7"/>
  <c r="AK3" i="7"/>
  <c r="AK72" i="7"/>
  <c r="BC3" i="7"/>
  <c r="BC72" i="7"/>
  <c r="AU3" i="7"/>
  <c r="AU72" i="7"/>
  <c r="G3" i="7"/>
  <c r="G72" i="7"/>
  <c r="O3" i="7"/>
  <c r="O72" i="7"/>
  <c r="BG3" i="7"/>
  <c r="BG72" i="7"/>
  <c r="V3" i="7"/>
  <c r="V72" i="7"/>
  <c r="Z3" i="7"/>
  <c r="Z72" i="7"/>
  <c r="AP3" i="7"/>
  <c r="AP72" i="7"/>
  <c r="AS3" i="7"/>
  <c r="AS72" i="7"/>
  <c r="E3" i="7"/>
  <c r="E72" i="7"/>
  <c r="R3" i="7"/>
  <c r="R72" i="7"/>
  <c r="AD3" i="7"/>
  <c r="AD72" i="7"/>
  <c r="AL3" i="7"/>
  <c r="AL72" i="7"/>
  <c r="AI3" i="7"/>
  <c r="AI72" i="7"/>
  <c r="E14" i="7"/>
  <c r="AA14" i="7"/>
  <c r="AZ14" i="7"/>
  <c r="AT14" i="7"/>
  <c r="AC14" i="7"/>
  <c r="BH14" i="7"/>
  <c r="I14" i="7"/>
  <c r="AK14" i="7"/>
  <c r="C14" i="7"/>
  <c r="W14" i="7"/>
  <c r="AF14" i="7"/>
  <c r="J14" i="7"/>
  <c r="AJ14" i="7"/>
  <c r="AG14" i="7"/>
  <c r="BD14" i="7"/>
  <c r="AM14" i="7"/>
  <c r="BG14" i="7"/>
  <c r="BB14" i="7"/>
  <c r="AR14" i="7"/>
  <c r="X14" i="7"/>
  <c r="AP14" i="7"/>
  <c r="P14" i="7"/>
  <c r="AX14" i="7"/>
  <c r="M14" i="7"/>
  <c r="T14" i="7"/>
  <c r="AL14" i="7"/>
  <c r="AS14" i="7"/>
  <c r="U14" i="7"/>
  <c r="H14" i="7"/>
  <c r="N14" i="7"/>
  <c r="R14" i="7"/>
  <c r="AV14" i="7"/>
  <c r="L14" i="7"/>
  <c r="BA14" i="7"/>
  <c r="V14" i="7"/>
  <c r="AQ14" i="7"/>
  <c r="AI14" i="7"/>
  <c r="Z14" i="7"/>
  <c r="AE14" i="7"/>
  <c r="AU14" i="7"/>
  <c r="G14" i="7"/>
  <c r="F14" i="7"/>
  <c r="BC14" i="7"/>
  <c r="Q14" i="7"/>
  <c r="AY14" i="7"/>
  <c r="Y14" i="7"/>
  <c r="BE14" i="7"/>
  <c r="AD14" i="7"/>
  <c r="S14" i="7"/>
  <c r="AB14" i="7"/>
  <c r="K14" i="7"/>
  <c r="AW14" i="7"/>
  <c r="D14" i="7"/>
  <c r="AO14" i="7"/>
  <c r="O14" i="7"/>
  <c r="BF14" i="7"/>
  <c r="AH14" i="7"/>
  <c r="AN14" i="7"/>
  <c r="N11" i="7"/>
  <c r="W11" i="7"/>
  <c r="BA11" i="7"/>
  <c r="BG11" i="7"/>
  <c r="AR11" i="7"/>
  <c r="Y11" i="7"/>
  <c r="BB11" i="7"/>
  <c r="O11" i="7"/>
  <c r="AP11" i="7"/>
  <c r="AT11" i="7"/>
  <c r="BH11" i="7"/>
  <c r="AB11" i="7"/>
  <c r="T11" i="7"/>
  <c r="I11" i="7"/>
  <c r="AJ11" i="7"/>
  <c r="AN11" i="7"/>
  <c r="AW11" i="7"/>
  <c r="P11" i="7"/>
  <c r="E11" i="7"/>
  <c r="S11" i="7"/>
  <c r="Q11" i="7"/>
  <c r="AD11" i="7"/>
  <c r="M11" i="7"/>
  <c r="AI11" i="7"/>
  <c r="BE11" i="7"/>
  <c r="V11" i="7"/>
  <c r="AO11" i="7"/>
  <c r="AL11" i="7"/>
  <c r="BC11" i="7"/>
  <c r="U11" i="7"/>
  <c r="BF11" i="7"/>
  <c r="AF11" i="7"/>
  <c r="AA11" i="7"/>
  <c r="AU11" i="7"/>
  <c r="X11" i="7"/>
  <c r="AQ11" i="7"/>
  <c r="J11" i="7"/>
  <c r="AK11" i="7"/>
  <c r="C11" i="7"/>
  <c r="BD11" i="7"/>
  <c r="AY11" i="7"/>
  <c r="K11" i="7"/>
  <c r="AS11" i="7"/>
  <c r="AE11" i="7"/>
  <c r="H11" i="7"/>
  <c r="Z11" i="7"/>
  <c r="AV11" i="7"/>
  <c r="L11" i="7"/>
  <c r="AC11" i="7"/>
  <c r="F11" i="7"/>
  <c r="R11" i="7"/>
  <c r="AZ11" i="7"/>
  <c r="D11" i="7"/>
  <c r="G11" i="7"/>
  <c r="AX11" i="7"/>
  <c r="AM11" i="7"/>
  <c r="AH11" i="7"/>
  <c r="AG11" i="7"/>
  <c r="C12" i="7"/>
  <c r="Z12" i="7"/>
  <c r="AZ12" i="7"/>
  <c r="AY12" i="7"/>
  <c r="AB12" i="7"/>
  <c r="AH12" i="7"/>
  <c r="F12" i="7"/>
  <c r="BH12" i="7"/>
  <c r="L12" i="7"/>
  <c r="AE12" i="7"/>
  <c r="AS12" i="7"/>
  <c r="AN12" i="7"/>
  <c r="BA12" i="7"/>
  <c r="AR12" i="7"/>
  <c r="AP12" i="7"/>
  <c r="AL12" i="7"/>
  <c r="Q12" i="7"/>
  <c r="AQ12" i="7"/>
  <c r="D12" i="7"/>
  <c r="E12" i="7"/>
  <c r="T12" i="7"/>
  <c r="AK12" i="7"/>
  <c r="P12" i="7"/>
  <c r="K12" i="7"/>
  <c r="AV12" i="7"/>
  <c r="AU12" i="7"/>
  <c r="AG12" i="7"/>
  <c r="BE12" i="7"/>
  <c r="V12" i="7"/>
  <c r="H12" i="7"/>
  <c r="BB12" i="7"/>
  <c r="AM12" i="7"/>
  <c r="AW12" i="7"/>
  <c r="AO12" i="7"/>
  <c r="M12" i="7"/>
  <c r="O12" i="7"/>
  <c r="AJ12" i="7"/>
  <c r="Y12" i="7"/>
  <c r="G12" i="7"/>
  <c r="BF12" i="7"/>
  <c r="BD12" i="7"/>
  <c r="U12" i="7"/>
  <c r="AI12" i="7"/>
  <c r="AD12" i="7"/>
  <c r="AF12" i="7"/>
  <c r="AA12" i="7"/>
  <c r="S12" i="7"/>
  <c r="W12" i="7"/>
  <c r="AC12" i="7"/>
  <c r="X12" i="7"/>
  <c r="I12" i="7"/>
  <c r="BG12" i="7"/>
  <c r="N12" i="7"/>
  <c r="R12" i="7"/>
  <c r="AT12" i="7"/>
  <c r="J12" i="7"/>
  <c r="AX12" i="7"/>
  <c r="BC12" i="7"/>
  <c r="AN15" i="7"/>
  <c r="AN104" i="7"/>
  <c r="BC15" i="7"/>
  <c r="BC104" i="7"/>
  <c r="Q15" i="7"/>
  <c r="Q104" i="7"/>
  <c r="AK15" i="7"/>
  <c r="AK104" i="7"/>
  <c r="AA15" i="7"/>
  <c r="AA104" i="7"/>
  <c r="P15" i="7"/>
  <c r="P104" i="7"/>
  <c r="AX15" i="7"/>
  <c r="AX104" i="7"/>
  <c r="I15" i="7"/>
  <c r="I104" i="7"/>
  <c r="AU15" i="7"/>
  <c r="AU104" i="7"/>
  <c r="BH15" i="7"/>
  <c r="BH104" i="7"/>
  <c r="T15" i="7"/>
  <c r="T104" i="7"/>
  <c r="H15" i="7"/>
  <c r="H104" i="7"/>
  <c r="AS15" i="7"/>
  <c r="AS104" i="7"/>
  <c r="X15" i="7"/>
  <c r="X104" i="7"/>
  <c r="O15" i="7"/>
  <c r="O104" i="7"/>
  <c r="K15" i="7"/>
  <c r="K104" i="7"/>
  <c r="AB15" i="7"/>
  <c r="AB104" i="7"/>
  <c r="BG15" i="7"/>
  <c r="BG104" i="7"/>
  <c r="S15" i="7"/>
  <c r="S104" i="7"/>
  <c r="BF15" i="7"/>
  <c r="BF104" i="7"/>
  <c r="AH15" i="7"/>
  <c r="AH104" i="7"/>
  <c r="AZ15" i="7"/>
  <c r="AZ104" i="7"/>
  <c r="G15" i="7"/>
  <c r="G104" i="7"/>
  <c r="W15" i="7"/>
  <c r="W104" i="7"/>
  <c r="AQ15" i="7"/>
  <c r="AQ104" i="7"/>
  <c r="AR15" i="7"/>
  <c r="AR104" i="7"/>
  <c r="R15" i="7"/>
  <c r="R104" i="7"/>
  <c r="AJ15" i="7"/>
  <c r="AJ104" i="7"/>
  <c r="AI15" i="7"/>
  <c r="AI104" i="7"/>
  <c r="AP15" i="7"/>
  <c r="AP104" i="7"/>
  <c r="AE15" i="7"/>
  <c r="AE104" i="7"/>
  <c r="AO15" i="7"/>
  <c r="AO104" i="7"/>
  <c r="BB15" i="7"/>
  <c r="BB104" i="7"/>
  <c r="E15" i="7"/>
  <c r="E104" i="7"/>
  <c r="AV15" i="7"/>
  <c r="AV104" i="7"/>
  <c r="D15" i="7"/>
  <c r="D104" i="7"/>
  <c r="B104" i="7"/>
  <c r="AF15" i="7"/>
  <c r="AF104" i="7"/>
  <c r="AT15" i="7"/>
  <c r="AT104" i="7"/>
  <c r="AD15" i="7"/>
  <c r="AD104" i="7"/>
  <c r="AG15" i="7"/>
  <c r="AG104" i="7"/>
  <c r="J15" i="7"/>
  <c r="J104" i="7"/>
  <c r="Y15" i="7"/>
  <c r="Y104" i="7"/>
  <c r="L15" i="7"/>
  <c r="L104" i="7"/>
  <c r="AW15" i="7"/>
  <c r="AW104" i="7"/>
  <c r="BA15" i="7"/>
  <c r="BA104" i="7"/>
  <c r="AC15" i="7"/>
  <c r="AC104" i="7"/>
  <c r="F15" i="7"/>
  <c r="F104" i="7"/>
  <c r="U15" i="7"/>
  <c r="U104" i="7"/>
  <c r="M15" i="7"/>
  <c r="M104" i="7"/>
  <c r="AM15" i="7"/>
  <c r="AM104" i="7"/>
  <c r="AL15" i="7"/>
  <c r="AL104" i="7"/>
  <c r="BE15" i="7"/>
  <c r="BE104" i="7"/>
  <c r="BD15" i="7"/>
  <c r="BD104" i="7"/>
  <c r="Z15" i="7"/>
  <c r="Z104" i="7"/>
  <c r="AY15" i="7"/>
  <c r="AY104" i="7"/>
  <c r="V15" i="7"/>
  <c r="V104" i="7"/>
  <c r="N15" i="7"/>
  <c r="N104" i="7"/>
  <c r="C15" i="7"/>
  <c r="C104" i="7"/>
  <c r="AG13" i="7"/>
  <c r="AY13" i="7"/>
  <c r="AO13" i="7"/>
  <c r="E13" i="7"/>
  <c r="AD13" i="7"/>
  <c r="K13" i="7"/>
  <c r="AZ13" i="7"/>
  <c r="J13" i="7"/>
  <c r="BE13" i="7"/>
  <c r="X13" i="7"/>
  <c r="Z13" i="7"/>
  <c r="AE13" i="7"/>
  <c r="AI13" i="7"/>
  <c r="AV13" i="7"/>
  <c r="AF13" i="7"/>
  <c r="T13" i="7"/>
  <c r="BC13" i="7"/>
  <c r="W13" i="7"/>
  <c r="AR13" i="7"/>
  <c r="C13" i="7"/>
  <c r="AP13" i="7"/>
  <c r="S13" i="7"/>
  <c r="O13" i="7"/>
  <c r="AQ13" i="7"/>
  <c r="BD13" i="7"/>
  <c r="BH13" i="7"/>
  <c r="BG13" i="7"/>
  <c r="P13" i="7"/>
  <c r="AB13" i="7"/>
  <c r="V13" i="7"/>
  <c r="R13" i="7"/>
  <c r="AN13" i="7"/>
  <c r="BA13" i="7"/>
  <c r="AU13" i="7"/>
  <c r="AK13" i="7"/>
  <c r="AS13" i="7"/>
  <c r="AM13" i="7"/>
  <c r="BF13" i="7"/>
  <c r="N13" i="7"/>
  <c r="AL13" i="7"/>
  <c r="Q13" i="7"/>
  <c r="M13" i="7"/>
  <c r="AW13" i="7"/>
  <c r="D13" i="7"/>
  <c r="U13" i="7"/>
  <c r="I13" i="7"/>
  <c r="H13" i="7"/>
  <c r="AJ13" i="7"/>
  <c r="AT13" i="7"/>
  <c r="G13" i="7"/>
  <c r="AC13" i="7"/>
  <c r="Y13" i="7"/>
  <c r="BB13" i="7"/>
  <c r="AH13" i="7"/>
  <c r="AX13" i="7"/>
  <c r="L13" i="7"/>
  <c r="F13" i="7"/>
  <c r="AA13" i="7"/>
  <c r="AF51" i="7"/>
  <c r="E51" i="7"/>
  <c r="AQ51" i="7"/>
  <c r="AA51" i="7"/>
  <c r="AZ51" i="7"/>
  <c r="G51" i="7"/>
  <c r="P51" i="7"/>
  <c r="AG51" i="7"/>
  <c r="K51" i="7"/>
  <c r="AI51" i="7"/>
  <c r="AY51" i="7"/>
  <c r="AH51" i="7"/>
  <c r="F51" i="7"/>
  <c r="AW51" i="7"/>
  <c r="AJ51" i="7"/>
  <c r="AB51" i="7"/>
  <c r="BH51" i="7"/>
  <c r="BC51" i="7"/>
  <c r="I51" i="7"/>
  <c r="AO51" i="7"/>
  <c r="S51" i="7"/>
  <c r="BA51" i="7"/>
  <c r="H51" i="7"/>
  <c r="AN51" i="7"/>
  <c r="D51" i="7"/>
  <c r="AP51" i="7"/>
  <c r="AT51" i="7"/>
  <c r="M51" i="7"/>
  <c r="O51" i="7"/>
  <c r="X51" i="7"/>
  <c r="AR51" i="7"/>
  <c r="AE51" i="7"/>
  <c r="C51" i="7"/>
  <c r="BB51" i="7"/>
  <c r="AX51" i="7"/>
  <c r="Z51" i="7"/>
  <c r="Y51" i="7"/>
  <c r="BF51" i="7"/>
  <c r="AL51" i="7"/>
  <c r="N51" i="7"/>
  <c r="AD51" i="7"/>
  <c r="W51" i="7"/>
  <c r="AC51" i="7"/>
  <c r="R51" i="7"/>
  <c r="AK51" i="7"/>
  <c r="BE51" i="7"/>
  <c r="AV51" i="7"/>
  <c r="BG51" i="7"/>
  <c r="AM51" i="7"/>
  <c r="Q51" i="7"/>
  <c r="AU51" i="7"/>
  <c r="L51" i="7"/>
  <c r="BD51" i="7"/>
  <c r="J51" i="7"/>
  <c r="AS51" i="7"/>
  <c r="L18" i="7"/>
  <c r="Q18" i="7"/>
  <c r="T18" i="7"/>
  <c r="AM18" i="7"/>
  <c r="BB18" i="7"/>
  <c r="J18" i="7"/>
  <c r="I18" i="7"/>
  <c r="R18" i="7"/>
  <c r="BG18" i="7"/>
  <c r="Y18" i="7"/>
  <c r="Z18" i="7"/>
  <c r="AY18" i="7"/>
  <c r="AR18" i="7"/>
  <c r="AD18" i="7"/>
  <c r="D18" i="7"/>
  <c r="V18" i="7"/>
  <c r="U18" i="7"/>
  <c r="AI18" i="7"/>
  <c r="AO18" i="7"/>
  <c r="AT18" i="7"/>
  <c r="BE18" i="7"/>
  <c r="AQ18" i="7"/>
  <c r="C18" i="7"/>
  <c r="B150" i="7"/>
  <c r="AU18" i="7"/>
  <c r="BA18" i="7"/>
  <c r="K18" i="7"/>
  <c r="AF18" i="7"/>
  <c r="F18" i="7"/>
  <c r="N18" i="7"/>
  <c r="BC18" i="7"/>
  <c r="AH18" i="7"/>
  <c r="AE18" i="7"/>
  <c r="M18" i="7"/>
  <c r="AX18" i="7"/>
  <c r="H18" i="7"/>
  <c r="BF18" i="7"/>
  <c r="BH18" i="7"/>
  <c r="S18" i="7"/>
  <c r="AW18" i="7"/>
  <c r="AS18" i="7"/>
  <c r="AC18" i="7"/>
  <c r="AL18" i="7"/>
  <c r="W18" i="7"/>
  <c r="G18" i="7"/>
  <c r="AZ18" i="7"/>
  <c r="E18" i="7"/>
  <c r="AA18" i="7"/>
  <c r="BD18" i="7"/>
  <c r="AG18" i="7"/>
  <c r="X18" i="7"/>
  <c r="AP18" i="7"/>
  <c r="P18" i="7"/>
  <c r="AJ18" i="7"/>
  <c r="AK18" i="7"/>
  <c r="AN18" i="7"/>
  <c r="B148" i="7"/>
  <c r="B149" i="7"/>
  <c r="AV18" i="7"/>
  <c r="O18" i="7"/>
  <c r="AB18" i="7"/>
  <c r="P53" i="7"/>
  <c r="F53" i="7"/>
  <c r="C53" i="7"/>
  <c r="X53" i="7"/>
  <c r="BD53" i="7"/>
  <c r="S53" i="7"/>
  <c r="AJ53" i="7"/>
  <c r="AK53" i="7"/>
  <c r="O53" i="7"/>
  <c r="AV53" i="7"/>
  <c r="N53" i="7"/>
  <c r="BE53" i="7"/>
  <c r="BF53" i="7"/>
  <c r="AX53" i="7"/>
  <c r="AM53" i="7"/>
  <c r="AP53" i="7"/>
  <c r="BA53" i="7"/>
  <c r="Z53" i="7"/>
  <c r="AN53" i="7"/>
  <c r="BH53" i="7"/>
  <c r="AL53" i="7"/>
  <c r="L53" i="7"/>
  <c r="Q53" i="7"/>
  <c r="BG53" i="7"/>
  <c r="AG53" i="7"/>
  <c r="J53" i="7"/>
  <c r="AU53" i="7"/>
  <c r="AH53" i="7"/>
  <c r="BB53" i="7"/>
  <c r="AW53" i="7"/>
  <c r="W53" i="7"/>
  <c r="Y53" i="7"/>
  <c r="AD53" i="7"/>
  <c r="AI53" i="7"/>
  <c r="E53" i="7"/>
  <c r="AA53" i="7"/>
  <c r="BC53" i="7"/>
  <c r="AS53" i="7"/>
  <c r="R53" i="7"/>
  <c r="AR53" i="7"/>
  <c r="AY53" i="7"/>
  <c r="H53" i="7"/>
  <c r="AO53" i="7"/>
  <c r="AE53" i="7"/>
  <c r="AC53" i="7"/>
  <c r="I53" i="7"/>
  <c r="K53" i="7"/>
  <c r="G53" i="7"/>
  <c r="D53" i="7"/>
  <c r="AZ53" i="7"/>
  <c r="AT53" i="7"/>
  <c r="AB53" i="7"/>
  <c r="AQ53" i="7"/>
  <c r="M53" i="7"/>
  <c r="AF53" i="7"/>
  <c r="B126" i="7"/>
  <c r="B135" i="7"/>
  <c r="B128" i="7"/>
  <c r="B137" i="7"/>
  <c r="B127" i="7"/>
  <c r="B136" i="7"/>
  <c r="B129" i="7"/>
  <c r="B138" i="7"/>
  <c r="B130" i="7"/>
  <c r="B139" i="7"/>
  <c r="B131" i="7"/>
  <c r="B140" i="7"/>
  <c r="B132" i="7"/>
  <c r="B141" i="7"/>
  <c r="AF46" i="7"/>
  <c r="L46" i="7"/>
  <c r="G46" i="7"/>
  <c r="AE46" i="7"/>
  <c r="V46" i="7"/>
  <c r="F46" i="7"/>
  <c r="M46" i="7"/>
  <c r="AB46" i="7"/>
  <c r="AZ46" i="7"/>
  <c r="AA46" i="7"/>
  <c r="AG46" i="7"/>
  <c r="BE46" i="7"/>
  <c r="AJ46" i="7"/>
  <c r="Q46" i="7"/>
  <c r="R46" i="7"/>
  <c r="BB46" i="7"/>
  <c r="Z46" i="7"/>
  <c r="S46" i="7"/>
  <c r="AQ46" i="7"/>
  <c r="AI46" i="7"/>
  <c r="AK46" i="7"/>
  <c r="W46" i="7"/>
  <c r="BF46" i="7"/>
  <c r="AD46" i="7"/>
  <c r="K46" i="7"/>
  <c r="H46" i="7"/>
  <c r="E46" i="7"/>
  <c r="AX46" i="7"/>
  <c r="AL46" i="7"/>
  <c r="BA46" i="7"/>
  <c r="AT46" i="7"/>
  <c r="J46" i="7"/>
  <c r="T46" i="7"/>
  <c r="AS46" i="7"/>
  <c r="Y46" i="7"/>
  <c r="BD46" i="7"/>
  <c r="AW46" i="7"/>
  <c r="C46" i="7"/>
  <c r="BH46" i="7"/>
  <c r="AP46" i="7"/>
  <c r="AV46" i="7"/>
  <c r="U46" i="7"/>
  <c r="AC46" i="7"/>
  <c r="I46" i="7"/>
  <c r="AU46" i="7"/>
  <c r="AH46" i="7"/>
  <c r="AR46" i="7"/>
  <c r="X46" i="7"/>
  <c r="D46" i="7"/>
  <c r="BC46" i="7"/>
  <c r="BG46" i="7"/>
  <c r="AM46" i="7"/>
  <c r="AY46" i="7"/>
  <c r="AO46" i="7"/>
  <c r="AN46" i="7"/>
  <c r="AM52" i="7"/>
  <c r="L52" i="7"/>
  <c r="H52" i="7"/>
  <c r="AJ52" i="7"/>
  <c r="AB52" i="7"/>
  <c r="M52" i="7"/>
  <c r="F52" i="7"/>
  <c r="AH52" i="7"/>
  <c r="K52" i="7"/>
  <c r="S52" i="7"/>
  <c r="AQ52" i="7"/>
  <c r="AF52" i="7"/>
  <c r="AG52" i="7"/>
  <c r="I52" i="7"/>
  <c r="AZ52" i="7"/>
  <c r="BE52" i="7"/>
  <c r="AD52" i="7"/>
  <c r="W52" i="7"/>
  <c r="N52" i="7"/>
  <c r="AS52" i="7"/>
  <c r="AK52" i="7"/>
  <c r="AP52" i="7"/>
  <c r="AN52" i="7"/>
  <c r="AW52" i="7"/>
  <c r="Y52" i="7"/>
  <c r="P52" i="7"/>
  <c r="G52" i="7"/>
  <c r="AA52" i="7"/>
  <c r="R52" i="7"/>
  <c r="AI52" i="7"/>
  <c r="AL52" i="7"/>
  <c r="AE52" i="7"/>
  <c r="AY52" i="7"/>
  <c r="AU52" i="7"/>
  <c r="BH52" i="7"/>
  <c r="BB52" i="7"/>
  <c r="C52" i="7"/>
  <c r="AT52" i="7"/>
  <c r="AC52" i="7"/>
  <c r="BA52" i="7"/>
  <c r="BD52" i="7"/>
  <c r="BC52" i="7"/>
  <c r="AO52" i="7"/>
  <c r="D52" i="7"/>
  <c r="O52" i="7"/>
  <c r="AV52" i="7"/>
  <c r="AR52" i="7"/>
  <c r="AX52" i="7"/>
  <c r="BF52" i="7"/>
  <c r="BG52" i="7"/>
  <c r="Q52" i="7"/>
  <c r="X52" i="7"/>
  <c r="Z52" i="7"/>
  <c r="J52" i="7"/>
  <c r="E52" i="7"/>
  <c r="AO2" i="7"/>
  <c r="AO71" i="7"/>
  <c r="N2" i="7"/>
  <c r="N71" i="7"/>
  <c r="AD2" i="7"/>
  <c r="AD71" i="7"/>
  <c r="AM2" i="7"/>
  <c r="AM71" i="7"/>
  <c r="E2" i="7"/>
  <c r="E71" i="7"/>
  <c r="BH2" i="7"/>
  <c r="BH71" i="7"/>
  <c r="AL2" i="7"/>
  <c r="AL71" i="7"/>
  <c r="AQ2" i="7"/>
  <c r="AQ71" i="7"/>
  <c r="H2" i="7"/>
  <c r="H71" i="7"/>
  <c r="W2" i="7"/>
  <c r="W71" i="7"/>
  <c r="L2" i="7"/>
  <c r="L71" i="7"/>
  <c r="AG2" i="7"/>
  <c r="AG71" i="7"/>
  <c r="AV2" i="7"/>
  <c r="AV71" i="7"/>
  <c r="Z2" i="7"/>
  <c r="Z71" i="7"/>
  <c r="AO4" i="7"/>
  <c r="AO73" i="7"/>
  <c r="W4" i="7"/>
  <c r="W73" i="7"/>
  <c r="R4" i="7"/>
  <c r="R73" i="7"/>
  <c r="AA4" i="7"/>
  <c r="AA73" i="7"/>
  <c r="G4" i="7"/>
  <c r="G73" i="7"/>
  <c r="AB4" i="7"/>
  <c r="AB73" i="7"/>
  <c r="O4" i="7"/>
  <c r="O73" i="7"/>
  <c r="AP4" i="7"/>
  <c r="AP73" i="7"/>
  <c r="B73" i="7"/>
  <c r="Y4" i="7"/>
  <c r="Y73" i="7"/>
  <c r="AF4" i="7"/>
  <c r="AF73" i="7"/>
  <c r="AC4" i="7"/>
  <c r="AC73" i="7"/>
  <c r="AI4" i="7"/>
  <c r="AI73" i="7"/>
  <c r="L4" i="7"/>
  <c r="L73" i="7"/>
  <c r="AM4" i="7"/>
  <c r="AM73" i="7"/>
  <c r="P2" i="7"/>
  <c r="P71" i="7"/>
  <c r="B71" i="7"/>
  <c r="AF2" i="7"/>
  <c r="AF71" i="7"/>
  <c r="X2" i="7"/>
  <c r="X71" i="7"/>
  <c r="BF2" i="7"/>
  <c r="BF71" i="7"/>
  <c r="K2" i="7"/>
  <c r="K71" i="7"/>
  <c r="Y2" i="7"/>
  <c r="Y71" i="7"/>
  <c r="Y167" i="7"/>
  <c r="Y185" i="7"/>
  <c r="AY2" i="7"/>
  <c r="AY71" i="7"/>
  <c r="V2" i="7"/>
  <c r="V71" i="7"/>
  <c r="AK2" i="7"/>
  <c r="AK71" i="7"/>
  <c r="U2" i="7"/>
  <c r="U71" i="7"/>
  <c r="U167" i="7"/>
  <c r="U185" i="7"/>
  <c r="BE2" i="7"/>
  <c r="BE71" i="7"/>
  <c r="AN2" i="7"/>
  <c r="AN71" i="7"/>
  <c r="AC2" i="7"/>
  <c r="AC71" i="7"/>
  <c r="R2" i="7"/>
  <c r="R71" i="7"/>
  <c r="U4" i="7"/>
  <c r="U73" i="7"/>
  <c r="Z4" i="7"/>
  <c r="Z73" i="7"/>
  <c r="AK4" i="7"/>
  <c r="AK73" i="7"/>
  <c r="AU4" i="7"/>
  <c r="AU73" i="7"/>
  <c r="BC4" i="7"/>
  <c r="BC73" i="7"/>
  <c r="AS4" i="7"/>
  <c r="AS73" i="7"/>
  <c r="AG4" i="7"/>
  <c r="AG73" i="7"/>
  <c r="AW4" i="7"/>
  <c r="AW73" i="7"/>
  <c r="AH4" i="7"/>
  <c r="AH73" i="7"/>
  <c r="Q4" i="7"/>
  <c r="Q73" i="7"/>
  <c r="J4" i="7"/>
  <c r="J73" i="7"/>
  <c r="BA4" i="7"/>
  <c r="BA73" i="7"/>
  <c r="AD4" i="7"/>
  <c r="AD73" i="7"/>
  <c r="V4" i="7"/>
  <c r="V73" i="7"/>
  <c r="AZ4" i="7"/>
  <c r="AZ73" i="7"/>
  <c r="O2" i="7"/>
  <c r="O71" i="7"/>
  <c r="O167" i="7"/>
  <c r="AU2" i="7"/>
  <c r="AU71" i="7"/>
  <c r="M2" i="7"/>
  <c r="M71" i="7"/>
  <c r="AW2" i="7"/>
  <c r="AW71" i="7"/>
  <c r="AS2" i="7"/>
  <c r="AS71" i="7"/>
  <c r="AA2" i="7"/>
  <c r="AA71" i="7"/>
  <c r="I2" i="7"/>
  <c r="I71" i="7"/>
  <c r="AR2" i="7"/>
  <c r="AR71" i="7"/>
  <c r="G2" i="7"/>
  <c r="G71" i="7"/>
  <c r="T2" i="7"/>
  <c r="T71" i="7"/>
  <c r="AH2" i="7"/>
  <c r="AH71" i="7"/>
  <c r="BD2" i="7"/>
  <c r="BD71" i="7"/>
  <c r="AE2" i="7"/>
  <c r="AE71" i="7"/>
  <c r="S2" i="7"/>
  <c r="S71" i="7"/>
  <c r="N4" i="7"/>
  <c r="N73" i="7"/>
  <c r="C4" i="7"/>
  <c r="C73" i="7"/>
  <c r="BG4" i="7"/>
  <c r="BG73" i="7"/>
  <c r="BE4" i="7"/>
  <c r="BE73" i="7"/>
  <c r="AR4" i="7"/>
  <c r="AR73" i="7"/>
  <c r="AT4" i="7"/>
  <c r="AT73" i="7"/>
  <c r="AJ4" i="7"/>
  <c r="AJ73" i="7"/>
  <c r="T4" i="7"/>
  <c r="T73" i="7"/>
  <c r="AN4" i="7"/>
  <c r="AN73" i="7"/>
  <c r="BF4" i="7"/>
  <c r="BF73" i="7"/>
  <c r="AE4" i="7"/>
  <c r="AE73" i="7"/>
  <c r="K4" i="7"/>
  <c r="K73" i="7"/>
  <c r="S4" i="7"/>
  <c r="S73" i="7"/>
  <c r="AP5" i="7"/>
  <c r="AP100" i="7"/>
  <c r="U5" i="7"/>
  <c r="U100" i="7"/>
  <c r="BE5" i="7"/>
  <c r="BE100" i="7"/>
  <c r="AX5" i="7"/>
  <c r="AX100" i="7"/>
  <c r="E5" i="7"/>
  <c r="E100" i="7"/>
  <c r="H5" i="7"/>
  <c r="H100" i="7"/>
  <c r="AR5" i="7"/>
  <c r="AR100" i="7"/>
  <c r="AN5" i="7"/>
  <c r="AN100" i="7"/>
  <c r="AI5" i="7"/>
  <c r="AI100" i="7"/>
  <c r="AV5" i="7"/>
  <c r="AV100" i="7"/>
  <c r="AH5" i="7"/>
  <c r="AH100" i="7"/>
  <c r="Z5" i="7"/>
  <c r="Z100" i="7"/>
  <c r="AU5" i="7"/>
  <c r="AU100" i="7"/>
  <c r="C5" i="7"/>
  <c r="C100" i="7"/>
  <c r="BD5" i="7"/>
  <c r="BD100" i="7"/>
  <c r="AL5" i="7"/>
  <c r="AL100" i="7"/>
  <c r="AD5" i="7"/>
  <c r="AD100" i="7"/>
  <c r="Y5" i="7"/>
  <c r="Y100" i="7"/>
  <c r="BF5" i="7"/>
  <c r="BF100" i="7"/>
  <c r="AT5" i="7"/>
  <c r="AT100" i="7"/>
  <c r="AZ5" i="7"/>
  <c r="AZ100" i="7"/>
  <c r="T5" i="7"/>
  <c r="T100" i="7"/>
  <c r="AA5" i="7"/>
  <c r="AA100" i="7"/>
  <c r="P5" i="7"/>
  <c r="P100" i="7"/>
  <c r="W5" i="7"/>
  <c r="W100" i="7"/>
  <c r="S5" i="7"/>
  <c r="S100" i="7"/>
  <c r="AY5" i="7"/>
  <c r="AY100" i="7"/>
  <c r="BG5" i="7"/>
  <c r="BG100" i="7"/>
  <c r="AF6" i="7"/>
  <c r="AP6" i="7"/>
  <c r="AP79" i="7"/>
  <c r="AP88" i="7"/>
  <c r="D6" i="7"/>
  <c r="BA6" i="7"/>
  <c r="AH6" i="7"/>
  <c r="AZ6" i="7"/>
  <c r="AZ78" i="7"/>
  <c r="AZ87" i="7"/>
  <c r="BH6" i="7"/>
  <c r="AI6" i="7"/>
  <c r="V6" i="7"/>
  <c r="AS6" i="7"/>
  <c r="AS77" i="7"/>
  <c r="AK6" i="7"/>
  <c r="BC6" i="7"/>
  <c r="AN6" i="7"/>
  <c r="AV6" i="7"/>
  <c r="AV79" i="7"/>
  <c r="AV88" i="7"/>
  <c r="H3" i="1"/>
  <c r="B84" i="7"/>
  <c r="B86" i="7"/>
  <c r="AQ130" i="7"/>
  <c r="AQ139" i="7"/>
  <c r="AQ127" i="7"/>
  <c r="AQ136" i="7"/>
  <c r="AQ132" i="7"/>
  <c r="AQ141" i="7"/>
  <c r="AQ128" i="7"/>
  <c r="AQ137" i="7"/>
  <c r="AQ129" i="7"/>
  <c r="AQ138" i="7"/>
  <c r="AQ126" i="7"/>
  <c r="AQ135" i="7"/>
  <c r="AQ131" i="7"/>
  <c r="AQ140" i="7"/>
  <c r="D129" i="7"/>
  <c r="D138" i="7"/>
  <c r="D132" i="7"/>
  <c r="D141" i="7"/>
  <c r="D128" i="7"/>
  <c r="D137" i="7"/>
  <c r="D130" i="7"/>
  <c r="D139" i="7"/>
  <c r="D127" i="7"/>
  <c r="D136" i="7"/>
  <c r="D131" i="7"/>
  <c r="D140" i="7"/>
  <c r="D126" i="7"/>
  <c r="D135" i="7"/>
  <c r="AC132" i="7"/>
  <c r="AC141" i="7"/>
  <c r="AC131" i="7"/>
  <c r="AC140" i="7"/>
  <c r="AC127" i="7"/>
  <c r="AC136" i="7"/>
  <c r="AC126" i="7"/>
  <c r="AC135" i="7"/>
  <c r="AC129" i="7"/>
  <c r="AC138" i="7"/>
  <c r="AC130" i="7"/>
  <c r="AC139" i="7"/>
  <c r="AC128" i="7"/>
  <c r="AC137" i="7"/>
  <c r="AY128" i="7"/>
  <c r="AY137" i="7"/>
  <c r="AY126" i="7"/>
  <c r="AY135" i="7"/>
  <c r="AY129" i="7"/>
  <c r="AY138" i="7"/>
  <c r="AY127" i="7"/>
  <c r="AY136" i="7"/>
  <c r="AY130" i="7"/>
  <c r="AY139" i="7"/>
  <c r="AY132" i="7"/>
  <c r="AY141" i="7"/>
  <c r="AY131" i="7"/>
  <c r="AY140" i="7"/>
  <c r="BC132" i="7"/>
  <c r="BC141" i="7"/>
  <c r="BC130" i="7"/>
  <c r="BC139" i="7"/>
  <c r="BC131" i="7"/>
  <c r="BC140" i="7"/>
  <c r="BC129" i="7"/>
  <c r="BC138" i="7"/>
  <c r="BC126" i="7"/>
  <c r="BC135" i="7"/>
  <c r="BC144" i="7"/>
  <c r="BC145" i="7"/>
  <c r="BC127" i="7"/>
  <c r="BC136" i="7"/>
  <c r="BC128" i="7"/>
  <c r="BC137" i="7"/>
  <c r="AD130" i="7"/>
  <c r="AD139" i="7"/>
  <c r="AD128" i="7"/>
  <c r="AD137" i="7"/>
  <c r="AD126" i="7"/>
  <c r="AD135" i="7"/>
  <c r="AD131" i="7"/>
  <c r="AD140" i="7"/>
  <c r="AD127" i="7"/>
  <c r="AD136" i="7"/>
  <c r="AD132" i="7"/>
  <c r="AD141" i="7"/>
  <c r="AD129" i="7"/>
  <c r="AD138" i="7"/>
  <c r="BB132" i="7"/>
  <c r="BB141" i="7"/>
  <c r="BB129" i="7"/>
  <c r="BB138" i="7"/>
  <c r="BB126" i="7"/>
  <c r="BB135" i="7"/>
  <c r="BB130" i="7"/>
  <c r="BB139" i="7"/>
  <c r="BB131" i="7"/>
  <c r="BB140" i="7"/>
  <c r="BB127" i="7"/>
  <c r="BB136" i="7"/>
  <c r="BB128" i="7"/>
  <c r="BB137" i="7"/>
  <c r="AG132" i="7"/>
  <c r="AG141" i="7"/>
  <c r="AG126" i="7"/>
  <c r="AG135" i="7"/>
  <c r="AG128" i="7"/>
  <c r="AG137" i="7"/>
  <c r="AG131" i="7"/>
  <c r="AG140" i="7"/>
  <c r="AG129" i="7"/>
  <c r="AG138" i="7"/>
  <c r="AG130" i="7"/>
  <c r="AG139" i="7"/>
  <c r="AG127" i="7"/>
  <c r="AG136" i="7"/>
  <c r="AL132" i="7"/>
  <c r="AL141" i="7"/>
  <c r="AL127" i="7"/>
  <c r="AL136" i="7"/>
  <c r="AL130" i="7"/>
  <c r="AL139" i="7"/>
  <c r="AL131" i="7"/>
  <c r="AL140" i="7"/>
  <c r="AL129" i="7"/>
  <c r="AL138" i="7"/>
  <c r="AL128" i="7"/>
  <c r="AL137" i="7"/>
  <c r="AL126" i="7"/>
  <c r="AL135" i="7"/>
  <c r="BA126" i="7"/>
  <c r="BA135" i="7"/>
  <c r="BA132" i="7"/>
  <c r="BA141" i="7"/>
  <c r="BA128" i="7"/>
  <c r="BA137" i="7"/>
  <c r="BA127" i="7"/>
  <c r="BA136" i="7"/>
  <c r="BA129" i="7"/>
  <c r="BA138" i="7"/>
  <c r="BA131" i="7"/>
  <c r="BA140" i="7"/>
  <c r="BA130" i="7"/>
  <c r="BA139" i="7"/>
  <c r="BF127" i="7"/>
  <c r="BF136" i="7"/>
  <c r="BF126" i="7"/>
  <c r="BF135" i="7"/>
  <c r="BF132" i="7"/>
  <c r="BF141" i="7"/>
  <c r="BF131" i="7"/>
  <c r="BF140" i="7"/>
  <c r="BF129" i="7"/>
  <c r="BF138" i="7"/>
  <c r="BF130" i="7"/>
  <c r="BF139" i="7"/>
  <c r="BF128" i="7"/>
  <c r="BF137" i="7"/>
  <c r="O126" i="7"/>
  <c r="O135" i="7"/>
  <c r="O132" i="7"/>
  <c r="O141" i="7"/>
  <c r="O128" i="7"/>
  <c r="O137" i="7"/>
  <c r="O127" i="7"/>
  <c r="O136" i="7"/>
  <c r="O129" i="7"/>
  <c r="O138" i="7"/>
  <c r="O130" i="7"/>
  <c r="O139" i="7"/>
  <c r="O131" i="7"/>
  <c r="O140" i="7"/>
  <c r="BD129" i="7"/>
  <c r="BD138" i="7"/>
  <c r="BD130" i="7"/>
  <c r="BD139" i="7"/>
  <c r="BD131" i="7"/>
  <c r="BD140" i="7"/>
  <c r="BD128" i="7"/>
  <c r="BD137" i="7"/>
  <c r="BD126" i="7"/>
  <c r="BD135" i="7"/>
  <c r="BD144" i="7"/>
  <c r="BD145" i="7"/>
  <c r="BD127" i="7"/>
  <c r="BD136" i="7"/>
  <c r="BD132" i="7"/>
  <c r="BD141" i="7"/>
  <c r="P132" i="7"/>
  <c r="P141" i="7"/>
  <c r="P128" i="7"/>
  <c r="P137" i="7"/>
  <c r="P130" i="7"/>
  <c r="P139" i="7"/>
  <c r="P131" i="7"/>
  <c r="P140" i="7"/>
  <c r="P127" i="7"/>
  <c r="P136" i="7"/>
  <c r="P129" i="7"/>
  <c r="P138" i="7"/>
  <c r="P126" i="7"/>
  <c r="P135" i="7"/>
  <c r="P150" i="7"/>
  <c r="P148" i="7"/>
  <c r="P149" i="7"/>
  <c r="BD150" i="7"/>
  <c r="BD148" i="7"/>
  <c r="BD149" i="7"/>
  <c r="G150" i="7"/>
  <c r="G148" i="7"/>
  <c r="G149" i="7"/>
  <c r="AS150" i="7"/>
  <c r="AS148" i="7"/>
  <c r="AS149" i="7"/>
  <c r="BF148" i="7"/>
  <c r="BF149" i="7"/>
  <c r="BF150" i="7"/>
  <c r="AE148" i="7"/>
  <c r="AE149" i="7"/>
  <c r="AE150" i="7"/>
  <c r="F150" i="7"/>
  <c r="F148" i="7"/>
  <c r="F149" i="7"/>
  <c r="AU148" i="7"/>
  <c r="AU149" i="7"/>
  <c r="AU150" i="7"/>
  <c r="BE148" i="7"/>
  <c r="BE149" i="7"/>
  <c r="BE150" i="7"/>
  <c r="U150" i="7"/>
  <c r="U148" i="7"/>
  <c r="U149" i="7"/>
  <c r="AR148" i="7"/>
  <c r="AR149" i="7"/>
  <c r="AR150" i="7"/>
  <c r="BG150" i="7"/>
  <c r="BG148" i="7"/>
  <c r="BG149" i="7"/>
  <c r="BB148" i="7"/>
  <c r="BB149" i="7"/>
  <c r="BB150" i="7"/>
  <c r="L148" i="7"/>
  <c r="L149" i="7"/>
  <c r="L150" i="7"/>
  <c r="AD159" i="7"/>
  <c r="AD160" i="7"/>
  <c r="AD715" i="7"/>
  <c r="AD716" i="7"/>
  <c r="AP159" i="7"/>
  <c r="AP160" i="7"/>
  <c r="AP715" i="7"/>
  <c r="AP716" i="7"/>
  <c r="O715" i="7"/>
  <c r="O716" i="7"/>
  <c r="O159" i="7"/>
  <c r="O160" i="7"/>
  <c r="AK715" i="7"/>
  <c r="AK716" i="7"/>
  <c r="AK159" i="7"/>
  <c r="AK160" i="7"/>
  <c r="AW715" i="7"/>
  <c r="AW716" i="7"/>
  <c r="AW159" i="7"/>
  <c r="AW160" i="7"/>
  <c r="C159" i="7"/>
  <c r="C160" i="7"/>
  <c r="C715" i="7"/>
  <c r="C716" i="7"/>
  <c r="AH715" i="7"/>
  <c r="AH716" i="7"/>
  <c r="AH159" i="7"/>
  <c r="AH160" i="7"/>
  <c r="Y715" i="7"/>
  <c r="Y716" i="7"/>
  <c r="Y159" i="7"/>
  <c r="Y160" i="7"/>
  <c r="AX159" i="7"/>
  <c r="AX160" i="7"/>
  <c r="AX715" i="7"/>
  <c r="AX716" i="7"/>
  <c r="AQ715" i="7"/>
  <c r="AQ716" i="7"/>
  <c r="AQ159" i="7"/>
  <c r="AQ160" i="7"/>
  <c r="AV159" i="7"/>
  <c r="AV160" i="7"/>
  <c r="AV715" i="7"/>
  <c r="AV716" i="7"/>
  <c r="AC715" i="7"/>
  <c r="AC716" i="7"/>
  <c r="AC159" i="7"/>
  <c r="AC160" i="7"/>
  <c r="W715" i="7"/>
  <c r="W716" i="7"/>
  <c r="W159" i="7"/>
  <c r="W160" i="7"/>
  <c r="AM159" i="7"/>
  <c r="AM160" i="7"/>
  <c r="AM715" i="7"/>
  <c r="AM716" i="7"/>
  <c r="U159" i="7"/>
  <c r="U160" i="7"/>
  <c r="U715" i="7"/>
  <c r="U716" i="7"/>
  <c r="AC307" i="7"/>
  <c r="AC564" i="7"/>
  <c r="AC844" i="7"/>
  <c r="AC848" i="7"/>
  <c r="AC845" i="7"/>
  <c r="AC567" i="7"/>
  <c r="AC309" i="7"/>
  <c r="AC310" i="7"/>
  <c r="AC306" i="7"/>
  <c r="AC847" i="7"/>
  <c r="AC568" i="7"/>
  <c r="AC565" i="7"/>
  <c r="AE844" i="7"/>
  <c r="AE307" i="7"/>
  <c r="AE845" i="7"/>
  <c r="AE848" i="7"/>
  <c r="AE565" i="7"/>
  <c r="AE309" i="7"/>
  <c r="AE567" i="7"/>
  <c r="AE306" i="7"/>
  <c r="AE310" i="7"/>
  <c r="AE564" i="7"/>
  <c r="AE568" i="7"/>
  <c r="AE847" i="7"/>
  <c r="N310" i="7"/>
  <c r="N307" i="7"/>
  <c r="N847" i="7"/>
  <c r="N565" i="7"/>
  <c r="N844" i="7"/>
  <c r="N309" i="7"/>
  <c r="N306" i="7"/>
  <c r="N845" i="7"/>
  <c r="N564" i="7"/>
  <c r="N567" i="7"/>
  <c r="N848" i="7"/>
  <c r="N568" i="7"/>
  <c r="S845" i="7"/>
  <c r="S567" i="7"/>
  <c r="S848" i="7"/>
  <c r="S307" i="7"/>
  <c r="S847" i="7"/>
  <c r="S306" i="7"/>
  <c r="S310" i="7"/>
  <c r="S309" i="7"/>
  <c r="S844" i="7"/>
  <c r="S564" i="7"/>
  <c r="S565" i="7"/>
  <c r="S568" i="7"/>
  <c r="AW844" i="7"/>
  <c r="AW309" i="7"/>
  <c r="AW845" i="7"/>
  <c r="AW564" i="7"/>
  <c r="AW567" i="7"/>
  <c r="AW306" i="7"/>
  <c r="AW565" i="7"/>
  <c r="AW310" i="7"/>
  <c r="AW307" i="7"/>
  <c r="AW848" i="7"/>
  <c r="AW568" i="7"/>
  <c r="AW847" i="7"/>
  <c r="I306" i="7"/>
  <c r="I847" i="7"/>
  <c r="I309" i="7"/>
  <c r="I845" i="7"/>
  <c r="I844" i="7"/>
  <c r="I564" i="7"/>
  <c r="I565" i="7"/>
  <c r="I310" i="7"/>
  <c r="I307" i="7"/>
  <c r="I567" i="7"/>
  <c r="I848" i="7"/>
  <c r="I568" i="7"/>
  <c r="AN564" i="7"/>
  <c r="AN565" i="7"/>
  <c r="AN306" i="7"/>
  <c r="AN567" i="7"/>
  <c r="AN845" i="7"/>
  <c r="AN310" i="7"/>
  <c r="AN309" i="7"/>
  <c r="AN568" i="7"/>
  <c r="AN844" i="7"/>
  <c r="AN847" i="7"/>
  <c r="AN848" i="7"/>
  <c r="AN307" i="7"/>
  <c r="J848" i="7"/>
  <c r="J309" i="7"/>
  <c r="J844" i="7"/>
  <c r="J845" i="7"/>
  <c r="J567" i="7"/>
  <c r="J306" i="7"/>
  <c r="J565" i="7"/>
  <c r="J568" i="7"/>
  <c r="J564" i="7"/>
  <c r="J847" i="7"/>
  <c r="J307" i="7"/>
  <c r="J310" i="7"/>
  <c r="F306" i="7"/>
  <c r="F845" i="7"/>
  <c r="F307" i="7"/>
  <c r="F847" i="7"/>
  <c r="F309" i="7"/>
  <c r="F844" i="7"/>
  <c r="F848" i="7"/>
  <c r="F564" i="7"/>
  <c r="F565" i="7"/>
  <c r="F567" i="7"/>
  <c r="F310" i="7"/>
  <c r="F568" i="7"/>
  <c r="Z847" i="7"/>
  <c r="Z309" i="7"/>
  <c r="Z564" i="7"/>
  <c r="Z848" i="7"/>
  <c r="Z306" i="7"/>
  <c r="Z844" i="7"/>
  <c r="Z307" i="7"/>
  <c r="Z310" i="7"/>
  <c r="Z567" i="7"/>
  <c r="Z565" i="7"/>
  <c r="Z568" i="7"/>
  <c r="Z845" i="7"/>
  <c r="BD845" i="7"/>
  <c r="BD310" i="7"/>
  <c r="BD567" i="7"/>
  <c r="BD847" i="7"/>
  <c r="BD307" i="7"/>
  <c r="BD568" i="7"/>
  <c r="BD564" i="7"/>
  <c r="BD848" i="7"/>
  <c r="BD565" i="7"/>
  <c r="BD309" i="7"/>
  <c r="BD306" i="7"/>
  <c r="BD844" i="7"/>
  <c r="AP564" i="7"/>
  <c r="AP565" i="7"/>
  <c r="AP567" i="7"/>
  <c r="AP847" i="7"/>
  <c r="AP844" i="7"/>
  <c r="AP568" i="7"/>
  <c r="AP848" i="7"/>
  <c r="AP309" i="7"/>
  <c r="AP845" i="7"/>
  <c r="AP307" i="7"/>
  <c r="AP310" i="7"/>
  <c r="AP306" i="7"/>
  <c r="M564" i="7"/>
  <c r="M844" i="7"/>
  <c r="M310" i="7"/>
  <c r="M845" i="7"/>
  <c r="M306" i="7"/>
  <c r="M309" i="7"/>
  <c r="M568" i="7"/>
  <c r="M565" i="7"/>
  <c r="M848" i="7"/>
  <c r="M567" i="7"/>
  <c r="M847" i="7"/>
  <c r="M307" i="7"/>
  <c r="AS567" i="7"/>
  <c r="AS845" i="7"/>
  <c r="AS310" i="7"/>
  <c r="AS565" i="7"/>
  <c r="AS847" i="7"/>
  <c r="AS568" i="7"/>
  <c r="AS306" i="7"/>
  <c r="AS844" i="7"/>
  <c r="AS307" i="7"/>
  <c r="AS309" i="7"/>
  <c r="AS564" i="7"/>
  <c r="AS848" i="7"/>
  <c r="G568" i="7"/>
  <c r="G844" i="7"/>
  <c r="G306" i="7"/>
  <c r="G848" i="7"/>
  <c r="G564" i="7"/>
  <c r="G309" i="7"/>
  <c r="G847" i="7"/>
  <c r="G307" i="7"/>
  <c r="G565" i="7"/>
  <c r="G310" i="7"/>
  <c r="G845" i="7"/>
  <c r="G567" i="7"/>
  <c r="Y82" i="7"/>
  <c r="Y81" i="7"/>
  <c r="S81" i="7"/>
  <c r="S82" i="7"/>
  <c r="AT82" i="7"/>
  <c r="AT81" i="7"/>
  <c r="AH82" i="7"/>
  <c r="AH81" i="7"/>
  <c r="AG82" i="7"/>
  <c r="AG81" i="7"/>
  <c r="D82" i="7"/>
  <c r="D81" i="7"/>
  <c r="L82" i="7"/>
  <c r="L81" i="7"/>
  <c r="C82" i="7"/>
  <c r="C81" i="7"/>
  <c r="AD82" i="7"/>
  <c r="AD81" i="7"/>
  <c r="AQ81" i="7"/>
  <c r="AQ82" i="7"/>
  <c r="Z82" i="7"/>
  <c r="Z81" i="7"/>
  <c r="AR81" i="7"/>
  <c r="AR82" i="7"/>
  <c r="AW81" i="7"/>
  <c r="AW82" i="7"/>
  <c r="AL81" i="7"/>
  <c r="AL82" i="7"/>
  <c r="BC81" i="7"/>
  <c r="BC82" i="7"/>
  <c r="AJ81" i="7"/>
  <c r="AJ82" i="7"/>
  <c r="K4" i="1"/>
  <c r="B1063" i="7"/>
  <c r="B1072" i="7"/>
  <c r="B1059" i="7"/>
  <c r="B1068" i="7"/>
  <c r="B1065" i="7"/>
  <c r="B1074" i="7"/>
  <c r="B1064" i="7"/>
  <c r="B1073" i="7"/>
  <c r="B1061" i="7"/>
  <c r="B1070" i="7"/>
  <c r="B1060" i="7"/>
  <c r="B1069" i="7"/>
  <c r="B1062" i="7"/>
  <c r="B1071" i="7"/>
  <c r="AD1061" i="7"/>
  <c r="AD1070" i="7"/>
  <c r="AD1063" i="7"/>
  <c r="AD1072" i="7"/>
  <c r="AD1062" i="7"/>
  <c r="AD1071" i="7"/>
  <c r="AD1064" i="7"/>
  <c r="AD1073" i="7"/>
  <c r="AD1060" i="7"/>
  <c r="AD1069" i="7"/>
  <c r="AD1065" i="7"/>
  <c r="AD1074" i="7"/>
  <c r="AD1059" i="7"/>
  <c r="AD1068" i="7"/>
  <c r="F1061" i="7"/>
  <c r="F1070" i="7"/>
  <c r="F1063" i="7"/>
  <c r="F1072" i="7"/>
  <c r="F1059" i="7"/>
  <c r="F1068" i="7"/>
  <c r="F1065" i="7"/>
  <c r="F1074" i="7"/>
  <c r="F1064" i="7"/>
  <c r="F1073" i="7"/>
  <c r="F1060" i="7"/>
  <c r="F1069" i="7"/>
  <c r="F1062" i="7"/>
  <c r="F1071" i="7"/>
  <c r="AQ1059" i="7"/>
  <c r="AQ1068" i="7"/>
  <c r="AQ1061" i="7"/>
  <c r="AQ1070" i="7"/>
  <c r="AQ1063" i="7"/>
  <c r="AQ1072" i="7"/>
  <c r="AQ1065" i="7"/>
  <c r="AQ1074" i="7"/>
  <c r="AQ1064" i="7"/>
  <c r="AQ1073" i="7"/>
  <c r="AQ1060" i="7"/>
  <c r="AQ1069" i="7"/>
  <c r="AQ1062" i="7"/>
  <c r="AQ1071" i="7"/>
  <c r="H1061" i="7"/>
  <c r="H1070" i="7"/>
  <c r="H1064" i="7"/>
  <c r="H1073" i="7"/>
  <c r="H1065" i="7"/>
  <c r="H1074" i="7"/>
  <c r="H1059" i="7"/>
  <c r="H1068" i="7"/>
  <c r="H1063" i="7"/>
  <c r="H1072" i="7"/>
  <c r="H1060" i="7"/>
  <c r="H1069" i="7"/>
  <c r="H1062" i="7"/>
  <c r="H1071" i="7"/>
  <c r="AZ1065" i="7"/>
  <c r="AZ1074" i="7"/>
  <c r="AZ1061" i="7"/>
  <c r="AZ1070" i="7"/>
  <c r="AZ1059" i="7"/>
  <c r="AZ1068" i="7"/>
  <c r="AZ1064" i="7"/>
  <c r="AZ1073" i="7"/>
  <c r="AZ1063" i="7"/>
  <c r="AZ1072" i="7"/>
  <c r="AZ1060" i="7"/>
  <c r="AZ1069" i="7"/>
  <c r="AZ1062" i="7"/>
  <c r="AZ1071" i="7"/>
  <c r="S1065" i="7"/>
  <c r="S1074" i="7"/>
  <c r="S1064" i="7"/>
  <c r="S1073" i="7"/>
  <c r="S1060" i="7"/>
  <c r="S1069" i="7"/>
  <c r="S1059" i="7"/>
  <c r="S1068" i="7"/>
  <c r="S1063" i="7"/>
  <c r="S1072" i="7"/>
  <c r="S1062" i="7"/>
  <c r="S1071" i="7"/>
  <c r="S1061" i="7"/>
  <c r="S1070" i="7"/>
  <c r="AT1062" i="7"/>
  <c r="AT1071" i="7"/>
  <c r="AT1059" i="7"/>
  <c r="AT1068" i="7"/>
  <c r="AT1060" i="7"/>
  <c r="AT1069" i="7"/>
  <c r="AT1065" i="7"/>
  <c r="AT1074" i="7"/>
  <c r="AT1063" i="7"/>
  <c r="AT1072" i="7"/>
  <c r="AT1061" i="7"/>
  <c r="AT1070" i="7"/>
  <c r="AT1064" i="7"/>
  <c r="AT1073" i="7"/>
  <c r="BG1062" i="7"/>
  <c r="BG1071" i="7"/>
  <c r="BG1064" i="7"/>
  <c r="BG1073" i="7"/>
  <c r="BG1063" i="7"/>
  <c r="BG1072" i="7"/>
  <c r="BG1060" i="7"/>
  <c r="BG1069" i="7"/>
  <c r="BG1061" i="7"/>
  <c r="BG1070" i="7"/>
  <c r="BG1065" i="7"/>
  <c r="BG1074" i="7"/>
  <c r="BG1059" i="7"/>
  <c r="BG1068" i="7"/>
  <c r="R1063" i="7"/>
  <c r="R1072" i="7"/>
  <c r="R1064" i="7"/>
  <c r="R1073" i="7"/>
  <c r="R1060" i="7"/>
  <c r="R1069" i="7"/>
  <c r="R1065" i="7"/>
  <c r="R1074" i="7"/>
  <c r="R1062" i="7"/>
  <c r="R1071" i="7"/>
  <c r="R1059" i="7"/>
  <c r="R1068" i="7"/>
  <c r="R1061" i="7"/>
  <c r="R1070" i="7"/>
  <c r="AO1059" i="7"/>
  <c r="AO1068" i="7"/>
  <c r="AO1064" i="7"/>
  <c r="AO1073" i="7"/>
  <c r="AO1063" i="7"/>
  <c r="AO1072" i="7"/>
  <c r="AO1060" i="7"/>
  <c r="AO1069" i="7"/>
  <c r="AO1065" i="7"/>
  <c r="AO1074" i="7"/>
  <c r="AO1062" i="7"/>
  <c r="AO1071" i="7"/>
  <c r="AO1061" i="7"/>
  <c r="AO1070" i="7"/>
  <c r="P1065" i="7"/>
  <c r="P1074" i="7"/>
  <c r="P1061" i="7"/>
  <c r="P1070" i="7"/>
  <c r="P1063" i="7"/>
  <c r="P1072" i="7"/>
  <c r="P1059" i="7"/>
  <c r="P1068" i="7"/>
  <c r="P1062" i="7"/>
  <c r="P1071" i="7"/>
  <c r="P1064" i="7"/>
  <c r="P1073" i="7"/>
  <c r="P1060" i="7"/>
  <c r="P1069" i="7"/>
  <c r="N1064" i="7"/>
  <c r="N1073" i="7"/>
  <c r="N1060" i="7"/>
  <c r="N1069" i="7"/>
  <c r="N1062" i="7"/>
  <c r="N1071" i="7"/>
  <c r="N1061" i="7"/>
  <c r="N1070" i="7"/>
  <c r="N1059" i="7"/>
  <c r="N1068" i="7"/>
  <c r="N1065" i="7"/>
  <c r="N1074" i="7"/>
  <c r="N1063" i="7"/>
  <c r="N1072" i="7"/>
  <c r="AP1061" i="7"/>
  <c r="AP1070" i="7"/>
  <c r="AP1065" i="7"/>
  <c r="AP1074" i="7"/>
  <c r="AP1064" i="7"/>
  <c r="AP1073" i="7"/>
  <c r="AP1063" i="7"/>
  <c r="AP1072" i="7"/>
  <c r="AP1060" i="7"/>
  <c r="AP1069" i="7"/>
  <c r="AP1062" i="7"/>
  <c r="AP1071" i="7"/>
  <c r="AP1059" i="7"/>
  <c r="AP1068" i="7"/>
  <c r="AK167" i="7"/>
  <c r="AC167" i="7"/>
  <c r="AC185" i="7"/>
  <c r="AM101" i="7"/>
  <c r="AM102" i="7"/>
  <c r="M101" i="7"/>
  <c r="M102" i="7"/>
  <c r="F102" i="7"/>
  <c r="F101" i="7"/>
  <c r="AJ101" i="7"/>
  <c r="AJ102" i="7"/>
  <c r="B101" i="7"/>
  <c r="B102" i="7"/>
  <c r="AB101" i="7"/>
  <c r="AB102" i="7"/>
  <c r="AG101" i="7"/>
  <c r="AG102" i="7"/>
  <c r="V102" i="7"/>
  <c r="V101" i="7"/>
  <c r="AK102" i="7"/>
  <c r="AK101" i="7"/>
  <c r="BC101" i="7"/>
  <c r="BC102" i="7"/>
  <c r="D102" i="7"/>
  <c r="D101" i="7"/>
  <c r="X102" i="7"/>
  <c r="X101" i="7"/>
  <c r="AC102" i="7"/>
  <c r="AC101" i="7"/>
  <c r="O102" i="7"/>
  <c r="O101" i="7"/>
  <c r="N102" i="7"/>
  <c r="N101" i="7"/>
  <c r="R296" i="7"/>
  <c r="AT296" i="7"/>
  <c r="AS296" i="7"/>
  <c r="BE296" i="7"/>
  <c r="K296" i="7"/>
  <c r="I296" i="7"/>
  <c r="AW296" i="7"/>
  <c r="AL296" i="7"/>
  <c r="BD296" i="7"/>
  <c r="AR296" i="7"/>
  <c r="AU296" i="7"/>
  <c r="AP296" i="7"/>
  <c r="Y296" i="7"/>
  <c r="AF296" i="7"/>
  <c r="BB78" i="7"/>
  <c r="BB87" i="7"/>
  <c r="BB77" i="7"/>
  <c r="BB79" i="7"/>
  <c r="BB88" i="7"/>
  <c r="AR78" i="7"/>
  <c r="AR87" i="7"/>
  <c r="AR77" i="7"/>
  <c r="AR79" i="7"/>
  <c r="AR88" i="7"/>
  <c r="Y78" i="7"/>
  <c r="Y87" i="7"/>
  <c r="Y77" i="7"/>
  <c r="Y79" i="7"/>
  <c r="Y88" i="7"/>
  <c r="BG77" i="7"/>
  <c r="BG78" i="7"/>
  <c r="BG87" i="7"/>
  <c r="BG79" i="7"/>
  <c r="BG88" i="7"/>
  <c r="AX77" i="7"/>
  <c r="AX78" i="7"/>
  <c r="AX87" i="7"/>
  <c r="AX79" i="7"/>
  <c r="AX88" i="7"/>
  <c r="E78" i="7"/>
  <c r="E87" i="7"/>
  <c r="E77" i="7"/>
  <c r="E79" i="7"/>
  <c r="E88" i="7"/>
  <c r="AC79" i="7"/>
  <c r="AC88" i="7"/>
  <c r="AC77" i="7"/>
  <c r="AC78" i="7"/>
  <c r="AC87" i="7"/>
  <c r="AE79" i="7"/>
  <c r="AE88" i="7"/>
  <c r="AE77" i="7"/>
  <c r="AE78" i="7"/>
  <c r="AE87" i="7"/>
  <c r="M78" i="7"/>
  <c r="M87" i="7"/>
  <c r="M77" i="7"/>
  <c r="M79" i="7"/>
  <c r="M88" i="7"/>
  <c r="AY79" i="7"/>
  <c r="AY88" i="7"/>
  <c r="AY78" i="7"/>
  <c r="AY87" i="7"/>
  <c r="AY77" i="7"/>
  <c r="BE79" i="7"/>
  <c r="BE88" i="7"/>
  <c r="BE78" i="7"/>
  <c r="BE87" i="7"/>
  <c r="BE77" i="7"/>
  <c r="AG78" i="7"/>
  <c r="AG87" i="7"/>
  <c r="AG77" i="7"/>
  <c r="AG79" i="7"/>
  <c r="AG88" i="7"/>
  <c r="AB79" i="7"/>
  <c r="AB88" i="7"/>
  <c r="AB77" i="7"/>
  <c r="AB78" i="7"/>
  <c r="AB87" i="7"/>
  <c r="AM79" i="7"/>
  <c r="AM88" i="7"/>
  <c r="AM77" i="7"/>
  <c r="AM78" i="7"/>
  <c r="AM87" i="7"/>
  <c r="AW79" i="7"/>
  <c r="AW88" i="7"/>
  <c r="AW78" i="7"/>
  <c r="AW87" i="7"/>
  <c r="AW77" i="7"/>
  <c r="K79" i="7"/>
  <c r="K88" i="7"/>
  <c r="K78" i="7"/>
  <c r="K87" i="7"/>
  <c r="K77" i="7"/>
  <c r="B144" i="7"/>
  <c r="B145" i="7"/>
  <c r="AB127" i="7"/>
  <c r="AB136" i="7"/>
  <c r="AB131" i="7"/>
  <c r="AB140" i="7"/>
  <c r="AB130" i="7"/>
  <c r="AB139" i="7"/>
  <c r="AB126" i="7"/>
  <c r="AB135" i="7"/>
  <c r="AB132" i="7"/>
  <c r="AB141" i="7"/>
  <c r="AB128" i="7"/>
  <c r="AB137" i="7"/>
  <c r="AB129" i="7"/>
  <c r="AB138" i="7"/>
  <c r="G128" i="7"/>
  <c r="G137" i="7"/>
  <c r="G130" i="7"/>
  <c r="G139" i="7"/>
  <c r="G132" i="7"/>
  <c r="G141" i="7"/>
  <c r="G131" i="7"/>
  <c r="G140" i="7"/>
  <c r="G127" i="7"/>
  <c r="G136" i="7"/>
  <c r="G129" i="7"/>
  <c r="G138" i="7"/>
  <c r="G126" i="7"/>
  <c r="G135" i="7"/>
  <c r="AE131" i="7"/>
  <c r="AE140" i="7"/>
  <c r="AE130" i="7"/>
  <c r="AE139" i="7"/>
  <c r="AE126" i="7"/>
  <c r="AE135" i="7"/>
  <c r="AE127" i="7"/>
  <c r="AE136" i="7"/>
  <c r="AE132" i="7"/>
  <c r="AE141" i="7"/>
  <c r="AE128" i="7"/>
  <c r="AE137" i="7"/>
  <c r="AE129" i="7"/>
  <c r="AE138" i="7"/>
  <c r="AR131" i="7"/>
  <c r="AR140" i="7"/>
  <c r="AR128" i="7"/>
  <c r="AR137" i="7"/>
  <c r="AR130" i="7"/>
  <c r="AR139" i="7"/>
  <c r="AR126" i="7"/>
  <c r="AR135" i="7"/>
  <c r="AR132" i="7"/>
  <c r="AR141" i="7"/>
  <c r="AR127" i="7"/>
  <c r="AR136" i="7"/>
  <c r="AR129" i="7"/>
  <c r="AR138" i="7"/>
  <c r="AA132" i="7"/>
  <c r="AA141" i="7"/>
  <c r="AA128" i="7"/>
  <c r="AA137" i="7"/>
  <c r="AA126" i="7"/>
  <c r="AA135" i="7"/>
  <c r="AA129" i="7"/>
  <c r="AA138" i="7"/>
  <c r="AA131" i="7"/>
  <c r="AA140" i="7"/>
  <c r="AA130" i="7"/>
  <c r="AA139" i="7"/>
  <c r="AA127" i="7"/>
  <c r="AA136" i="7"/>
  <c r="Y129" i="7"/>
  <c r="Y138" i="7"/>
  <c r="Y131" i="7"/>
  <c r="Y140" i="7"/>
  <c r="Y126" i="7"/>
  <c r="Y135" i="7"/>
  <c r="Y132" i="7"/>
  <c r="Y141" i="7"/>
  <c r="Y128" i="7"/>
  <c r="Y137" i="7"/>
  <c r="Y127" i="7"/>
  <c r="Y136" i="7"/>
  <c r="Y130" i="7"/>
  <c r="Y139" i="7"/>
  <c r="AH128" i="7"/>
  <c r="AH137" i="7"/>
  <c r="AH129" i="7"/>
  <c r="AH138" i="7"/>
  <c r="AH132" i="7"/>
  <c r="AH141" i="7"/>
  <c r="AH130" i="7"/>
  <c r="AH139" i="7"/>
  <c r="AH127" i="7"/>
  <c r="AH136" i="7"/>
  <c r="AH126" i="7"/>
  <c r="AH135" i="7"/>
  <c r="AH131" i="7"/>
  <c r="AH140" i="7"/>
  <c r="BG126" i="7"/>
  <c r="BG135" i="7"/>
  <c r="BG132" i="7"/>
  <c r="BG141" i="7"/>
  <c r="BG127" i="7"/>
  <c r="BG136" i="7"/>
  <c r="BG130" i="7"/>
  <c r="BG139" i="7"/>
  <c r="BG129" i="7"/>
  <c r="BG138" i="7"/>
  <c r="BG128" i="7"/>
  <c r="BG137" i="7"/>
  <c r="BG131" i="7"/>
  <c r="BG140" i="7"/>
  <c r="BH128" i="7"/>
  <c r="BH137" i="7"/>
  <c r="BH126" i="7"/>
  <c r="BH135" i="7"/>
  <c r="BH130" i="7"/>
  <c r="BH139" i="7"/>
  <c r="BH131" i="7"/>
  <c r="BH140" i="7"/>
  <c r="BH132" i="7"/>
  <c r="BH141" i="7"/>
  <c r="BH127" i="7"/>
  <c r="BH136" i="7"/>
  <c r="BH129" i="7"/>
  <c r="BH138" i="7"/>
  <c r="AP131" i="7"/>
  <c r="AP140" i="7"/>
  <c r="AP127" i="7"/>
  <c r="AP136" i="7"/>
  <c r="AP132" i="7"/>
  <c r="AP141" i="7"/>
  <c r="AP126" i="7"/>
  <c r="AP135" i="7"/>
  <c r="AP128" i="7"/>
  <c r="AP137" i="7"/>
  <c r="AP129" i="7"/>
  <c r="AP138" i="7"/>
  <c r="AP130" i="7"/>
  <c r="AP139" i="7"/>
  <c r="BE129" i="7"/>
  <c r="BE138" i="7"/>
  <c r="BE128" i="7"/>
  <c r="BE137" i="7"/>
  <c r="BE126" i="7"/>
  <c r="BE135" i="7"/>
  <c r="BE130" i="7"/>
  <c r="BE139" i="7"/>
  <c r="BE127" i="7"/>
  <c r="BE136" i="7"/>
  <c r="BE131" i="7"/>
  <c r="BE140" i="7"/>
  <c r="BE132" i="7"/>
  <c r="BE141" i="7"/>
  <c r="AK131" i="7"/>
  <c r="AK140" i="7"/>
  <c r="AK132" i="7"/>
  <c r="AK141" i="7"/>
  <c r="AK126" i="7"/>
  <c r="AK135" i="7"/>
  <c r="AK127" i="7"/>
  <c r="AK136" i="7"/>
  <c r="AK128" i="7"/>
  <c r="AK137" i="7"/>
  <c r="AK129" i="7"/>
  <c r="AK138" i="7"/>
  <c r="AK130" i="7"/>
  <c r="AK139" i="7"/>
  <c r="X127" i="7"/>
  <c r="X136" i="7"/>
  <c r="X126" i="7"/>
  <c r="X135" i="7"/>
  <c r="X132" i="7"/>
  <c r="X141" i="7"/>
  <c r="X128" i="7"/>
  <c r="X137" i="7"/>
  <c r="X129" i="7"/>
  <c r="X138" i="7"/>
  <c r="X130" i="7"/>
  <c r="X139" i="7"/>
  <c r="X131" i="7"/>
  <c r="X140" i="7"/>
  <c r="AB150" i="7"/>
  <c r="AB148" i="7"/>
  <c r="AB149" i="7"/>
  <c r="AN150" i="7"/>
  <c r="AN148" i="7"/>
  <c r="AN149" i="7"/>
  <c r="AP148" i="7"/>
  <c r="AP149" i="7"/>
  <c r="AP150" i="7"/>
  <c r="AA148" i="7"/>
  <c r="AA149" i="7"/>
  <c r="AA150" i="7"/>
  <c r="W150" i="7"/>
  <c r="W148" i="7"/>
  <c r="W149" i="7"/>
  <c r="AW148" i="7"/>
  <c r="AW149" i="7"/>
  <c r="AW150" i="7"/>
  <c r="H148" i="7"/>
  <c r="H149" i="7"/>
  <c r="H150" i="7"/>
  <c r="AH150" i="7"/>
  <c r="AH148" i="7"/>
  <c r="AH149" i="7"/>
  <c r="AF148" i="7"/>
  <c r="AF149" i="7"/>
  <c r="AF150" i="7"/>
  <c r="AT148" i="7"/>
  <c r="AT149" i="7"/>
  <c r="AT150" i="7"/>
  <c r="V148" i="7"/>
  <c r="V149" i="7"/>
  <c r="V150" i="7"/>
  <c r="AY148" i="7"/>
  <c r="AY149" i="7"/>
  <c r="AY150" i="7"/>
  <c r="R150" i="7"/>
  <c r="R148" i="7"/>
  <c r="R149" i="7"/>
  <c r="AM150" i="7"/>
  <c r="AM148" i="7"/>
  <c r="AM149" i="7"/>
  <c r="R715" i="7"/>
  <c r="R716" i="7"/>
  <c r="R159" i="7"/>
  <c r="R160" i="7"/>
  <c r="Z715" i="7"/>
  <c r="Z716" i="7"/>
  <c r="Z159" i="7"/>
  <c r="Z160" i="7"/>
  <c r="G715" i="7"/>
  <c r="G716" i="7"/>
  <c r="G159" i="7"/>
  <c r="G160" i="7"/>
  <c r="B715" i="7"/>
  <c r="B716" i="7"/>
  <c r="B159" i="7"/>
  <c r="B160" i="7"/>
  <c r="AR159" i="7"/>
  <c r="AR160" i="7"/>
  <c r="AR715" i="7"/>
  <c r="AR716" i="7"/>
  <c r="AE715" i="7"/>
  <c r="AE716" i="7"/>
  <c r="AE159" i="7"/>
  <c r="AE160" i="7"/>
  <c r="AO159" i="7"/>
  <c r="AO160" i="7"/>
  <c r="AO715" i="7"/>
  <c r="AO716" i="7"/>
  <c r="T715" i="7"/>
  <c r="T716" i="7"/>
  <c r="T159" i="7"/>
  <c r="T160" i="7"/>
  <c r="F159" i="7"/>
  <c r="F160" i="7"/>
  <c r="F715" i="7"/>
  <c r="F716" i="7"/>
  <c r="AA159" i="7"/>
  <c r="AA160" i="7"/>
  <c r="AA715" i="7"/>
  <c r="AA716" i="7"/>
  <c r="BE159" i="7"/>
  <c r="BE160" i="7"/>
  <c r="BE715" i="7"/>
  <c r="BE716" i="7"/>
  <c r="N159" i="7"/>
  <c r="N160" i="7"/>
  <c r="N715" i="7"/>
  <c r="N716" i="7"/>
  <c r="AJ159" i="7"/>
  <c r="AJ160" i="7"/>
  <c r="AJ715" i="7"/>
  <c r="AJ716" i="7"/>
  <c r="BD159" i="7"/>
  <c r="BD160" i="7"/>
  <c r="BD715" i="7"/>
  <c r="BD716" i="7"/>
  <c r="BB564" i="7"/>
  <c r="BB310" i="7"/>
  <c r="BB848" i="7"/>
  <c r="BB844" i="7"/>
  <c r="BB309" i="7"/>
  <c r="BB567" i="7"/>
  <c r="BB307" i="7"/>
  <c r="BB845" i="7"/>
  <c r="BB847" i="7"/>
  <c r="BB306" i="7"/>
  <c r="BB568" i="7"/>
  <c r="BB565" i="7"/>
  <c r="P307" i="7"/>
  <c r="P564" i="7"/>
  <c r="P568" i="7"/>
  <c r="P565" i="7"/>
  <c r="P567" i="7"/>
  <c r="P848" i="7"/>
  <c r="P845" i="7"/>
  <c r="P844" i="7"/>
  <c r="P847" i="7"/>
  <c r="P310" i="7"/>
  <c r="P306" i="7"/>
  <c r="P309" i="7"/>
  <c r="AV844" i="7"/>
  <c r="AV565" i="7"/>
  <c r="AV564" i="7"/>
  <c r="AV307" i="7"/>
  <c r="AV310" i="7"/>
  <c r="AV847" i="7"/>
  <c r="AV848" i="7"/>
  <c r="AV568" i="7"/>
  <c r="AV306" i="7"/>
  <c r="AV567" i="7"/>
  <c r="AV309" i="7"/>
  <c r="AV845" i="7"/>
  <c r="H847" i="7"/>
  <c r="H564" i="7"/>
  <c r="H844" i="7"/>
  <c r="H848" i="7"/>
  <c r="H568" i="7"/>
  <c r="H845" i="7"/>
  <c r="H306" i="7"/>
  <c r="H309" i="7"/>
  <c r="H310" i="7"/>
  <c r="H567" i="7"/>
  <c r="H565" i="7"/>
  <c r="H307" i="7"/>
  <c r="AT848" i="7"/>
  <c r="AT847" i="7"/>
  <c r="AT310" i="7"/>
  <c r="AT309" i="7"/>
  <c r="AT567" i="7"/>
  <c r="AT844" i="7"/>
  <c r="AT307" i="7"/>
  <c r="AT568" i="7"/>
  <c r="AT565" i="7"/>
  <c r="AT845" i="7"/>
  <c r="AT564" i="7"/>
  <c r="AT306" i="7"/>
  <c r="C306" i="7"/>
  <c r="C844" i="7"/>
  <c r="C568" i="7"/>
  <c r="C309" i="7"/>
  <c r="C564" i="7"/>
  <c r="C310" i="7"/>
  <c r="C567" i="7"/>
  <c r="C845" i="7"/>
  <c r="C847" i="7"/>
  <c r="C307" i="7"/>
  <c r="C565" i="7"/>
  <c r="C848" i="7"/>
  <c r="AD567" i="7"/>
  <c r="AD565" i="7"/>
  <c r="AD845" i="7"/>
  <c r="AD564" i="7"/>
  <c r="AD310" i="7"/>
  <c r="AD848" i="7"/>
  <c r="AD844" i="7"/>
  <c r="AD306" i="7"/>
  <c r="AD307" i="7"/>
  <c r="AD309" i="7"/>
  <c r="AD847" i="7"/>
  <c r="AD568" i="7"/>
  <c r="U309" i="7"/>
  <c r="U564" i="7"/>
  <c r="U568" i="7"/>
  <c r="U848" i="7"/>
  <c r="U310" i="7"/>
  <c r="U565" i="7"/>
  <c r="U844" i="7"/>
  <c r="U845" i="7"/>
  <c r="U306" i="7"/>
  <c r="U847" i="7"/>
  <c r="U307" i="7"/>
  <c r="U567" i="7"/>
  <c r="AI306" i="7"/>
  <c r="AI568" i="7"/>
  <c r="AI844" i="7"/>
  <c r="AI564" i="7"/>
  <c r="AI567" i="7"/>
  <c r="AI310" i="7"/>
  <c r="AI847" i="7"/>
  <c r="AI845" i="7"/>
  <c r="AI565" i="7"/>
  <c r="AI309" i="7"/>
  <c r="AI307" i="7"/>
  <c r="AI848" i="7"/>
  <c r="AB844" i="7"/>
  <c r="AB564" i="7"/>
  <c r="AB848" i="7"/>
  <c r="AB845" i="7"/>
  <c r="AB565" i="7"/>
  <c r="AB310" i="7"/>
  <c r="AB567" i="7"/>
  <c r="AB306" i="7"/>
  <c r="AB309" i="7"/>
  <c r="AB568" i="7"/>
  <c r="AB847" i="7"/>
  <c r="AB307" i="7"/>
  <c r="D567" i="7"/>
  <c r="D568" i="7"/>
  <c r="D307" i="7"/>
  <c r="D845" i="7"/>
  <c r="D847" i="7"/>
  <c r="D848" i="7"/>
  <c r="D844" i="7"/>
  <c r="D565" i="7"/>
  <c r="D564" i="7"/>
  <c r="D309" i="7"/>
  <c r="D306" i="7"/>
  <c r="D310" i="7"/>
  <c r="Q845" i="7"/>
  <c r="Q844" i="7"/>
  <c r="Q847" i="7"/>
  <c r="Q565" i="7"/>
  <c r="Q309" i="7"/>
  <c r="Q310" i="7"/>
  <c r="Q564" i="7"/>
  <c r="Q568" i="7"/>
  <c r="Q306" i="7"/>
  <c r="Q848" i="7"/>
  <c r="Q567" i="7"/>
  <c r="Q307" i="7"/>
  <c r="AG847" i="7"/>
  <c r="AG567" i="7"/>
  <c r="AG310" i="7"/>
  <c r="AG568" i="7"/>
  <c r="AG564" i="7"/>
  <c r="AG307" i="7"/>
  <c r="AG309" i="7"/>
  <c r="AG848" i="7"/>
  <c r="AG845" i="7"/>
  <c r="AG844" i="7"/>
  <c r="AG565" i="7"/>
  <c r="AG306" i="7"/>
  <c r="AU845" i="7"/>
  <c r="AU309" i="7"/>
  <c r="AU847" i="7"/>
  <c r="AU848" i="7"/>
  <c r="AU844" i="7"/>
  <c r="AU564" i="7"/>
  <c r="AU568" i="7"/>
  <c r="AU306" i="7"/>
  <c r="AU310" i="7"/>
  <c r="AU565" i="7"/>
  <c r="AU307" i="7"/>
  <c r="AU567" i="7"/>
  <c r="G81" i="7"/>
  <c r="G82" i="7"/>
  <c r="B98" i="7"/>
  <c r="AE82" i="7"/>
  <c r="AE85" i="7"/>
  <c r="AE81" i="7"/>
  <c r="AF81" i="7"/>
  <c r="AF82" i="7"/>
  <c r="O81" i="7"/>
  <c r="O82" i="7"/>
  <c r="T82" i="7"/>
  <c r="T81" i="7"/>
  <c r="AY81" i="7"/>
  <c r="AY82" i="7"/>
  <c r="AM82" i="7"/>
  <c r="AM85" i="7"/>
  <c r="AM81" i="7"/>
  <c r="AV82" i="7"/>
  <c r="AV81" i="7"/>
  <c r="W81" i="7"/>
  <c r="W82" i="7"/>
  <c r="AU81" i="7"/>
  <c r="AU82" i="7"/>
  <c r="AZ82" i="7"/>
  <c r="AZ81" i="7"/>
  <c r="BH82" i="7"/>
  <c r="BH81" i="7"/>
  <c r="AB81" i="7"/>
  <c r="AB82" i="7"/>
  <c r="AE1062" i="7"/>
  <c r="AE1071" i="7"/>
  <c r="AE1060" i="7"/>
  <c r="AE1069" i="7"/>
  <c r="AE1065" i="7"/>
  <c r="AE1074" i="7"/>
  <c r="AE1063" i="7"/>
  <c r="AE1072" i="7"/>
  <c r="AE1064" i="7"/>
  <c r="AE1073" i="7"/>
  <c r="AE1061" i="7"/>
  <c r="AE1070" i="7"/>
  <c r="AE1059" i="7"/>
  <c r="AE1068" i="7"/>
  <c r="U1064" i="7"/>
  <c r="U1073" i="7"/>
  <c r="U1063" i="7"/>
  <c r="U1072" i="7"/>
  <c r="U130" i="7"/>
  <c r="U139" i="7"/>
  <c r="U128" i="7"/>
  <c r="U137" i="7"/>
  <c r="U1065" i="7"/>
  <c r="U1074" i="7"/>
  <c r="U1059" i="7"/>
  <c r="U1068" i="7"/>
  <c r="U132" i="7"/>
  <c r="U141" i="7"/>
  <c r="U131" i="7"/>
  <c r="U140" i="7"/>
  <c r="U1061" i="7"/>
  <c r="U1070" i="7"/>
  <c r="U127" i="7"/>
  <c r="U136" i="7"/>
  <c r="U1060" i="7"/>
  <c r="U1069" i="7"/>
  <c r="U1062" i="7"/>
  <c r="U1071" i="7"/>
  <c r="U129" i="7"/>
  <c r="U138" i="7"/>
  <c r="U126" i="7"/>
  <c r="U135" i="7"/>
  <c r="AB1059" i="7"/>
  <c r="AB1068" i="7"/>
  <c r="AB1060" i="7"/>
  <c r="AB1069" i="7"/>
  <c r="AB1061" i="7"/>
  <c r="AB1070" i="7"/>
  <c r="AB1063" i="7"/>
  <c r="AB1072" i="7"/>
  <c r="AB1065" i="7"/>
  <c r="AB1074" i="7"/>
  <c r="AB1062" i="7"/>
  <c r="AB1071" i="7"/>
  <c r="AB1064" i="7"/>
  <c r="AB1073" i="7"/>
  <c r="AC1062" i="7"/>
  <c r="AC1071" i="7"/>
  <c r="AC1059" i="7"/>
  <c r="AC1068" i="7"/>
  <c r="AC1060" i="7"/>
  <c r="AC1069" i="7"/>
  <c r="AC1065" i="7"/>
  <c r="AC1074" i="7"/>
  <c r="AC1064" i="7"/>
  <c r="AC1073" i="7"/>
  <c r="AC1061" i="7"/>
  <c r="AC1070" i="7"/>
  <c r="AC1063" i="7"/>
  <c r="AC1072" i="7"/>
  <c r="BD1062" i="7"/>
  <c r="BD1071" i="7"/>
  <c r="BD1063" i="7"/>
  <c r="BD1072" i="7"/>
  <c r="BD1061" i="7"/>
  <c r="BD1070" i="7"/>
  <c r="BD1065" i="7"/>
  <c r="BD1074" i="7"/>
  <c r="BD1059" i="7"/>
  <c r="BD1068" i="7"/>
  <c r="BD1064" i="7"/>
  <c r="BD1073" i="7"/>
  <c r="BD1060" i="7"/>
  <c r="BD1069" i="7"/>
  <c r="AH1061" i="7"/>
  <c r="AH1070" i="7"/>
  <c r="AH1063" i="7"/>
  <c r="AH1072" i="7"/>
  <c r="AH1059" i="7"/>
  <c r="AH1068" i="7"/>
  <c r="AH1065" i="7"/>
  <c r="AH1074" i="7"/>
  <c r="AH1060" i="7"/>
  <c r="AH1069" i="7"/>
  <c r="AH1062" i="7"/>
  <c r="AH1071" i="7"/>
  <c r="AH1064" i="7"/>
  <c r="AH1073" i="7"/>
  <c r="AR1059" i="7"/>
  <c r="AR1068" i="7"/>
  <c r="AR1064" i="7"/>
  <c r="AR1073" i="7"/>
  <c r="AR1063" i="7"/>
  <c r="AR1072" i="7"/>
  <c r="AR1061" i="7"/>
  <c r="AR1070" i="7"/>
  <c r="AR1065" i="7"/>
  <c r="AR1074" i="7"/>
  <c r="AR1060" i="7"/>
  <c r="AR1069" i="7"/>
  <c r="AR1062" i="7"/>
  <c r="AR1071" i="7"/>
  <c r="C1062" i="7"/>
  <c r="C1071" i="7"/>
  <c r="C1064" i="7"/>
  <c r="C1073" i="7"/>
  <c r="C1061" i="7"/>
  <c r="C1070" i="7"/>
  <c r="C1063" i="7"/>
  <c r="C1072" i="7"/>
  <c r="C1065" i="7"/>
  <c r="C1074" i="7"/>
  <c r="C1059" i="7"/>
  <c r="C1068" i="7"/>
  <c r="C1060" i="7"/>
  <c r="C1069" i="7"/>
  <c r="AY1063" i="7"/>
  <c r="AY1072" i="7"/>
  <c r="AY1064" i="7"/>
  <c r="AY1073" i="7"/>
  <c r="AY1062" i="7"/>
  <c r="AY1071" i="7"/>
  <c r="AY1059" i="7"/>
  <c r="AY1068" i="7"/>
  <c r="AY1060" i="7"/>
  <c r="AY1069" i="7"/>
  <c r="AY1061" i="7"/>
  <c r="AY1070" i="7"/>
  <c r="AY1065" i="7"/>
  <c r="AY1074" i="7"/>
  <c r="AG1061" i="7"/>
  <c r="AG1070" i="7"/>
  <c r="AG1065" i="7"/>
  <c r="AG1074" i="7"/>
  <c r="AG1059" i="7"/>
  <c r="AG1068" i="7"/>
  <c r="AG1063" i="7"/>
  <c r="AG1072" i="7"/>
  <c r="AG1060" i="7"/>
  <c r="AG1069" i="7"/>
  <c r="AG1064" i="7"/>
  <c r="AG1073" i="7"/>
  <c r="AG1062" i="7"/>
  <c r="AG1071" i="7"/>
  <c r="BC1060" i="7"/>
  <c r="BC1069" i="7"/>
  <c r="BC1063" i="7"/>
  <c r="BC1072" i="7"/>
  <c r="BC1062" i="7"/>
  <c r="BC1071" i="7"/>
  <c r="BC1064" i="7"/>
  <c r="BC1073" i="7"/>
  <c r="BC1061" i="7"/>
  <c r="BC1070" i="7"/>
  <c r="BC1065" i="7"/>
  <c r="BC1074" i="7"/>
  <c r="BC1059" i="7"/>
  <c r="BC1068" i="7"/>
  <c r="AW1059" i="7"/>
  <c r="AW1068" i="7"/>
  <c r="AW1060" i="7"/>
  <c r="AW1069" i="7"/>
  <c r="AW1065" i="7"/>
  <c r="AW1074" i="7"/>
  <c r="AW1062" i="7"/>
  <c r="AW1071" i="7"/>
  <c r="AW1061" i="7"/>
  <c r="AW1070" i="7"/>
  <c r="AW1063" i="7"/>
  <c r="AW1072" i="7"/>
  <c r="AW1064" i="7"/>
  <c r="AW1073" i="7"/>
  <c r="BB1064" i="7"/>
  <c r="BB1073" i="7"/>
  <c r="BB1060" i="7"/>
  <c r="BB1069" i="7"/>
  <c r="BB1061" i="7"/>
  <c r="BB1070" i="7"/>
  <c r="BB1065" i="7"/>
  <c r="BB1074" i="7"/>
  <c r="BB1063" i="7"/>
  <c r="BB1072" i="7"/>
  <c r="BB1062" i="7"/>
  <c r="BB1071" i="7"/>
  <c r="BB1059" i="7"/>
  <c r="BB1068" i="7"/>
  <c r="Z1059" i="7"/>
  <c r="Z1068" i="7"/>
  <c r="Z1064" i="7"/>
  <c r="Z1073" i="7"/>
  <c r="Z1062" i="7"/>
  <c r="Z1071" i="7"/>
  <c r="Z1060" i="7"/>
  <c r="Z1069" i="7"/>
  <c r="Z1063" i="7"/>
  <c r="Z1072" i="7"/>
  <c r="Z1061" i="7"/>
  <c r="Z1070" i="7"/>
  <c r="Z1065" i="7"/>
  <c r="Z1074" i="7"/>
  <c r="X1063" i="7"/>
  <c r="X1072" i="7"/>
  <c r="X1064" i="7"/>
  <c r="X1073" i="7"/>
  <c r="X1065" i="7"/>
  <c r="X1074" i="7"/>
  <c r="X1060" i="7"/>
  <c r="X1069" i="7"/>
  <c r="X1062" i="7"/>
  <c r="X1071" i="7"/>
  <c r="X1061" i="7"/>
  <c r="X1070" i="7"/>
  <c r="X1059" i="7"/>
  <c r="X1068" i="7"/>
  <c r="AW167" i="7"/>
  <c r="AW185" i="7"/>
  <c r="AA167" i="7"/>
  <c r="AA185" i="7"/>
  <c r="AH167" i="7"/>
  <c r="BD167" i="7"/>
  <c r="BD185" i="7"/>
  <c r="AE167" i="7"/>
  <c r="AE185" i="7"/>
  <c r="AP102" i="7"/>
  <c r="AP101" i="7"/>
  <c r="U101" i="7"/>
  <c r="U102" i="7"/>
  <c r="BE101" i="7"/>
  <c r="BE102" i="7"/>
  <c r="AX102" i="7"/>
  <c r="AX101" i="7"/>
  <c r="E101" i="7"/>
  <c r="E102" i="7"/>
  <c r="H102" i="7"/>
  <c r="H101" i="7"/>
  <c r="AR102" i="7"/>
  <c r="AR101" i="7"/>
  <c r="AN102" i="7"/>
  <c r="AN101" i="7"/>
  <c r="AI101" i="7"/>
  <c r="AI102" i="7"/>
  <c r="AV101" i="7"/>
  <c r="AV102" i="7"/>
  <c r="AH102" i="7"/>
  <c r="AH101" i="7"/>
  <c r="Z101" i="7"/>
  <c r="Z102" i="7"/>
  <c r="AU102" i="7"/>
  <c r="AU101" i="7"/>
  <c r="C102" i="7"/>
  <c r="C101" i="7"/>
  <c r="BD101" i="7"/>
  <c r="BD102" i="7"/>
  <c r="C296" i="7"/>
  <c r="M296" i="7"/>
  <c r="F296" i="7"/>
  <c r="AY296" i="7"/>
  <c r="W296" i="7"/>
  <c r="AM296" i="7"/>
  <c r="P296" i="7"/>
  <c r="AV296" i="7"/>
  <c r="D296" i="7"/>
  <c r="AG296" i="7"/>
  <c r="U296" i="7"/>
  <c r="AO296" i="7"/>
  <c r="AB296" i="7"/>
  <c r="AI296" i="7"/>
  <c r="E296" i="7"/>
  <c r="AF78" i="7"/>
  <c r="AF87" i="7"/>
  <c r="AF77" i="7"/>
  <c r="AF79" i="7"/>
  <c r="AF88" i="7"/>
  <c r="AP77" i="7"/>
  <c r="D77" i="7"/>
  <c r="D78" i="7"/>
  <c r="D87" i="7"/>
  <c r="D79" i="7"/>
  <c r="D88" i="7"/>
  <c r="BA78" i="7"/>
  <c r="BA87" i="7"/>
  <c r="BA77" i="7"/>
  <c r="BA79" i="7"/>
  <c r="BA88" i="7"/>
  <c r="AH77" i="7"/>
  <c r="AH78" i="7"/>
  <c r="AH87" i="7"/>
  <c r="AH79" i="7"/>
  <c r="AH88" i="7"/>
  <c r="AZ77" i="7"/>
  <c r="BH79" i="7"/>
  <c r="BH88" i="7"/>
  <c r="BH77" i="7"/>
  <c r="BH78" i="7"/>
  <c r="BH87" i="7"/>
  <c r="AI77" i="7"/>
  <c r="AI79" i="7"/>
  <c r="AI88" i="7"/>
  <c r="AI78" i="7"/>
  <c r="AI87" i="7"/>
  <c r="V77" i="7"/>
  <c r="V79" i="7"/>
  <c r="V88" i="7"/>
  <c r="V78" i="7"/>
  <c r="V87" i="7"/>
  <c r="AS79" i="7"/>
  <c r="AS88" i="7"/>
  <c r="AK78" i="7"/>
  <c r="AK87" i="7"/>
  <c r="AK77" i="7"/>
  <c r="AK79" i="7"/>
  <c r="AK88" i="7"/>
  <c r="BC77" i="7"/>
  <c r="BC79" i="7"/>
  <c r="BC88" i="7"/>
  <c r="BC78" i="7"/>
  <c r="BC87" i="7"/>
  <c r="AN79" i="7"/>
  <c r="AN88" i="7"/>
  <c r="AN77" i="7"/>
  <c r="AN78" i="7"/>
  <c r="AN87" i="7"/>
  <c r="AV78" i="7"/>
  <c r="AV87" i="7"/>
  <c r="S78" i="7"/>
  <c r="S87" i="7"/>
  <c r="S77" i="7"/>
  <c r="S79" i="7"/>
  <c r="S88" i="7"/>
  <c r="AF126" i="7"/>
  <c r="AF135" i="7"/>
  <c r="AF130" i="7"/>
  <c r="AF139" i="7"/>
  <c r="AF127" i="7"/>
  <c r="AF136" i="7"/>
  <c r="AF131" i="7"/>
  <c r="AF140" i="7"/>
  <c r="AF129" i="7"/>
  <c r="AF138" i="7"/>
  <c r="AF128" i="7"/>
  <c r="AF137" i="7"/>
  <c r="AF132" i="7"/>
  <c r="AF141" i="7"/>
  <c r="AT132" i="7"/>
  <c r="AT141" i="7"/>
  <c r="AT126" i="7"/>
  <c r="AT135" i="7"/>
  <c r="AT128" i="7"/>
  <c r="AT137" i="7"/>
  <c r="AT131" i="7"/>
  <c r="AT140" i="7"/>
  <c r="AT130" i="7"/>
  <c r="AT139" i="7"/>
  <c r="AT127" i="7"/>
  <c r="AT136" i="7"/>
  <c r="AT129" i="7"/>
  <c r="AT138" i="7"/>
  <c r="K132" i="7"/>
  <c r="K141" i="7"/>
  <c r="K131" i="7"/>
  <c r="K140" i="7"/>
  <c r="K126" i="7"/>
  <c r="K135" i="7"/>
  <c r="K129" i="7"/>
  <c r="K138" i="7"/>
  <c r="K128" i="7"/>
  <c r="K137" i="7"/>
  <c r="K127" i="7"/>
  <c r="K136" i="7"/>
  <c r="K130" i="7"/>
  <c r="K139" i="7"/>
  <c r="AO130" i="7"/>
  <c r="AO139" i="7"/>
  <c r="AO129" i="7"/>
  <c r="AO138" i="7"/>
  <c r="AO131" i="7"/>
  <c r="AO140" i="7"/>
  <c r="AO127" i="7"/>
  <c r="AO136" i="7"/>
  <c r="AO132" i="7"/>
  <c r="AO141" i="7"/>
  <c r="AO128" i="7"/>
  <c r="AO137" i="7"/>
  <c r="AO126" i="7"/>
  <c r="AO135" i="7"/>
  <c r="R129" i="7"/>
  <c r="R138" i="7"/>
  <c r="R131" i="7"/>
  <c r="R140" i="7"/>
  <c r="R132" i="7"/>
  <c r="R141" i="7"/>
  <c r="R127" i="7"/>
  <c r="R136" i="7"/>
  <c r="R126" i="7"/>
  <c r="R135" i="7"/>
  <c r="R130" i="7"/>
  <c r="R139" i="7"/>
  <c r="R128" i="7"/>
  <c r="R137" i="7"/>
  <c r="E129" i="7"/>
  <c r="E138" i="7"/>
  <c r="E132" i="7"/>
  <c r="E141" i="7"/>
  <c r="E127" i="7"/>
  <c r="E136" i="7"/>
  <c r="E131" i="7"/>
  <c r="E140" i="7"/>
  <c r="E128" i="7"/>
  <c r="E137" i="7"/>
  <c r="E130" i="7"/>
  <c r="E139" i="7"/>
  <c r="E126" i="7"/>
  <c r="E135" i="7"/>
  <c r="W132" i="7"/>
  <c r="W141" i="7"/>
  <c r="W126" i="7"/>
  <c r="W135" i="7"/>
  <c r="W131" i="7"/>
  <c r="W140" i="7"/>
  <c r="W129" i="7"/>
  <c r="W138" i="7"/>
  <c r="W128" i="7"/>
  <c r="W137" i="7"/>
  <c r="W127" i="7"/>
  <c r="W136" i="7"/>
  <c r="W130" i="7"/>
  <c r="W139" i="7"/>
  <c r="AU130" i="7"/>
  <c r="AU139" i="7"/>
  <c r="AU127" i="7"/>
  <c r="AU136" i="7"/>
  <c r="AU128" i="7"/>
  <c r="AU137" i="7"/>
  <c r="AU132" i="7"/>
  <c r="AU141" i="7"/>
  <c r="AU131" i="7"/>
  <c r="AU140" i="7"/>
  <c r="AU129" i="7"/>
  <c r="AU138" i="7"/>
  <c r="AU126" i="7"/>
  <c r="AU135" i="7"/>
  <c r="Q132" i="7"/>
  <c r="Q141" i="7"/>
  <c r="Q131" i="7"/>
  <c r="Q140" i="7"/>
  <c r="Q130" i="7"/>
  <c r="Q139" i="7"/>
  <c r="Q126" i="7"/>
  <c r="Q135" i="7"/>
  <c r="Q129" i="7"/>
  <c r="Q138" i="7"/>
  <c r="Q127" i="7"/>
  <c r="Q136" i="7"/>
  <c r="Q128" i="7"/>
  <c r="Q137" i="7"/>
  <c r="AN132" i="7"/>
  <c r="AN141" i="7"/>
  <c r="AN127" i="7"/>
  <c r="AN136" i="7"/>
  <c r="AN128" i="7"/>
  <c r="AN137" i="7"/>
  <c r="AN131" i="7"/>
  <c r="AN140" i="7"/>
  <c r="AN126" i="7"/>
  <c r="AN135" i="7"/>
  <c r="AN130" i="7"/>
  <c r="AN139" i="7"/>
  <c r="AN129" i="7"/>
  <c r="AN138" i="7"/>
  <c r="AM131" i="7"/>
  <c r="AM140" i="7"/>
  <c r="AM128" i="7"/>
  <c r="AM137" i="7"/>
  <c r="AM130" i="7"/>
  <c r="AM139" i="7"/>
  <c r="AM127" i="7"/>
  <c r="AM136" i="7"/>
  <c r="AM129" i="7"/>
  <c r="AM138" i="7"/>
  <c r="AM126" i="7"/>
  <c r="AM135" i="7"/>
  <c r="AM132" i="7"/>
  <c r="AM141" i="7"/>
  <c r="N132" i="7"/>
  <c r="N141" i="7"/>
  <c r="N128" i="7"/>
  <c r="N137" i="7"/>
  <c r="N130" i="7"/>
  <c r="N139" i="7"/>
  <c r="N127" i="7"/>
  <c r="N136" i="7"/>
  <c r="N129" i="7"/>
  <c r="N138" i="7"/>
  <c r="N131" i="7"/>
  <c r="N140" i="7"/>
  <c r="N126" i="7"/>
  <c r="N135" i="7"/>
  <c r="AJ129" i="7"/>
  <c r="AJ138" i="7"/>
  <c r="AJ126" i="7"/>
  <c r="AJ135" i="7"/>
  <c r="AJ131" i="7"/>
  <c r="AJ140" i="7"/>
  <c r="AJ127" i="7"/>
  <c r="AJ136" i="7"/>
  <c r="AJ132" i="7"/>
  <c r="AJ141" i="7"/>
  <c r="AJ130" i="7"/>
  <c r="AJ139" i="7"/>
  <c r="AJ128" i="7"/>
  <c r="AJ137" i="7"/>
  <c r="C130" i="7"/>
  <c r="C139" i="7"/>
  <c r="C129" i="7"/>
  <c r="C138" i="7"/>
  <c r="C127" i="7"/>
  <c r="C136" i="7"/>
  <c r="C132" i="7"/>
  <c r="C141" i="7"/>
  <c r="C128" i="7"/>
  <c r="C137" i="7"/>
  <c r="C126" i="7"/>
  <c r="C135" i="7"/>
  <c r="C131" i="7"/>
  <c r="C140" i="7"/>
  <c r="O148" i="7"/>
  <c r="O149" i="7"/>
  <c r="O150" i="7"/>
  <c r="AK148" i="7"/>
  <c r="AK149" i="7"/>
  <c r="AK150" i="7"/>
  <c r="X150" i="7"/>
  <c r="X148" i="7"/>
  <c r="X149" i="7"/>
  <c r="E148" i="7"/>
  <c r="E149" i="7"/>
  <c r="E150" i="7"/>
  <c r="AL148" i="7"/>
  <c r="AL149" i="7"/>
  <c r="AL150" i="7"/>
  <c r="S148" i="7"/>
  <c r="S149" i="7"/>
  <c r="S150" i="7"/>
  <c r="AX148" i="7"/>
  <c r="AX149" i="7"/>
  <c r="AX150" i="7"/>
  <c r="BC150" i="7"/>
  <c r="BC148" i="7"/>
  <c r="BC149" i="7"/>
  <c r="K148" i="7"/>
  <c r="K149" i="7"/>
  <c r="K150" i="7"/>
  <c r="C148" i="7"/>
  <c r="C149" i="7"/>
  <c r="C150" i="7"/>
  <c r="AO150" i="7"/>
  <c r="AO148" i="7"/>
  <c r="AO149" i="7"/>
  <c r="D148" i="7"/>
  <c r="D149" i="7"/>
  <c r="D150" i="7"/>
  <c r="Z148" i="7"/>
  <c r="Z149" i="7"/>
  <c r="Z150" i="7"/>
  <c r="I150" i="7"/>
  <c r="I148" i="7"/>
  <c r="I149" i="7"/>
  <c r="T148" i="7"/>
  <c r="T149" i="7"/>
  <c r="T150" i="7"/>
  <c r="AI159" i="7"/>
  <c r="AI160" i="7"/>
  <c r="AI715" i="7"/>
  <c r="AI716" i="7"/>
  <c r="E159" i="7"/>
  <c r="E160" i="7"/>
  <c r="E715" i="7"/>
  <c r="E716" i="7"/>
  <c r="V159" i="7"/>
  <c r="V160" i="7"/>
  <c r="V715" i="7"/>
  <c r="V716" i="7"/>
  <c r="AU159" i="7"/>
  <c r="AU160" i="7"/>
  <c r="AU715" i="7"/>
  <c r="AU716" i="7"/>
  <c r="X159" i="7"/>
  <c r="X160" i="7"/>
  <c r="X715" i="7"/>
  <c r="X716" i="7"/>
  <c r="D715" i="7"/>
  <c r="D716" i="7"/>
  <c r="D159" i="7"/>
  <c r="D160" i="7"/>
  <c r="M159" i="7"/>
  <c r="M160" i="7"/>
  <c r="M715" i="7"/>
  <c r="M716" i="7"/>
  <c r="AB159" i="7"/>
  <c r="AB160" i="7"/>
  <c r="AB715" i="7"/>
  <c r="AB716" i="7"/>
  <c r="BA159" i="7"/>
  <c r="BA160" i="7"/>
  <c r="BA715" i="7"/>
  <c r="BA716" i="7"/>
  <c r="L159" i="7"/>
  <c r="L160" i="7"/>
  <c r="L715" i="7"/>
  <c r="L716" i="7"/>
  <c r="AG159" i="7"/>
  <c r="AG160" i="7"/>
  <c r="AG715" i="7"/>
  <c r="AG716" i="7"/>
  <c r="AY715" i="7"/>
  <c r="AY716" i="7"/>
  <c r="AY159" i="7"/>
  <c r="AY160" i="7"/>
  <c r="AN159" i="7"/>
  <c r="AN160" i="7"/>
  <c r="AN715" i="7"/>
  <c r="AN716" i="7"/>
  <c r="K159" i="7"/>
  <c r="K160" i="7"/>
  <c r="K715" i="7"/>
  <c r="K716" i="7"/>
  <c r="P159" i="7"/>
  <c r="P160" i="7"/>
  <c r="P715" i="7"/>
  <c r="P716" i="7"/>
  <c r="B320" i="7"/>
  <c r="B313" i="7"/>
  <c r="AK310" i="7"/>
  <c r="AK847" i="7"/>
  <c r="AK307" i="7"/>
  <c r="AK564" i="7"/>
  <c r="AK565" i="7"/>
  <c r="AK567" i="7"/>
  <c r="AK568" i="7"/>
  <c r="AK309" i="7"/>
  <c r="AK845" i="7"/>
  <c r="AK848" i="7"/>
  <c r="AK844" i="7"/>
  <c r="AK306" i="7"/>
  <c r="W310" i="7"/>
  <c r="W307" i="7"/>
  <c r="W306" i="7"/>
  <c r="W844" i="7"/>
  <c r="W568" i="7"/>
  <c r="W309" i="7"/>
  <c r="W848" i="7"/>
  <c r="W847" i="7"/>
  <c r="W564" i="7"/>
  <c r="W845" i="7"/>
  <c r="W567" i="7"/>
  <c r="W565" i="7"/>
  <c r="BE848" i="7"/>
  <c r="BE309" i="7"/>
  <c r="BE565" i="7"/>
  <c r="BE310" i="7"/>
  <c r="BE847" i="7"/>
  <c r="BE844" i="7"/>
  <c r="BE307" i="7"/>
  <c r="BE306" i="7"/>
  <c r="BE564" i="7"/>
  <c r="BE568" i="7"/>
  <c r="BE845" i="7"/>
  <c r="BE567" i="7"/>
  <c r="AX567" i="7"/>
  <c r="AX565" i="7"/>
  <c r="AX564" i="7"/>
  <c r="AX568" i="7"/>
  <c r="AX306" i="7"/>
  <c r="AX847" i="7"/>
  <c r="AX307" i="7"/>
  <c r="AX310" i="7"/>
  <c r="AX845" i="7"/>
  <c r="AX848" i="7"/>
  <c r="AX844" i="7"/>
  <c r="AX309" i="7"/>
  <c r="AL306" i="7"/>
  <c r="AL564" i="7"/>
  <c r="AL848" i="7"/>
  <c r="AL307" i="7"/>
  <c r="AL567" i="7"/>
  <c r="AL844" i="7"/>
  <c r="AL847" i="7"/>
  <c r="AL309" i="7"/>
  <c r="AL845" i="7"/>
  <c r="AL568" i="7"/>
  <c r="AL310" i="7"/>
  <c r="AL565" i="7"/>
  <c r="K844" i="7"/>
  <c r="K567" i="7"/>
  <c r="K565" i="7"/>
  <c r="K310" i="7"/>
  <c r="K307" i="7"/>
  <c r="K848" i="7"/>
  <c r="K564" i="7"/>
  <c r="K306" i="7"/>
  <c r="K845" i="7"/>
  <c r="K847" i="7"/>
  <c r="K309" i="7"/>
  <c r="K568" i="7"/>
  <c r="AQ309" i="7"/>
  <c r="AQ568" i="7"/>
  <c r="AQ848" i="7"/>
  <c r="AQ567" i="7"/>
  <c r="AQ845" i="7"/>
  <c r="AQ307" i="7"/>
  <c r="AQ564" i="7"/>
  <c r="AQ310" i="7"/>
  <c r="AQ847" i="7"/>
  <c r="AQ565" i="7"/>
  <c r="AQ844" i="7"/>
  <c r="AQ306" i="7"/>
  <c r="BH844" i="7"/>
  <c r="BH845" i="7"/>
  <c r="BH848" i="7"/>
  <c r="BH309" i="7"/>
  <c r="BH847" i="7"/>
  <c r="BH310" i="7"/>
  <c r="BH306" i="7"/>
  <c r="BH565" i="7"/>
  <c r="BH307" i="7"/>
  <c r="BH568" i="7"/>
  <c r="BH564" i="7"/>
  <c r="BH567" i="7"/>
  <c r="X309" i="7"/>
  <c r="X568" i="7"/>
  <c r="X848" i="7"/>
  <c r="X845" i="7"/>
  <c r="X306" i="7"/>
  <c r="X565" i="7"/>
  <c r="X307" i="7"/>
  <c r="X567" i="7"/>
  <c r="X847" i="7"/>
  <c r="X564" i="7"/>
  <c r="X844" i="7"/>
  <c r="X310" i="7"/>
  <c r="L565" i="7"/>
  <c r="L845" i="7"/>
  <c r="L307" i="7"/>
  <c r="L309" i="7"/>
  <c r="L844" i="7"/>
  <c r="L564" i="7"/>
  <c r="L567" i="7"/>
  <c r="L848" i="7"/>
  <c r="L568" i="7"/>
  <c r="L310" i="7"/>
  <c r="L847" i="7"/>
  <c r="L306" i="7"/>
  <c r="AA564" i="7"/>
  <c r="AA567" i="7"/>
  <c r="AA565" i="7"/>
  <c r="AA309" i="7"/>
  <c r="AA847" i="7"/>
  <c r="AA307" i="7"/>
  <c r="AA844" i="7"/>
  <c r="AA845" i="7"/>
  <c r="AA848" i="7"/>
  <c r="AA306" i="7"/>
  <c r="AA568" i="7"/>
  <c r="AA310" i="7"/>
  <c r="R307" i="7"/>
  <c r="R565" i="7"/>
  <c r="R309" i="7"/>
  <c r="R845" i="7"/>
  <c r="R847" i="7"/>
  <c r="R567" i="7"/>
  <c r="R306" i="7"/>
  <c r="R568" i="7"/>
  <c r="R564" i="7"/>
  <c r="R848" i="7"/>
  <c r="R310" i="7"/>
  <c r="R844" i="7"/>
  <c r="AR848" i="7"/>
  <c r="AR309" i="7"/>
  <c r="AR567" i="7"/>
  <c r="AR565" i="7"/>
  <c r="AR847" i="7"/>
  <c r="AR564" i="7"/>
  <c r="AR844" i="7"/>
  <c r="AR307" i="7"/>
  <c r="AR310" i="7"/>
  <c r="AR568" i="7"/>
  <c r="AR306" i="7"/>
  <c r="AR845" i="7"/>
  <c r="E845" i="7"/>
  <c r="E848" i="7"/>
  <c r="E564" i="7"/>
  <c r="E844" i="7"/>
  <c r="E310" i="7"/>
  <c r="E565" i="7"/>
  <c r="E567" i="7"/>
  <c r="E847" i="7"/>
  <c r="E307" i="7"/>
  <c r="E306" i="7"/>
  <c r="E568" i="7"/>
  <c r="E309" i="7"/>
  <c r="B858" i="7"/>
  <c r="B851" i="7"/>
  <c r="BA848" i="7"/>
  <c r="BA567" i="7"/>
  <c r="BA568" i="7"/>
  <c r="BA844" i="7"/>
  <c r="BA845" i="7"/>
  <c r="BA307" i="7"/>
  <c r="BA564" i="7"/>
  <c r="BA565" i="7"/>
  <c r="BA309" i="7"/>
  <c r="BA310" i="7"/>
  <c r="BA847" i="7"/>
  <c r="BA306" i="7"/>
  <c r="AI82" i="7"/>
  <c r="AI81" i="7"/>
  <c r="AK81" i="7"/>
  <c r="AK82" i="7"/>
  <c r="J81" i="7"/>
  <c r="J82" i="7"/>
  <c r="BB82" i="7"/>
  <c r="BB81" i="7"/>
  <c r="K82" i="7"/>
  <c r="K81" i="7"/>
  <c r="P81" i="7"/>
  <c r="P82" i="7"/>
  <c r="E81" i="7"/>
  <c r="E82" i="7"/>
  <c r="E85" i="7"/>
  <c r="AP82" i="7"/>
  <c r="AP81" i="7"/>
  <c r="M81" i="7"/>
  <c r="M82" i="7"/>
  <c r="AA81" i="7"/>
  <c r="AA82" i="7"/>
  <c r="N82" i="7"/>
  <c r="N81" i="7"/>
  <c r="V81" i="7"/>
  <c r="V82" i="7"/>
  <c r="V85" i="7"/>
  <c r="BE82" i="7"/>
  <c r="BE85" i="7"/>
  <c r="BE81" i="7"/>
  <c r="AX82" i="7"/>
  <c r="AX85" i="7"/>
  <c r="AX81" i="7"/>
  <c r="BG82" i="7"/>
  <c r="BG81" i="7"/>
  <c r="AX1059" i="7"/>
  <c r="AX1068" i="7"/>
  <c r="AX1062" i="7"/>
  <c r="AX1071" i="7"/>
  <c r="AX1064" i="7"/>
  <c r="AX1073" i="7"/>
  <c r="AX1060" i="7"/>
  <c r="AX1069" i="7"/>
  <c r="AX1061" i="7"/>
  <c r="AX1070" i="7"/>
  <c r="AX1065" i="7"/>
  <c r="AX1074" i="7"/>
  <c r="AX1063" i="7"/>
  <c r="AX1072" i="7"/>
  <c r="D1064" i="7"/>
  <c r="D1073" i="7"/>
  <c r="D1062" i="7"/>
  <c r="D1071" i="7"/>
  <c r="D1065" i="7"/>
  <c r="D1074" i="7"/>
  <c r="D1063" i="7"/>
  <c r="D1072" i="7"/>
  <c r="D1059" i="7"/>
  <c r="D1068" i="7"/>
  <c r="D1060" i="7"/>
  <c r="D1069" i="7"/>
  <c r="D1061" i="7"/>
  <c r="D1070" i="7"/>
  <c r="AS1062" i="7"/>
  <c r="AS1071" i="7"/>
  <c r="AS1065" i="7"/>
  <c r="AS1074" i="7"/>
  <c r="AS1063" i="7"/>
  <c r="AS1072" i="7"/>
  <c r="AS1059" i="7"/>
  <c r="AS1068" i="7"/>
  <c r="AS1060" i="7"/>
  <c r="AS1069" i="7"/>
  <c r="AS1061" i="7"/>
  <c r="AS1070" i="7"/>
  <c r="AS1064" i="7"/>
  <c r="AS1073" i="7"/>
  <c r="BF1061" i="7"/>
  <c r="BF1070" i="7"/>
  <c r="BF1062" i="7"/>
  <c r="BF1071" i="7"/>
  <c r="BF1064" i="7"/>
  <c r="BF1073" i="7"/>
  <c r="BF1059" i="7"/>
  <c r="BF1068" i="7"/>
  <c r="BF1063" i="7"/>
  <c r="BF1072" i="7"/>
  <c r="BF1065" i="7"/>
  <c r="BF1074" i="7"/>
  <c r="BF1060" i="7"/>
  <c r="BF1069" i="7"/>
  <c r="AV1065" i="7"/>
  <c r="AV1074" i="7"/>
  <c r="AV1064" i="7"/>
  <c r="AV1073" i="7"/>
  <c r="AV1059" i="7"/>
  <c r="AV1068" i="7"/>
  <c r="AV1060" i="7"/>
  <c r="AV1069" i="7"/>
  <c r="AV1061" i="7"/>
  <c r="AV1070" i="7"/>
  <c r="AV1062" i="7"/>
  <c r="AV1071" i="7"/>
  <c r="AV1063" i="7"/>
  <c r="AV1072" i="7"/>
  <c r="G1064" i="7"/>
  <c r="G1073" i="7"/>
  <c r="G1065" i="7"/>
  <c r="G1074" i="7"/>
  <c r="G1060" i="7"/>
  <c r="G1069" i="7"/>
  <c r="G1061" i="7"/>
  <c r="G1070" i="7"/>
  <c r="G1059" i="7"/>
  <c r="G1068" i="7"/>
  <c r="G1063" i="7"/>
  <c r="G1072" i="7"/>
  <c r="G1062" i="7"/>
  <c r="G1071" i="7"/>
  <c r="AI1063" i="7"/>
  <c r="AI1072" i="7"/>
  <c r="AI1062" i="7"/>
  <c r="AI1071" i="7"/>
  <c r="AI1059" i="7"/>
  <c r="AI1068" i="7"/>
  <c r="AI1061" i="7"/>
  <c r="AI1070" i="7"/>
  <c r="AI1064" i="7"/>
  <c r="AI1073" i="7"/>
  <c r="AI1060" i="7"/>
  <c r="AI1069" i="7"/>
  <c r="AI1065" i="7"/>
  <c r="AI1074" i="7"/>
  <c r="BE1063" i="7"/>
  <c r="BE1072" i="7"/>
  <c r="BE1061" i="7"/>
  <c r="BE1070" i="7"/>
  <c r="BE1065" i="7"/>
  <c r="BE1074" i="7"/>
  <c r="BE1064" i="7"/>
  <c r="BE1073" i="7"/>
  <c r="BE1059" i="7"/>
  <c r="BE1068" i="7"/>
  <c r="BE1062" i="7"/>
  <c r="BE1071" i="7"/>
  <c r="BE1060" i="7"/>
  <c r="BE1069" i="7"/>
  <c r="AJ1064" i="7"/>
  <c r="AJ1073" i="7"/>
  <c r="AJ1063" i="7"/>
  <c r="AJ1072" i="7"/>
  <c r="AJ1060" i="7"/>
  <c r="AJ1069" i="7"/>
  <c r="AJ1061" i="7"/>
  <c r="AJ1070" i="7"/>
  <c r="AJ1062" i="7"/>
  <c r="AJ1071" i="7"/>
  <c r="AJ1059" i="7"/>
  <c r="AJ1068" i="7"/>
  <c r="AJ1065" i="7"/>
  <c r="AJ1074" i="7"/>
  <c r="I1064" i="7"/>
  <c r="I1073" i="7"/>
  <c r="I1063" i="7"/>
  <c r="I1072" i="7"/>
  <c r="I1065" i="7"/>
  <c r="I1074" i="7"/>
  <c r="I1061" i="7"/>
  <c r="I1070" i="7"/>
  <c r="I1062" i="7"/>
  <c r="I1071" i="7"/>
  <c r="I1060" i="7"/>
  <c r="I1069" i="7"/>
  <c r="I1059" i="7"/>
  <c r="I1068" i="7"/>
  <c r="W1065" i="7"/>
  <c r="W1074" i="7"/>
  <c r="W1061" i="7"/>
  <c r="W1070" i="7"/>
  <c r="W1059" i="7"/>
  <c r="W1068" i="7"/>
  <c r="W1060" i="7"/>
  <c r="W1069" i="7"/>
  <c r="W1062" i="7"/>
  <c r="W1071" i="7"/>
  <c r="W1063" i="7"/>
  <c r="W1072" i="7"/>
  <c r="W1064" i="7"/>
  <c r="W1073" i="7"/>
  <c r="V1059" i="7"/>
  <c r="V1068" i="7"/>
  <c r="V131" i="7"/>
  <c r="V140" i="7"/>
  <c r="V127" i="7"/>
  <c r="V136" i="7"/>
  <c r="V1060" i="7"/>
  <c r="V1069" i="7"/>
  <c r="V1061" i="7"/>
  <c r="V1070" i="7"/>
  <c r="V132" i="7"/>
  <c r="V141" i="7"/>
  <c r="V1065" i="7"/>
  <c r="V1074" i="7"/>
  <c r="V130" i="7"/>
  <c r="V139" i="7"/>
  <c r="V129" i="7"/>
  <c r="V138" i="7"/>
  <c r="V128" i="7"/>
  <c r="V137" i="7"/>
  <c r="V1063" i="7"/>
  <c r="V1072" i="7"/>
  <c r="V126" i="7"/>
  <c r="V135" i="7"/>
  <c r="V1062" i="7"/>
  <c r="V1071" i="7"/>
  <c r="V1064" i="7"/>
  <c r="V1073" i="7"/>
  <c r="Y1061" i="7"/>
  <c r="Y1070" i="7"/>
  <c r="Y1064" i="7"/>
  <c r="Y1073" i="7"/>
  <c r="Y1060" i="7"/>
  <c r="Y1069" i="7"/>
  <c r="Y1059" i="7"/>
  <c r="Y1068" i="7"/>
  <c r="Y1063" i="7"/>
  <c r="Y1072" i="7"/>
  <c r="Y1065" i="7"/>
  <c r="Y1074" i="7"/>
  <c r="Y1062" i="7"/>
  <c r="Y1071" i="7"/>
  <c r="BA1065" i="7"/>
  <c r="BA1074" i="7"/>
  <c r="BA1061" i="7"/>
  <c r="BA1070" i="7"/>
  <c r="BA1059" i="7"/>
  <c r="BA1068" i="7"/>
  <c r="BA1064" i="7"/>
  <c r="BA1073" i="7"/>
  <c r="BA1063" i="7"/>
  <c r="BA1072" i="7"/>
  <c r="BA1060" i="7"/>
  <c r="BA1069" i="7"/>
  <c r="BA1062" i="7"/>
  <c r="BA1071" i="7"/>
  <c r="BH1065" i="7"/>
  <c r="BH1074" i="7"/>
  <c r="BH1060" i="7"/>
  <c r="BH1069" i="7"/>
  <c r="BH1061" i="7"/>
  <c r="BH1070" i="7"/>
  <c r="BH1063" i="7"/>
  <c r="BH1072" i="7"/>
  <c r="BH1062" i="7"/>
  <c r="BH1071" i="7"/>
  <c r="BH1064" i="7"/>
  <c r="BH1073" i="7"/>
  <c r="BH1059" i="7"/>
  <c r="BH1068" i="7"/>
  <c r="AX167" i="7"/>
  <c r="AX185" i="7"/>
  <c r="C167" i="7"/>
  <c r="F167" i="7"/>
  <c r="AP167" i="7"/>
  <c r="AL102" i="7"/>
  <c r="AL101" i="7"/>
  <c r="AD101" i="7"/>
  <c r="AD102" i="7"/>
  <c r="Y101" i="7"/>
  <c r="Y102" i="7"/>
  <c r="BF102" i="7"/>
  <c r="BF101" i="7"/>
  <c r="AT102" i="7"/>
  <c r="AT101" i="7"/>
  <c r="AZ102" i="7"/>
  <c r="AZ101" i="7"/>
  <c r="T101" i="7"/>
  <c r="T102" i="7"/>
  <c r="AA102" i="7"/>
  <c r="AA101" i="7"/>
  <c r="P101" i="7"/>
  <c r="P102" i="7"/>
  <c r="W102" i="7"/>
  <c r="W101" i="7"/>
  <c r="S102" i="7"/>
  <c r="S101" i="7"/>
  <c r="AY102" i="7"/>
  <c r="AY101" i="7"/>
  <c r="BG102" i="7"/>
  <c r="BG101" i="7"/>
  <c r="AW102" i="7"/>
  <c r="AW101" i="7"/>
  <c r="B297" i="7"/>
  <c r="B298" i="7"/>
  <c r="B404" i="7"/>
  <c r="AQ296" i="7"/>
  <c r="AA296" i="7"/>
  <c r="N296" i="7"/>
  <c r="AE296" i="7"/>
  <c r="BA296" i="7"/>
  <c r="BH296" i="7"/>
  <c r="BF296" i="7"/>
  <c r="AX296" i="7"/>
  <c r="X296" i="7"/>
  <c r="T296" i="7"/>
  <c r="L296" i="7"/>
  <c r="Q296" i="7"/>
  <c r="O296" i="7"/>
  <c r="AZ296" i="7"/>
  <c r="I79" i="7"/>
  <c r="I88" i="7"/>
  <c r="I77" i="7"/>
  <c r="I78" i="7"/>
  <c r="I87" i="7"/>
  <c r="X79" i="7"/>
  <c r="X88" i="7"/>
  <c r="X78" i="7"/>
  <c r="X87" i="7"/>
  <c r="X77" i="7"/>
  <c r="P78" i="7"/>
  <c r="P87" i="7"/>
  <c r="P79" i="7"/>
  <c r="P88" i="7"/>
  <c r="P77" i="7"/>
  <c r="AQ78" i="7"/>
  <c r="AQ87" i="7"/>
  <c r="AQ77" i="7"/>
  <c r="AQ79" i="7"/>
  <c r="AQ88" i="7"/>
  <c r="AL78" i="7"/>
  <c r="AL87" i="7"/>
  <c r="AL77" i="7"/>
  <c r="AL79" i="7"/>
  <c r="AL88" i="7"/>
  <c r="Q77" i="7"/>
  <c r="Q79" i="7"/>
  <c r="Q88" i="7"/>
  <c r="Q78" i="7"/>
  <c r="Q87" i="7"/>
  <c r="AO77" i="7"/>
  <c r="AO79" i="7"/>
  <c r="AO88" i="7"/>
  <c r="AO78" i="7"/>
  <c r="AO87" i="7"/>
  <c r="BD77" i="7"/>
  <c r="BD78" i="7"/>
  <c r="BD87" i="7"/>
  <c r="BD79" i="7"/>
  <c r="BD88" i="7"/>
  <c r="N79" i="7"/>
  <c r="N88" i="7"/>
  <c r="N77" i="7"/>
  <c r="N78" i="7"/>
  <c r="N87" i="7"/>
  <c r="H79" i="7"/>
  <c r="H88" i="7"/>
  <c r="H77" i="7"/>
  <c r="H78" i="7"/>
  <c r="H87" i="7"/>
  <c r="R79" i="7"/>
  <c r="R88" i="7"/>
  <c r="R77" i="7"/>
  <c r="R78" i="7"/>
  <c r="R87" i="7"/>
  <c r="AT78" i="7"/>
  <c r="AT87" i="7"/>
  <c r="AT79" i="7"/>
  <c r="AT88" i="7"/>
  <c r="AT77" i="7"/>
  <c r="J78" i="7"/>
  <c r="J87" i="7"/>
  <c r="J79" i="7"/>
  <c r="J88" i="7"/>
  <c r="J77" i="7"/>
  <c r="BF79" i="7"/>
  <c r="BF88" i="7"/>
  <c r="BF77" i="7"/>
  <c r="BF78" i="7"/>
  <c r="BF87" i="7"/>
  <c r="Z78" i="7"/>
  <c r="Z87" i="7"/>
  <c r="Z79" i="7"/>
  <c r="Z88" i="7"/>
  <c r="Z77" i="7"/>
  <c r="AK185" i="7"/>
  <c r="M127" i="7"/>
  <c r="M136" i="7"/>
  <c r="M126" i="7"/>
  <c r="M135" i="7"/>
  <c r="M131" i="7"/>
  <c r="M140" i="7"/>
  <c r="M132" i="7"/>
  <c r="M141" i="7"/>
  <c r="M130" i="7"/>
  <c r="M139" i="7"/>
  <c r="M128" i="7"/>
  <c r="M137" i="7"/>
  <c r="M129" i="7"/>
  <c r="M138" i="7"/>
  <c r="AZ127" i="7"/>
  <c r="AZ136" i="7"/>
  <c r="AZ126" i="7"/>
  <c r="AZ135" i="7"/>
  <c r="AZ130" i="7"/>
  <c r="AZ139" i="7"/>
  <c r="AZ129" i="7"/>
  <c r="AZ138" i="7"/>
  <c r="AZ128" i="7"/>
  <c r="AZ137" i="7"/>
  <c r="AZ132" i="7"/>
  <c r="AZ141" i="7"/>
  <c r="AZ131" i="7"/>
  <c r="AZ140" i="7"/>
  <c r="I132" i="7"/>
  <c r="I141" i="7"/>
  <c r="I131" i="7"/>
  <c r="I140" i="7"/>
  <c r="I130" i="7"/>
  <c r="I139" i="7"/>
  <c r="I126" i="7"/>
  <c r="I135" i="7"/>
  <c r="I127" i="7"/>
  <c r="I136" i="7"/>
  <c r="I129" i="7"/>
  <c r="I138" i="7"/>
  <c r="I128" i="7"/>
  <c r="I137" i="7"/>
  <c r="H130" i="7"/>
  <c r="H139" i="7"/>
  <c r="H129" i="7"/>
  <c r="H138" i="7"/>
  <c r="H132" i="7"/>
  <c r="H141" i="7"/>
  <c r="H126" i="7"/>
  <c r="H135" i="7"/>
  <c r="H131" i="7"/>
  <c r="H140" i="7"/>
  <c r="H127" i="7"/>
  <c r="H136" i="7"/>
  <c r="H128" i="7"/>
  <c r="H137" i="7"/>
  <c r="AS128" i="7"/>
  <c r="AS137" i="7"/>
  <c r="AS132" i="7"/>
  <c r="AS141" i="7"/>
  <c r="AS130" i="7"/>
  <c r="AS139" i="7"/>
  <c r="AS131" i="7"/>
  <c r="AS140" i="7"/>
  <c r="AS127" i="7"/>
  <c r="AS136" i="7"/>
  <c r="AS129" i="7"/>
  <c r="AS138" i="7"/>
  <c r="AS126" i="7"/>
  <c r="AS135" i="7"/>
  <c r="AI128" i="7"/>
  <c r="AI137" i="7"/>
  <c r="AI126" i="7"/>
  <c r="AI135" i="7"/>
  <c r="AI127" i="7"/>
  <c r="AI136" i="7"/>
  <c r="AI132" i="7"/>
  <c r="AI141" i="7"/>
  <c r="AI130" i="7"/>
  <c r="AI139" i="7"/>
  <c r="AI131" i="7"/>
  <c r="AI140" i="7"/>
  <c r="AI129" i="7"/>
  <c r="AI138" i="7"/>
  <c r="AW127" i="7"/>
  <c r="AW136" i="7"/>
  <c r="AW128" i="7"/>
  <c r="AW137" i="7"/>
  <c r="AW126" i="7"/>
  <c r="AW135" i="7"/>
  <c r="AW129" i="7"/>
  <c r="AW138" i="7"/>
  <c r="AW130" i="7"/>
  <c r="AW139" i="7"/>
  <c r="AW132" i="7"/>
  <c r="AW141" i="7"/>
  <c r="AW131" i="7"/>
  <c r="AW140" i="7"/>
  <c r="J126" i="7"/>
  <c r="J135" i="7"/>
  <c r="J129" i="7"/>
  <c r="J138" i="7"/>
  <c r="J128" i="7"/>
  <c r="J137" i="7"/>
  <c r="J130" i="7"/>
  <c r="J139" i="7"/>
  <c r="J127" i="7"/>
  <c r="J136" i="7"/>
  <c r="J131" i="7"/>
  <c r="J140" i="7"/>
  <c r="J132" i="7"/>
  <c r="J141" i="7"/>
  <c r="L128" i="7"/>
  <c r="L137" i="7"/>
  <c r="L127" i="7"/>
  <c r="L136" i="7"/>
  <c r="L130" i="7"/>
  <c r="L139" i="7"/>
  <c r="L129" i="7"/>
  <c r="L138" i="7"/>
  <c r="L131" i="7"/>
  <c r="L140" i="7"/>
  <c r="L126" i="7"/>
  <c r="L135" i="7"/>
  <c r="L132" i="7"/>
  <c r="L141" i="7"/>
  <c r="Z130" i="7"/>
  <c r="Z139" i="7"/>
  <c r="Z129" i="7"/>
  <c r="Z138" i="7"/>
  <c r="Z128" i="7"/>
  <c r="Z137" i="7"/>
  <c r="Z126" i="7"/>
  <c r="Z135" i="7"/>
  <c r="Z132" i="7"/>
  <c r="Z141" i="7"/>
  <c r="Z131" i="7"/>
  <c r="Z140" i="7"/>
  <c r="Z127" i="7"/>
  <c r="Z136" i="7"/>
  <c r="AX127" i="7"/>
  <c r="AX136" i="7"/>
  <c r="AX126" i="7"/>
  <c r="AX135" i="7"/>
  <c r="AX131" i="7"/>
  <c r="AX140" i="7"/>
  <c r="AX129" i="7"/>
  <c r="AX138" i="7"/>
  <c r="AX128" i="7"/>
  <c r="AX137" i="7"/>
  <c r="AX132" i="7"/>
  <c r="AX141" i="7"/>
  <c r="AX130" i="7"/>
  <c r="AX139" i="7"/>
  <c r="AV131" i="7"/>
  <c r="AV140" i="7"/>
  <c r="AV130" i="7"/>
  <c r="AV139" i="7"/>
  <c r="AV126" i="7"/>
  <c r="AV135" i="7"/>
  <c r="AV128" i="7"/>
  <c r="AV137" i="7"/>
  <c r="AV129" i="7"/>
  <c r="AV138" i="7"/>
  <c r="AV132" i="7"/>
  <c r="AV141" i="7"/>
  <c r="AV127" i="7"/>
  <c r="AV136" i="7"/>
  <c r="S131" i="7"/>
  <c r="S140" i="7"/>
  <c r="S127" i="7"/>
  <c r="S136" i="7"/>
  <c r="S128" i="7"/>
  <c r="S137" i="7"/>
  <c r="S126" i="7"/>
  <c r="S135" i="7"/>
  <c r="S132" i="7"/>
  <c r="S141" i="7"/>
  <c r="S130" i="7"/>
  <c r="S139" i="7"/>
  <c r="S129" i="7"/>
  <c r="S138" i="7"/>
  <c r="F129" i="7"/>
  <c r="F138" i="7"/>
  <c r="F132" i="7"/>
  <c r="F141" i="7"/>
  <c r="F126" i="7"/>
  <c r="F135" i="7"/>
  <c r="F131" i="7"/>
  <c r="F140" i="7"/>
  <c r="F128" i="7"/>
  <c r="F137" i="7"/>
  <c r="F130" i="7"/>
  <c r="F139" i="7"/>
  <c r="F127" i="7"/>
  <c r="F136" i="7"/>
  <c r="AV148" i="7"/>
  <c r="AV149" i="7"/>
  <c r="AV150" i="7"/>
  <c r="AJ150" i="7"/>
  <c r="AJ148" i="7"/>
  <c r="AJ149" i="7"/>
  <c r="AG150" i="7"/>
  <c r="AG148" i="7"/>
  <c r="AG149" i="7"/>
  <c r="AZ150" i="7"/>
  <c r="AZ148" i="7"/>
  <c r="AZ149" i="7"/>
  <c r="AC148" i="7"/>
  <c r="AC149" i="7"/>
  <c r="AC150" i="7"/>
  <c r="BH150" i="7"/>
  <c r="BH148" i="7"/>
  <c r="BH149" i="7"/>
  <c r="M150" i="7"/>
  <c r="M148" i="7"/>
  <c r="M149" i="7"/>
  <c r="N148" i="7"/>
  <c r="N149" i="7"/>
  <c r="N150" i="7"/>
  <c r="BA150" i="7"/>
  <c r="BA148" i="7"/>
  <c r="BA149" i="7"/>
  <c r="AQ148" i="7"/>
  <c r="AQ149" i="7"/>
  <c r="AQ150" i="7"/>
  <c r="AI148" i="7"/>
  <c r="AI149" i="7"/>
  <c r="AI150" i="7"/>
  <c r="AD148" i="7"/>
  <c r="AD149" i="7"/>
  <c r="AD150" i="7"/>
  <c r="Y150" i="7"/>
  <c r="Y148" i="7"/>
  <c r="Y149" i="7"/>
  <c r="J150" i="7"/>
  <c r="J148" i="7"/>
  <c r="J149" i="7"/>
  <c r="Q150" i="7"/>
  <c r="Q148" i="7"/>
  <c r="Q149" i="7"/>
  <c r="AL159" i="7"/>
  <c r="AL160" i="7"/>
  <c r="AL715" i="7"/>
  <c r="AL716" i="7"/>
  <c r="AS159" i="7"/>
  <c r="AS160" i="7"/>
  <c r="AS715" i="7"/>
  <c r="AS716" i="7"/>
  <c r="BG159" i="7"/>
  <c r="BG160" i="7"/>
  <c r="BG715" i="7"/>
  <c r="BG716" i="7"/>
  <c r="BC715" i="7"/>
  <c r="BC716" i="7"/>
  <c r="BC159" i="7"/>
  <c r="BC160" i="7"/>
  <c r="BH159" i="7"/>
  <c r="BH160" i="7"/>
  <c r="BH715" i="7"/>
  <c r="BH716" i="7"/>
  <c r="AT715" i="7"/>
  <c r="AT716" i="7"/>
  <c r="AT159" i="7"/>
  <c r="AT160" i="7"/>
  <c r="S159" i="7"/>
  <c r="S160" i="7"/>
  <c r="S715" i="7"/>
  <c r="S716" i="7"/>
  <c r="AZ159" i="7"/>
  <c r="AZ160" i="7"/>
  <c r="AZ715" i="7"/>
  <c r="AZ716" i="7"/>
  <c r="I159" i="7"/>
  <c r="I160" i="7"/>
  <c r="I715" i="7"/>
  <c r="I716" i="7"/>
  <c r="BF715" i="7"/>
  <c r="BF716" i="7"/>
  <c r="BF159" i="7"/>
  <c r="BF160" i="7"/>
  <c r="BB159" i="7"/>
  <c r="BB160" i="7"/>
  <c r="BB715" i="7"/>
  <c r="BB716" i="7"/>
  <c r="Q159" i="7"/>
  <c r="Q160" i="7"/>
  <c r="Q715" i="7"/>
  <c r="Q716" i="7"/>
  <c r="H715" i="7"/>
  <c r="H716" i="7"/>
  <c r="H159" i="7"/>
  <c r="H160" i="7"/>
  <c r="J715" i="7"/>
  <c r="J716" i="7"/>
  <c r="J159" i="7"/>
  <c r="J160" i="7"/>
  <c r="AF715" i="7"/>
  <c r="AF716" i="7"/>
  <c r="AF159" i="7"/>
  <c r="AF160" i="7"/>
  <c r="AM844" i="7"/>
  <c r="AM568" i="7"/>
  <c r="AM564" i="7"/>
  <c r="AM845" i="7"/>
  <c r="AM567" i="7"/>
  <c r="AM847" i="7"/>
  <c r="AM565" i="7"/>
  <c r="AM309" i="7"/>
  <c r="AM310" i="7"/>
  <c r="AM307" i="7"/>
  <c r="AM306" i="7"/>
  <c r="AM848" i="7"/>
  <c r="AJ568" i="7"/>
  <c r="AJ306" i="7"/>
  <c r="AJ847" i="7"/>
  <c r="AJ307" i="7"/>
  <c r="AJ848" i="7"/>
  <c r="AJ844" i="7"/>
  <c r="AJ565" i="7"/>
  <c r="AJ309" i="7"/>
  <c r="AJ567" i="7"/>
  <c r="AJ845" i="7"/>
  <c r="AJ310" i="7"/>
  <c r="AJ564" i="7"/>
  <c r="V848" i="7"/>
  <c r="V844" i="7"/>
  <c r="V310" i="7"/>
  <c r="V847" i="7"/>
  <c r="V564" i="7"/>
  <c r="V567" i="7"/>
  <c r="V309" i="7"/>
  <c r="V565" i="7"/>
  <c r="V307" i="7"/>
  <c r="V568" i="7"/>
  <c r="V845" i="7"/>
  <c r="V306" i="7"/>
  <c r="AF306" i="7"/>
  <c r="AF309" i="7"/>
  <c r="AF567" i="7"/>
  <c r="AF564" i="7"/>
  <c r="AF845" i="7"/>
  <c r="AF848" i="7"/>
  <c r="AF310" i="7"/>
  <c r="AF565" i="7"/>
  <c r="AF844" i="7"/>
  <c r="AF568" i="7"/>
  <c r="AF847" i="7"/>
  <c r="AF307" i="7"/>
  <c r="BG848" i="7"/>
  <c r="BG310" i="7"/>
  <c r="BG567" i="7"/>
  <c r="BG847" i="7"/>
  <c r="BG845" i="7"/>
  <c r="BG568" i="7"/>
  <c r="BG564" i="7"/>
  <c r="BG306" i="7"/>
  <c r="BG309" i="7"/>
  <c r="BG307" i="7"/>
  <c r="BG565" i="7"/>
  <c r="BG844" i="7"/>
  <c r="B578" i="7"/>
  <c r="B571" i="7"/>
  <c r="BC309" i="7"/>
  <c r="BC306" i="7"/>
  <c r="BC564" i="7"/>
  <c r="BC845" i="7"/>
  <c r="BC310" i="7"/>
  <c r="BC565" i="7"/>
  <c r="BC847" i="7"/>
  <c r="BC307" i="7"/>
  <c r="BC568" i="7"/>
  <c r="BC844" i="7"/>
  <c r="BC848" i="7"/>
  <c r="BC567" i="7"/>
  <c r="AZ567" i="7"/>
  <c r="AZ310" i="7"/>
  <c r="AZ565" i="7"/>
  <c r="AZ568" i="7"/>
  <c r="AZ845" i="7"/>
  <c r="AZ306" i="7"/>
  <c r="AZ564" i="7"/>
  <c r="AZ848" i="7"/>
  <c r="AZ307" i="7"/>
  <c r="AZ309" i="7"/>
  <c r="AZ844" i="7"/>
  <c r="AZ847" i="7"/>
  <c r="AH565" i="7"/>
  <c r="AH848" i="7"/>
  <c r="AH307" i="7"/>
  <c r="AH309" i="7"/>
  <c r="AH306" i="7"/>
  <c r="AH564" i="7"/>
  <c r="AH847" i="7"/>
  <c r="AH845" i="7"/>
  <c r="AH567" i="7"/>
  <c r="AH568" i="7"/>
  <c r="AH844" i="7"/>
  <c r="AH310" i="7"/>
  <c r="AY848" i="7"/>
  <c r="AY567" i="7"/>
  <c r="AY307" i="7"/>
  <c r="AY847" i="7"/>
  <c r="AY565" i="7"/>
  <c r="AY844" i="7"/>
  <c r="AY306" i="7"/>
  <c r="AY568" i="7"/>
  <c r="AY845" i="7"/>
  <c r="AY310" i="7"/>
  <c r="AY309" i="7"/>
  <c r="AY564" i="7"/>
  <c r="T845" i="7"/>
  <c r="T565" i="7"/>
  <c r="T848" i="7"/>
  <c r="T309" i="7"/>
  <c r="T568" i="7"/>
  <c r="T310" i="7"/>
  <c r="T844" i="7"/>
  <c r="T564" i="7"/>
  <c r="T567" i="7"/>
  <c r="T306" i="7"/>
  <c r="T847" i="7"/>
  <c r="T307" i="7"/>
  <c r="O565" i="7"/>
  <c r="O848" i="7"/>
  <c r="O310" i="7"/>
  <c r="O847" i="7"/>
  <c r="O307" i="7"/>
  <c r="O564" i="7"/>
  <c r="O568" i="7"/>
  <c r="O845" i="7"/>
  <c r="O306" i="7"/>
  <c r="O309" i="7"/>
  <c r="O844" i="7"/>
  <c r="O567" i="7"/>
  <c r="Y564" i="7"/>
  <c r="Y565" i="7"/>
  <c r="Y847" i="7"/>
  <c r="Y310" i="7"/>
  <c r="Y567" i="7"/>
  <c r="Y844" i="7"/>
  <c r="Y568" i="7"/>
  <c r="Y845" i="7"/>
  <c r="Y848" i="7"/>
  <c r="Y306" i="7"/>
  <c r="Y309" i="7"/>
  <c r="Y307" i="7"/>
  <c r="AO309" i="7"/>
  <c r="AO567" i="7"/>
  <c r="AO306" i="7"/>
  <c r="AO564" i="7"/>
  <c r="AO847" i="7"/>
  <c r="AO848" i="7"/>
  <c r="AO845" i="7"/>
  <c r="AO565" i="7"/>
  <c r="AO307" i="7"/>
  <c r="AO568" i="7"/>
  <c r="AO310" i="7"/>
  <c r="AO844" i="7"/>
  <c r="BF847" i="7"/>
  <c r="BF309" i="7"/>
  <c r="BF844" i="7"/>
  <c r="BF848" i="7"/>
  <c r="BF845" i="7"/>
  <c r="BF307" i="7"/>
  <c r="BF310" i="7"/>
  <c r="BF568" i="7"/>
  <c r="BF567" i="7"/>
  <c r="BF564" i="7"/>
  <c r="BF306" i="7"/>
  <c r="BF565" i="7"/>
  <c r="AC82" i="7"/>
  <c r="AC81" i="7"/>
  <c r="AS81" i="7"/>
  <c r="AS82" i="7"/>
  <c r="X81" i="7"/>
  <c r="X82" i="7"/>
  <c r="AO81" i="7"/>
  <c r="AO82" i="7"/>
  <c r="AO85" i="7"/>
  <c r="F81" i="7"/>
  <c r="F82" i="7"/>
  <c r="R82" i="7"/>
  <c r="R81" i="7"/>
  <c r="U82" i="7"/>
  <c r="U81" i="7"/>
  <c r="Q81" i="7"/>
  <c r="Q82" i="7"/>
  <c r="BA82" i="7"/>
  <c r="BA85" i="7"/>
  <c r="BA81" i="7"/>
  <c r="BD81" i="7"/>
  <c r="BD82" i="7"/>
  <c r="BD85" i="7"/>
  <c r="H82" i="7"/>
  <c r="H81" i="7"/>
  <c r="I82" i="7"/>
  <c r="I85" i="7"/>
  <c r="I81" i="7"/>
  <c r="BF81" i="7"/>
  <c r="BF82" i="7"/>
  <c r="AN82" i="7"/>
  <c r="AN81" i="7"/>
  <c r="J1061" i="7"/>
  <c r="J1070" i="7"/>
  <c r="J1060" i="7"/>
  <c r="J1069" i="7"/>
  <c r="J1059" i="7"/>
  <c r="J1068" i="7"/>
  <c r="J1063" i="7"/>
  <c r="J1072" i="7"/>
  <c r="J1062" i="7"/>
  <c r="J1071" i="7"/>
  <c r="J1064" i="7"/>
  <c r="J1073" i="7"/>
  <c r="J1065" i="7"/>
  <c r="J1074" i="7"/>
  <c r="Q1060" i="7"/>
  <c r="Q1069" i="7"/>
  <c r="Q1061" i="7"/>
  <c r="Q1070" i="7"/>
  <c r="Q1065" i="7"/>
  <c r="Q1074" i="7"/>
  <c r="Q1062" i="7"/>
  <c r="Q1071" i="7"/>
  <c r="Q1059" i="7"/>
  <c r="Q1068" i="7"/>
  <c r="Q1064" i="7"/>
  <c r="Q1073" i="7"/>
  <c r="Q1063" i="7"/>
  <c r="Q1072" i="7"/>
  <c r="AL1064" i="7"/>
  <c r="AL1073" i="7"/>
  <c r="AL1059" i="7"/>
  <c r="AL1068" i="7"/>
  <c r="AL1062" i="7"/>
  <c r="AL1071" i="7"/>
  <c r="AL1063" i="7"/>
  <c r="AL1072" i="7"/>
  <c r="AL1061" i="7"/>
  <c r="AL1070" i="7"/>
  <c r="AL1060" i="7"/>
  <c r="AL1069" i="7"/>
  <c r="AL1065" i="7"/>
  <c r="AL1074" i="7"/>
  <c r="AN1059" i="7"/>
  <c r="AN1068" i="7"/>
  <c r="AN1063" i="7"/>
  <c r="AN1072" i="7"/>
  <c r="AN1061" i="7"/>
  <c r="AN1070" i="7"/>
  <c r="AN1062" i="7"/>
  <c r="AN1071" i="7"/>
  <c r="AN1060" i="7"/>
  <c r="AN1069" i="7"/>
  <c r="AN1064" i="7"/>
  <c r="AN1073" i="7"/>
  <c r="AN1065" i="7"/>
  <c r="AN1074" i="7"/>
  <c r="AU1065" i="7"/>
  <c r="AU1074" i="7"/>
  <c r="AU1064" i="7"/>
  <c r="AU1073" i="7"/>
  <c r="AU1060" i="7"/>
  <c r="AU1069" i="7"/>
  <c r="AU1063" i="7"/>
  <c r="AU1072" i="7"/>
  <c r="AU1059" i="7"/>
  <c r="AU1068" i="7"/>
  <c r="AU1062" i="7"/>
  <c r="AU1071" i="7"/>
  <c r="AU1061" i="7"/>
  <c r="AU1070" i="7"/>
  <c r="AF1064" i="7"/>
  <c r="AF1073" i="7"/>
  <c r="AF1062" i="7"/>
  <c r="AF1071" i="7"/>
  <c r="AF1060" i="7"/>
  <c r="AF1069" i="7"/>
  <c r="AF1065" i="7"/>
  <c r="AF1074" i="7"/>
  <c r="AF1059" i="7"/>
  <c r="AF1068" i="7"/>
  <c r="AF1061" i="7"/>
  <c r="AF1070" i="7"/>
  <c r="AF1063" i="7"/>
  <c r="AF1072" i="7"/>
  <c r="AA1064" i="7"/>
  <c r="AA1073" i="7"/>
  <c r="AA1059" i="7"/>
  <c r="AA1068" i="7"/>
  <c r="AA1065" i="7"/>
  <c r="AA1074" i="7"/>
  <c r="AA1061" i="7"/>
  <c r="AA1070" i="7"/>
  <c r="AA1062" i="7"/>
  <c r="AA1071" i="7"/>
  <c r="AA1063" i="7"/>
  <c r="AA1072" i="7"/>
  <c r="AA1060" i="7"/>
  <c r="AA1069" i="7"/>
  <c r="O1065" i="7"/>
  <c r="O1074" i="7"/>
  <c r="O1059" i="7"/>
  <c r="O1068" i="7"/>
  <c r="O1063" i="7"/>
  <c r="O1072" i="7"/>
  <c r="O1061" i="7"/>
  <c r="O1070" i="7"/>
  <c r="O1064" i="7"/>
  <c r="O1073" i="7"/>
  <c r="O1062" i="7"/>
  <c r="O1071" i="7"/>
  <c r="O1060" i="7"/>
  <c r="O1069" i="7"/>
  <c r="M1064" i="7"/>
  <c r="M1073" i="7"/>
  <c r="M1059" i="7"/>
  <c r="M1068" i="7"/>
  <c r="M1061" i="7"/>
  <c r="M1070" i="7"/>
  <c r="M1063" i="7"/>
  <c r="M1072" i="7"/>
  <c r="M1065" i="7"/>
  <c r="M1074" i="7"/>
  <c r="M1062" i="7"/>
  <c r="M1071" i="7"/>
  <c r="M1060" i="7"/>
  <c r="M1069" i="7"/>
  <c r="AM1062" i="7"/>
  <c r="AM1071" i="7"/>
  <c r="AM1061" i="7"/>
  <c r="AM1070" i="7"/>
  <c r="AM1060" i="7"/>
  <c r="AM1069" i="7"/>
  <c r="AM1059" i="7"/>
  <c r="AM1068" i="7"/>
  <c r="AM1065" i="7"/>
  <c r="AM1074" i="7"/>
  <c r="AM1064" i="7"/>
  <c r="AM1073" i="7"/>
  <c r="AM1063" i="7"/>
  <c r="AM1072" i="7"/>
  <c r="T1064" i="7"/>
  <c r="T1073" i="7"/>
  <c r="T1059" i="7"/>
  <c r="T1068" i="7"/>
  <c r="T126" i="7"/>
  <c r="T135" i="7"/>
  <c r="T1062" i="7"/>
  <c r="T1071" i="7"/>
  <c r="T1060" i="7"/>
  <c r="T1069" i="7"/>
  <c r="T129" i="7"/>
  <c r="T138" i="7"/>
  <c r="T128" i="7"/>
  <c r="T137" i="7"/>
  <c r="T1065" i="7"/>
  <c r="T1074" i="7"/>
  <c r="T130" i="7"/>
  <c r="T139" i="7"/>
  <c r="T127" i="7"/>
  <c r="T136" i="7"/>
  <c r="T131" i="7"/>
  <c r="T140" i="7"/>
  <c r="T1063" i="7"/>
  <c r="T1072" i="7"/>
  <c r="T1061" i="7"/>
  <c r="T1070" i="7"/>
  <c r="T132" i="7"/>
  <c r="T141" i="7"/>
  <c r="L1062" i="7"/>
  <c r="L1071" i="7"/>
  <c r="L1063" i="7"/>
  <c r="L1072" i="7"/>
  <c r="L1065" i="7"/>
  <c r="L1074" i="7"/>
  <c r="L1059" i="7"/>
  <c r="L1068" i="7"/>
  <c r="L1064" i="7"/>
  <c r="L1073" i="7"/>
  <c r="L1060" i="7"/>
  <c r="L1069" i="7"/>
  <c r="L1061" i="7"/>
  <c r="L1070" i="7"/>
  <c r="E1062" i="7"/>
  <c r="E1071" i="7"/>
  <c r="E1063" i="7"/>
  <c r="E1072" i="7"/>
  <c r="E1059" i="7"/>
  <c r="E1068" i="7"/>
  <c r="E1061" i="7"/>
  <c r="E1070" i="7"/>
  <c r="E1064" i="7"/>
  <c r="E1073" i="7"/>
  <c r="E1060" i="7"/>
  <c r="E1069" i="7"/>
  <c r="E1065" i="7"/>
  <c r="E1074" i="7"/>
  <c r="AK1064" i="7"/>
  <c r="AK1073" i="7"/>
  <c r="AK1062" i="7"/>
  <c r="AK1071" i="7"/>
  <c r="AK1063" i="7"/>
  <c r="AK1072" i="7"/>
  <c r="AK1061" i="7"/>
  <c r="AK1070" i="7"/>
  <c r="AK1060" i="7"/>
  <c r="AK1069" i="7"/>
  <c r="AK1065" i="7"/>
  <c r="AK1074" i="7"/>
  <c r="AK1059" i="7"/>
  <c r="AK1068" i="7"/>
  <c r="K1059" i="7"/>
  <c r="K1068" i="7"/>
  <c r="K1061" i="7"/>
  <c r="K1070" i="7"/>
  <c r="K1064" i="7"/>
  <c r="K1073" i="7"/>
  <c r="K1065" i="7"/>
  <c r="K1074" i="7"/>
  <c r="K1062" i="7"/>
  <c r="K1071" i="7"/>
  <c r="K1063" i="7"/>
  <c r="K1072" i="7"/>
  <c r="K1060" i="7"/>
  <c r="K1069" i="7"/>
  <c r="AO167" i="7"/>
  <c r="N167" i="7"/>
  <c r="AD167" i="7"/>
  <c r="AD185" i="7"/>
  <c r="AM167" i="7"/>
  <c r="AM185" i="7"/>
  <c r="BH167" i="7"/>
  <c r="BH185" i="7"/>
  <c r="AQ167" i="7"/>
  <c r="H167" i="7"/>
  <c r="W167" i="7"/>
  <c r="W185" i="7"/>
  <c r="AG167" i="7"/>
  <c r="AG185" i="7"/>
  <c r="AV167" i="7"/>
  <c r="Z167" i="7"/>
  <c r="AE101" i="7"/>
  <c r="AE102" i="7"/>
  <c r="J101" i="7"/>
  <c r="J102" i="7"/>
  <c r="AO101" i="7"/>
  <c r="AO102" i="7"/>
  <c r="R101" i="7"/>
  <c r="R102" i="7"/>
  <c r="BH101" i="7"/>
  <c r="BH102" i="7"/>
  <c r="I101" i="7"/>
  <c r="I102" i="7"/>
  <c r="L102" i="7"/>
  <c r="L101" i="7"/>
  <c r="G101" i="7"/>
  <c r="G102" i="7"/>
  <c r="K102" i="7"/>
  <c r="K101" i="7"/>
  <c r="AF102" i="7"/>
  <c r="AF101" i="7"/>
  <c r="AS101" i="7"/>
  <c r="AS102" i="7"/>
  <c r="BA101" i="7"/>
  <c r="BA102" i="7"/>
  <c r="AQ102" i="7"/>
  <c r="AQ101" i="7"/>
  <c r="BB101" i="7"/>
  <c r="BB102" i="7"/>
  <c r="Q101" i="7"/>
  <c r="Q102" i="7"/>
  <c r="AH296" i="7"/>
  <c r="AC296" i="7"/>
  <c r="J296" i="7"/>
  <c r="BB296" i="7"/>
  <c r="AN296" i="7"/>
  <c r="AJ296" i="7"/>
  <c r="BG296" i="7"/>
  <c r="S296" i="7"/>
  <c r="Z296" i="7"/>
  <c r="AD296" i="7"/>
  <c r="BC296" i="7"/>
  <c r="AK296" i="7"/>
  <c r="V296" i="7"/>
  <c r="H296" i="7"/>
  <c r="G296" i="7"/>
  <c r="L79" i="7"/>
  <c r="L88" i="7"/>
  <c r="L78" i="7"/>
  <c r="L87" i="7"/>
  <c r="L77" i="7"/>
  <c r="C79" i="7"/>
  <c r="C88" i="7"/>
  <c r="C77" i="7"/>
  <c r="C78" i="7"/>
  <c r="C87" i="7"/>
  <c r="B93" i="7"/>
  <c r="B94" i="7"/>
  <c r="B300" i="7"/>
  <c r="B301" i="7"/>
  <c r="B558" i="7"/>
  <c r="B559" i="7"/>
  <c r="U77" i="7"/>
  <c r="U78" i="7"/>
  <c r="U87" i="7"/>
  <c r="U79" i="7"/>
  <c r="U88" i="7"/>
  <c r="W79" i="7"/>
  <c r="W88" i="7"/>
  <c r="W77" i="7"/>
  <c r="W78" i="7"/>
  <c r="W87" i="7"/>
  <c r="AU77" i="7"/>
  <c r="AU79" i="7"/>
  <c r="AU88" i="7"/>
  <c r="AU78" i="7"/>
  <c r="AU87" i="7"/>
  <c r="T77" i="7"/>
  <c r="T78" i="7"/>
  <c r="T87" i="7"/>
  <c r="T79" i="7"/>
  <c r="T88" i="7"/>
  <c r="AD78" i="7"/>
  <c r="AD87" i="7"/>
  <c r="AD77" i="7"/>
  <c r="AD79" i="7"/>
  <c r="AD88" i="7"/>
  <c r="AJ77" i="7"/>
  <c r="AJ78" i="7"/>
  <c r="AJ87" i="7"/>
  <c r="AJ79" i="7"/>
  <c r="AJ88" i="7"/>
  <c r="F78" i="7"/>
  <c r="F87" i="7"/>
  <c r="F79" i="7"/>
  <c r="F88" i="7"/>
  <c r="F77" i="7"/>
  <c r="O77" i="7"/>
  <c r="O79" i="7"/>
  <c r="O88" i="7"/>
  <c r="O78" i="7"/>
  <c r="O87" i="7"/>
  <c r="AA77" i="7"/>
  <c r="AA78" i="7"/>
  <c r="AA87" i="7"/>
  <c r="AA79" i="7"/>
  <c r="AA88" i="7"/>
  <c r="H1" i="1"/>
  <c r="B88" i="7"/>
  <c r="G78" i="7"/>
  <c r="G87" i="7"/>
  <c r="G77" i="7"/>
  <c r="G79" i="7"/>
  <c r="G88" i="7"/>
  <c r="AN85" i="7"/>
  <c r="R85" i="7"/>
  <c r="BG85" i="7"/>
  <c r="AI85" i="7"/>
  <c r="AV77" i="7"/>
  <c r="AS78" i="7"/>
  <c r="AS87" i="7"/>
  <c r="AZ79" i="7"/>
  <c r="AZ88" i="7"/>
  <c r="AP78" i="7"/>
  <c r="AP87" i="7"/>
  <c r="AR167" i="7"/>
  <c r="AJ167" i="7"/>
  <c r="AP85" i="7"/>
  <c r="AL167" i="7"/>
  <c r="BF85" i="7"/>
  <c r="X85" i="7"/>
  <c r="D167" i="7"/>
  <c r="D185" i="7"/>
  <c r="T167" i="7"/>
  <c r="T185" i="7"/>
  <c r="AC85" i="7"/>
  <c r="G167" i="7"/>
  <c r="G185" i="7"/>
  <c r="Q85" i="7"/>
  <c r="K85" i="7"/>
  <c r="S144" i="7"/>
  <c r="S145" i="7"/>
  <c r="I167" i="7"/>
  <c r="I185" i="7"/>
  <c r="B754" i="7"/>
  <c r="AT167" i="7"/>
  <c r="AT185" i="7"/>
  <c r="N85" i="7"/>
  <c r="J167" i="7"/>
  <c r="AZ85" i="7"/>
  <c r="T85" i="7"/>
  <c r="BE144" i="7"/>
  <c r="BE145" i="7"/>
  <c r="AR144" i="7"/>
  <c r="AR145" i="7"/>
  <c r="BF167" i="7"/>
  <c r="BF185" i="7"/>
  <c r="AL85" i="7"/>
  <c r="AR85" i="7"/>
  <c r="AQ85" i="7"/>
  <c r="AQ297" i="7"/>
  <c r="AQ298" i="7"/>
  <c r="F85" i="7"/>
  <c r="C300" i="7"/>
  <c r="C301" i="7"/>
  <c r="C93" i="7"/>
  <c r="C94" i="7"/>
  <c r="C558" i="7"/>
  <c r="C559" i="7"/>
  <c r="BA179" i="7"/>
  <c r="BA437" i="7"/>
  <c r="I179" i="7"/>
  <c r="I437" i="7"/>
  <c r="R179" i="7"/>
  <c r="R437" i="7"/>
  <c r="AQ176" i="7"/>
  <c r="AQ178" i="7"/>
  <c r="AQ177" i="7"/>
  <c r="AQ172" i="7"/>
  <c r="H86" i="7"/>
  <c r="H84" i="7"/>
  <c r="U84" i="7"/>
  <c r="U86" i="7"/>
  <c r="X98" i="7"/>
  <c r="BC571" i="7"/>
  <c r="BC578" i="7"/>
  <c r="AF313" i="7"/>
  <c r="AF320" i="7"/>
  <c r="V571" i="7"/>
  <c r="V578" i="7"/>
  <c r="AJ320" i="7"/>
  <c r="AJ313" i="7"/>
  <c r="AV144" i="7"/>
  <c r="AV145" i="7"/>
  <c r="R558" i="7"/>
  <c r="R559" i="7"/>
  <c r="R94" i="7"/>
  <c r="R93" i="7"/>
  <c r="R300" i="7"/>
  <c r="R301" i="7"/>
  <c r="T297" i="7"/>
  <c r="T298" i="7"/>
  <c r="T404" i="7"/>
  <c r="BF297" i="7"/>
  <c r="BF298" i="7"/>
  <c r="BF404" i="7"/>
  <c r="AE404" i="7"/>
  <c r="AE297" i="7"/>
  <c r="AE298" i="7"/>
  <c r="AQ404" i="7"/>
  <c r="T437" i="7"/>
  <c r="T179" i="7"/>
  <c r="Y437" i="7"/>
  <c r="Y179" i="7"/>
  <c r="F176" i="7"/>
  <c r="F177" i="7"/>
  <c r="F172" i="7"/>
  <c r="AJ177" i="7"/>
  <c r="AJ176" i="7"/>
  <c r="AJ172" i="7"/>
  <c r="N98" i="7"/>
  <c r="K98" i="7"/>
  <c r="K578" i="7"/>
  <c r="K571" i="7"/>
  <c r="BE578" i="7"/>
  <c r="BE571" i="7"/>
  <c r="AN164" i="7"/>
  <c r="AN163" i="7"/>
  <c r="AN231" i="7"/>
  <c r="AN165" i="7"/>
  <c r="L164" i="7"/>
  <c r="L165" i="7"/>
  <c r="L163" i="7"/>
  <c r="L231" i="7"/>
  <c r="M163" i="7"/>
  <c r="M231" i="7"/>
  <c r="M164" i="7"/>
  <c r="M165" i="7"/>
  <c r="AU165" i="7"/>
  <c r="AU163" i="7"/>
  <c r="AU231" i="7"/>
  <c r="AU164" i="7"/>
  <c r="E163" i="7"/>
  <c r="E231" i="7"/>
  <c r="E165" i="7"/>
  <c r="E164" i="7"/>
  <c r="D93" i="7"/>
  <c r="D300" i="7"/>
  <c r="D301" i="7"/>
  <c r="D94" i="7"/>
  <c r="D558" i="7"/>
  <c r="D559" i="7"/>
  <c r="AI179" i="7"/>
  <c r="AI437" i="7"/>
  <c r="E437" i="7"/>
  <c r="E179" i="7"/>
  <c r="AH176" i="7"/>
  <c r="AH177" i="7"/>
  <c r="AH172" i="7"/>
  <c r="AZ98" i="7"/>
  <c r="T98" i="7"/>
  <c r="Q313" i="7"/>
  <c r="Q320" i="7"/>
  <c r="D578" i="7"/>
  <c r="D571" i="7"/>
  <c r="AI858" i="7"/>
  <c r="AI851" i="7"/>
  <c r="U858" i="7"/>
  <c r="U851" i="7"/>
  <c r="C858" i="7"/>
  <c r="C851" i="7"/>
  <c r="AE144" i="7"/>
  <c r="AE145" i="7"/>
  <c r="M179" i="7"/>
  <c r="M437" i="7"/>
  <c r="V167" i="7"/>
  <c r="AJ85" i="7"/>
  <c r="AJ297" i="7"/>
  <c r="AJ298" i="7"/>
  <c r="AQ98" i="7"/>
  <c r="S85" i="7"/>
  <c r="G320" i="7"/>
  <c r="G313" i="7"/>
  <c r="M320" i="7"/>
  <c r="M313" i="7"/>
  <c r="Z851" i="7"/>
  <c r="Z858" i="7"/>
  <c r="J858" i="7"/>
  <c r="J851" i="7"/>
  <c r="I851" i="7"/>
  <c r="I858" i="7"/>
  <c r="S320" i="7"/>
  <c r="S313" i="7"/>
  <c r="N858" i="7"/>
  <c r="N851" i="7"/>
  <c r="AC578" i="7"/>
  <c r="AC571" i="7"/>
  <c r="BB144" i="7"/>
  <c r="BB145" i="7"/>
  <c r="F558" i="7"/>
  <c r="F559" i="7"/>
  <c r="F93" i="7"/>
  <c r="F300" i="7"/>
  <c r="F301" i="7"/>
  <c r="F94" i="7"/>
  <c r="B302" i="7"/>
  <c r="B371" i="7"/>
  <c r="V297" i="7"/>
  <c r="V298" i="7"/>
  <c r="V404" i="7"/>
  <c r="S404" i="7"/>
  <c r="S297" i="7"/>
  <c r="S298" i="7"/>
  <c r="BG297" i="7"/>
  <c r="BG298" i="7"/>
  <c r="BG404" i="7"/>
  <c r="AJ404" i="7"/>
  <c r="AN297" i="7"/>
  <c r="AN298" i="7"/>
  <c r="AN404" i="7"/>
  <c r="AC404" i="7"/>
  <c r="AC297" i="7"/>
  <c r="AC298" i="7"/>
  <c r="AS179" i="7"/>
  <c r="AS437" i="7"/>
  <c r="AF179" i="7"/>
  <c r="AF437" i="7"/>
  <c r="AV177" i="7"/>
  <c r="AV176" i="7"/>
  <c r="AV178" i="7"/>
  <c r="AV172" i="7"/>
  <c r="H177" i="7"/>
  <c r="H176" i="7"/>
  <c r="H172" i="7"/>
  <c r="E167" i="7"/>
  <c r="AO176" i="7"/>
  <c r="AO177" i="7"/>
  <c r="AO172" i="7"/>
  <c r="T144" i="7"/>
  <c r="T145" i="7"/>
  <c r="BF84" i="7"/>
  <c r="BF86" i="7"/>
  <c r="H85" i="7"/>
  <c r="H404" i="7"/>
  <c r="BA98" i="7"/>
  <c r="U85" i="7"/>
  <c r="F86" i="7"/>
  <c r="F84" i="7"/>
  <c r="X86" i="7"/>
  <c r="X84" i="7"/>
  <c r="AC98" i="7"/>
  <c r="BF851" i="7"/>
  <c r="BF858" i="7"/>
  <c r="AO313" i="7"/>
  <c r="AO320" i="7"/>
  <c r="O320" i="7"/>
  <c r="O313" i="7"/>
  <c r="O578" i="7"/>
  <c r="O571" i="7"/>
  <c r="T851" i="7"/>
  <c r="T858" i="7"/>
  <c r="AY858" i="7"/>
  <c r="AY851" i="7"/>
  <c r="AY571" i="7"/>
  <c r="AY578" i="7"/>
  <c r="AH578" i="7"/>
  <c r="AH571" i="7"/>
  <c r="AZ313" i="7"/>
  <c r="AZ320" i="7"/>
  <c r="AZ851" i="7"/>
  <c r="AZ858" i="7"/>
  <c r="BG571" i="7"/>
  <c r="BG578" i="7"/>
  <c r="V851" i="7"/>
  <c r="V858" i="7"/>
  <c r="AJ578" i="7"/>
  <c r="AJ571" i="7"/>
  <c r="AM578" i="7"/>
  <c r="AM571" i="7"/>
  <c r="Z144" i="7"/>
  <c r="Z145" i="7"/>
  <c r="AS144" i="7"/>
  <c r="AS145" i="7"/>
  <c r="BG437" i="7"/>
  <c r="BG179" i="7"/>
  <c r="S437" i="7"/>
  <c r="S179" i="7"/>
  <c r="AT179" i="7"/>
  <c r="AT437" i="7"/>
  <c r="AL179" i="7"/>
  <c r="AL437" i="7"/>
  <c r="AP177" i="7"/>
  <c r="AP176" i="7"/>
  <c r="AP172" i="7"/>
  <c r="AI167" i="7"/>
  <c r="AX177" i="7"/>
  <c r="AX176" i="7"/>
  <c r="AX172" i="7"/>
  <c r="AX86" i="7"/>
  <c r="AX84" i="7"/>
  <c r="V98" i="7"/>
  <c r="AA85" i="7"/>
  <c r="AP84" i="7"/>
  <c r="AP86" i="7"/>
  <c r="P85" i="7"/>
  <c r="BB86" i="7"/>
  <c r="BB84" i="7"/>
  <c r="AK85" i="7"/>
  <c r="AK297" i="7"/>
  <c r="AK298" i="7"/>
  <c r="BA571" i="7"/>
  <c r="BA578" i="7"/>
  <c r="B866" i="7"/>
  <c r="E578" i="7"/>
  <c r="E571" i="7"/>
  <c r="R571" i="7"/>
  <c r="R578" i="7"/>
  <c r="AA313" i="7"/>
  <c r="AA320" i="7"/>
  <c r="L858" i="7"/>
  <c r="L851" i="7"/>
  <c r="X578" i="7"/>
  <c r="X571" i="7"/>
  <c r="BH858" i="7"/>
  <c r="BH851" i="7"/>
  <c r="AQ578" i="7"/>
  <c r="AQ571" i="7"/>
  <c r="AQ320" i="7"/>
  <c r="AQ313" i="7"/>
  <c r="AX571" i="7"/>
  <c r="AX578" i="7"/>
  <c r="W858" i="7"/>
  <c r="W851" i="7"/>
  <c r="W313" i="7"/>
  <c r="W320" i="7"/>
  <c r="AJ144" i="7"/>
  <c r="AJ145" i="7"/>
  <c r="E144" i="7"/>
  <c r="E145" i="7"/>
  <c r="S94" i="7"/>
  <c r="S93" i="7"/>
  <c r="S558" i="7"/>
  <c r="S559" i="7"/>
  <c r="S300" i="7"/>
  <c r="S301" i="7"/>
  <c r="AN93" i="7"/>
  <c r="AN94" i="7"/>
  <c r="AN558" i="7"/>
  <c r="AN559" i="7"/>
  <c r="AN300" i="7"/>
  <c r="AN301" i="7"/>
  <c r="AK300" i="7"/>
  <c r="AK301" i="7"/>
  <c r="AK94" i="7"/>
  <c r="AK558" i="7"/>
  <c r="AK559" i="7"/>
  <c r="AK93" i="7"/>
  <c r="V94" i="7"/>
  <c r="V93" i="7"/>
  <c r="V300" i="7"/>
  <c r="V301" i="7"/>
  <c r="V558" i="7"/>
  <c r="V559" i="7"/>
  <c r="AU437" i="7"/>
  <c r="AU179" i="7"/>
  <c r="AH437" i="7"/>
  <c r="AH179" i="7"/>
  <c r="AR437" i="7"/>
  <c r="AR179" i="7"/>
  <c r="AP179" i="7"/>
  <c r="AP437" i="7"/>
  <c r="BD177" i="7"/>
  <c r="BD176" i="7"/>
  <c r="BD172" i="7"/>
  <c r="AR177" i="7"/>
  <c r="AR176" i="7"/>
  <c r="AR172" i="7"/>
  <c r="AW176" i="7"/>
  <c r="AW177" i="7"/>
  <c r="AW172" i="7"/>
  <c r="BH84" i="7"/>
  <c r="BH86" i="7"/>
  <c r="AU85" i="7"/>
  <c r="AV86" i="7"/>
  <c r="AV84" i="7"/>
  <c r="AY85" i="7"/>
  <c r="O85" i="7"/>
  <c r="AE84" i="7"/>
  <c r="AE86" i="7"/>
  <c r="B756" i="7"/>
  <c r="B757" i="7"/>
  <c r="B758" i="7"/>
  <c r="B772" i="7"/>
  <c r="B771" i="7"/>
  <c r="AU320" i="7"/>
  <c r="AU313" i="7"/>
  <c r="AG578" i="7"/>
  <c r="AG571" i="7"/>
  <c r="D313" i="7"/>
  <c r="D320" i="7"/>
  <c r="AI313" i="7"/>
  <c r="AI320" i="7"/>
  <c r="U320" i="7"/>
  <c r="U313" i="7"/>
  <c r="AD858" i="7"/>
  <c r="AD851" i="7"/>
  <c r="C571" i="7"/>
  <c r="C578" i="7"/>
  <c r="AT320" i="7"/>
  <c r="AT313" i="7"/>
  <c r="H578" i="7"/>
  <c r="H571" i="7"/>
  <c r="P851" i="7"/>
  <c r="P858" i="7"/>
  <c r="BB320" i="7"/>
  <c r="BB313" i="7"/>
  <c r="AK144" i="7"/>
  <c r="AK145" i="7"/>
  <c r="AH144" i="7"/>
  <c r="AH145" i="7"/>
  <c r="AB144" i="7"/>
  <c r="AB145" i="7"/>
  <c r="AQ185" i="7"/>
  <c r="AR185" i="7"/>
  <c r="AY93" i="7"/>
  <c r="AY300" i="7"/>
  <c r="AY301" i="7"/>
  <c r="AY558" i="7"/>
  <c r="AY559" i="7"/>
  <c r="AY94" i="7"/>
  <c r="M94" i="7"/>
  <c r="M300" i="7"/>
  <c r="M301" i="7"/>
  <c r="M93" i="7"/>
  <c r="M558" i="7"/>
  <c r="M559" i="7"/>
  <c r="AC300" i="7"/>
  <c r="AC301" i="7"/>
  <c r="AC558" i="7"/>
  <c r="AC559" i="7"/>
  <c r="AC93" i="7"/>
  <c r="AC94" i="7"/>
  <c r="BB300" i="7"/>
  <c r="BB301" i="7"/>
  <c r="BB93" i="7"/>
  <c r="BB94" i="7"/>
  <c r="BB558" i="7"/>
  <c r="BB559" i="7"/>
  <c r="AP297" i="7"/>
  <c r="AP298" i="7"/>
  <c r="AP404" i="7"/>
  <c r="AU297" i="7"/>
  <c r="AU298" i="7"/>
  <c r="AU404" i="7"/>
  <c r="AR297" i="7"/>
  <c r="AR298" i="7"/>
  <c r="AR404" i="7"/>
  <c r="BD404" i="7"/>
  <c r="BD297" i="7"/>
  <c r="BD298" i="7"/>
  <c r="AL404" i="7"/>
  <c r="AL297" i="7"/>
  <c r="AL298" i="7"/>
  <c r="I297" i="7"/>
  <c r="I298" i="7"/>
  <c r="I404" i="7"/>
  <c r="K297" i="7"/>
  <c r="K298" i="7"/>
  <c r="K404" i="7"/>
  <c r="BE297" i="7"/>
  <c r="BE298" i="7"/>
  <c r="BE404" i="7"/>
  <c r="R404" i="7"/>
  <c r="R297" i="7"/>
  <c r="R298" i="7"/>
  <c r="O437" i="7"/>
  <c r="O179" i="7"/>
  <c r="X437" i="7"/>
  <c r="X179" i="7"/>
  <c r="V179" i="7"/>
  <c r="V437" i="7"/>
  <c r="AC176" i="7"/>
  <c r="AC178" i="7"/>
  <c r="AC177" i="7"/>
  <c r="AC172" i="7"/>
  <c r="AK177" i="7"/>
  <c r="AK176" i="7"/>
  <c r="AK172" i="7"/>
  <c r="K167" i="7"/>
  <c r="B167" i="7"/>
  <c r="AJ84" i="7"/>
  <c r="AJ86" i="7"/>
  <c r="AL86" i="7"/>
  <c r="AL84" i="7"/>
  <c r="AR84" i="7"/>
  <c r="AR86" i="7"/>
  <c r="AQ86" i="7"/>
  <c r="AQ84" i="7"/>
  <c r="C85" i="7"/>
  <c r="D85" i="7"/>
  <c r="AH85" i="7"/>
  <c r="S84" i="7"/>
  <c r="S86" i="7"/>
  <c r="G858" i="7"/>
  <c r="G851" i="7"/>
  <c r="Z320" i="7"/>
  <c r="Z313" i="7"/>
  <c r="F320" i="7"/>
  <c r="F313" i="7"/>
  <c r="J313" i="7"/>
  <c r="J320" i="7"/>
  <c r="J578" i="7"/>
  <c r="J571" i="7"/>
  <c r="I578" i="7"/>
  <c r="I571" i="7"/>
  <c r="AW578" i="7"/>
  <c r="AW571" i="7"/>
  <c r="AW851" i="7"/>
  <c r="AW858" i="7"/>
  <c r="S578" i="7"/>
  <c r="S571" i="7"/>
  <c r="AE858" i="7"/>
  <c r="AE851" i="7"/>
  <c r="BF144" i="7"/>
  <c r="BF145" i="7"/>
  <c r="BA144" i="7"/>
  <c r="BA145" i="7"/>
  <c r="B90" i="7"/>
  <c r="B943" i="7"/>
  <c r="AX404" i="7"/>
  <c r="AX297" i="7"/>
  <c r="AX298" i="7"/>
  <c r="BA297" i="7"/>
  <c r="BA298" i="7"/>
  <c r="BA404" i="7"/>
  <c r="AA404" i="7"/>
  <c r="P179" i="7"/>
  <c r="P437" i="7"/>
  <c r="AT177" i="7"/>
  <c r="AT176" i="7"/>
  <c r="AT172" i="7"/>
  <c r="C177" i="7"/>
  <c r="C176" i="7"/>
  <c r="C172" i="7"/>
  <c r="BE98" i="7"/>
  <c r="E84" i="7"/>
  <c r="E86" i="7"/>
  <c r="J86" i="7"/>
  <c r="J84" i="7"/>
  <c r="BA858" i="7"/>
  <c r="BA851" i="7"/>
  <c r="X313" i="7"/>
  <c r="X320" i="7"/>
  <c r="BE858" i="7"/>
  <c r="BE851" i="7"/>
  <c r="AK320" i="7"/>
  <c r="AK313" i="7"/>
  <c r="K164" i="7"/>
  <c r="K163" i="7"/>
  <c r="K231" i="7"/>
  <c r="K165" i="7"/>
  <c r="AG165" i="7"/>
  <c r="AG164" i="7"/>
  <c r="AG163" i="7"/>
  <c r="AG231" i="7"/>
  <c r="AB165" i="7"/>
  <c r="AB163" i="7"/>
  <c r="AB231" i="7"/>
  <c r="AB164" i="7"/>
  <c r="X164" i="7"/>
  <c r="X165" i="7"/>
  <c r="X163" i="7"/>
  <c r="X231" i="7"/>
  <c r="AI163" i="7"/>
  <c r="AI231" i="7"/>
  <c r="AI165" i="7"/>
  <c r="AI164" i="7"/>
  <c r="BC93" i="7"/>
  <c r="BC300" i="7"/>
  <c r="BC301" i="7"/>
  <c r="BC94" i="7"/>
  <c r="BC558" i="7"/>
  <c r="BC559" i="7"/>
  <c r="AI93" i="7"/>
  <c r="AI300" i="7"/>
  <c r="AI301" i="7"/>
  <c r="AI558" i="7"/>
  <c r="AI559" i="7"/>
  <c r="AI94" i="7"/>
  <c r="BD437" i="7"/>
  <c r="BD179" i="7"/>
  <c r="BE437" i="7"/>
  <c r="BE179" i="7"/>
  <c r="J177" i="7"/>
  <c r="J176" i="7"/>
  <c r="J172" i="7"/>
  <c r="AB84" i="7"/>
  <c r="AB86" i="7"/>
  <c r="AM98" i="7"/>
  <c r="AB320" i="7"/>
  <c r="AB313" i="7"/>
  <c r="AV320" i="7"/>
  <c r="AV313" i="7"/>
  <c r="P578" i="7"/>
  <c r="P571" i="7"/>
  <c r="BB858" i="7"/>
  <c r="BB851" i="7"/>
  <c r="AG558" i="7"/>
  <c r="AG559" i="7"/>
  <c r="AG94" i="7"/>
  <c r="AG93" i="7"/>
  <c r="AG300" i="7"/>
  <c r="AG301" i="7"/>
  <c r="AX558" i="7"/>
  <c r="AX559" i="7"/>
  <c r="AX300" i="7"/>
  <c r="AX301" i="7"/>
  <c r="AX94" i="7"/>
  <c r="AX93" i="7"/>
  <c r="AB179" i="7"/>
  <c r="AB437" i="7"/>
  <c r="BF177" i="7"/>
  <c r="BF176" i="7"/>
  <c r="BF172" i="7"/>
  <c r="P167" i="7"/>
  <c r="AR98" i="7"/>
  <c r="D86" i="7"/>
  <c r="D84" i="7"/>
  <c r="M571" i="7"/>
  <c r="M578" i="7"/>
  <c r="J185" i="7"/>
  <c r="T93" i="7"/>
  <c r="T558" i="7"/>
  <c r="T559" i="7"/>
  <c r="T94" i="7"/>
  <c r="T300" i="7"/>
  <c r="T301" i="7"/>
  <c r="G300" i="7"/>
  <c r="G301" i="7"/>
  <c r="G94" i="7"/>
  <c r="G93" i="7"/>
  <c r="G558" i="7"/>
  <c r="G559" i="7"/>
  <c r="AA94" i="7"/>
  <c r="AA558" i="7"/>
  <c r="AA559" i="7"/>
  <c r="AA93" i="7"/>
  <c r="AA300" i="7"/>
  <c r="AA301" i="7"/>
  <c r="W94" i="7"/>
  <c r="W558" i="7"/>
  <c r="W559" i="7"/>
  <c r="W93" i="7"/>
  <c r="W300" i="7"/>
  <c r="W301" i="7"/>
  <c r="U94" i="7"/>
  <c r="U300" i="7"/>
  <c r="U301" i="7"/>
  <c r="U93" i="7"/>
  <c r="U558" i="7"/>
  <c r="U559" i="7"/>
  <c r="B458" i="7"/>
  <c r="B460" i="7"/>
  <c r="B462" i="7"/>
  <c r="B203" i="7"/>
  <c r="B202" i="7"/>
  <c r="B204" i="7"/>
  <c r="B201" i="7"/>
  <c r="B200" i="7"/>
  <c r="B461" i="7"/>
  <c r="B459" i="7"/>
  <c r="Q437" i="7"/>
  <c r="Q179" i="7"/>
  <c r="BH437" i="7"/>
  <c r="BH179" i="7"/>
  <c r="AO179" i="7"/>
  <c r="AO437" i="7"/>
  <c r="AE437" i="7"/>
  <c r="AE179" i="7"/>
  <c r="Z177" i="7"/>
  <c r="Z176" i="7"/>
  <c r="Z172" i="7"/>
  <c r="W177" i="7"/>
  <c r="W176" i="7"/>
  <c r="W178" i="7"/>
  <c r="W172" i="7"/>
  <c r="BH176" i="7"/>
  <c r="BH177" i="7"/>
  <c r="BH172" i="7"/>
  <c r="N177" i="7"/>
  <c r="N176" i="7"/>
  <c r="N185" i="7"/>
  <c r="N172" i="7"/>
  <c r="AN86" i="7"/>
  <c r="AN84" i="7"/>
  <c r="I86" i="7"/>
  <c r="I84" i="7"/>
  <c r="BD98" i="7"/>
  <c r="Q98" i="7"/>
  <c r="R86" i="7"/>
  <c r="R84" i="7"/>
  <c r="AO98" i="7"/>
  <c r="AS85" i="7"/>
  <c r="BF571" i="7"/>
  <c r="BF578" i="7"/>
  <c r="AO578" i="7"/>
  <c r="AO571" i="7"/>
  <c r="Y320" i="7"/>
  <c r="Y313" i="7"/>
  <c r="Y858" i="7"/>
  <c r="Y851" i="7"/>
  <c r="O851" i="7"/>
  <c r="O858" i="7"/>
  <c r="T320" i="7"/>
  <c r="T313" i="7"/>
  <c r="AH851" i="7"/>
  <c r="AH858" i="7"/>
  <c r="BC313" i="7"/>
  <c r="BC320" i="7"/>
  <c r="BC858" i="7"/>
  <c r="BC851" i="7"/>
  <c r="B586" i="7"/>
  <c r="BG313" i="7"/>
  <c r="BG320" i="7"/>
  <c r="AJ858" i="7"/>
  <c r="AJ851" i="7"/>
  <c r="AM320" i="7"/>
  <c r="AM313" i="7"/>
  <c r="AF164" i="7"/>
  <c r="AF163" i="7"/>
  <c r="AF231" i="7"/>
  <c r="AF165" i="7"/>
  <c r="J165" i="7"/>
  <c r="J163" i="7"/>
  <c r="J231" i="7"/>
  <c r="J235" i="7"/>
  <c r="J164" i="7"/>
  <c r="H165" i="7"/>
  <c r="H164" i="7"/>
  <c r="H163" i="7"/>
  <c r="H231" i="7"/>
  <c r="H236" i="7"/>
  <c r="BF164" i="7"/>
  <c r="BF191" i="7"/>
  <c r="BF194" i="7"/>
  <c r="BF163" i="7"/>
  <c r="BF231" i="7"/>
  <c r="BF237" i="7"/>
  <c r="BF165" i="7"/>
  <c r="AT165" i="7"/>
  <c r="AT164" i="7"/>
  <c r="AT163" i="7"/>
  <c r="AT231" i="7"/>
  <c r="AT235" i="7"/>
  <c r="BC164" i="7"/>
  <c r="BC191" i="7"/>
  <c r="BC165" i="7"/>
  <c r="BC163" i="7"/>
  <c r="BC231" i="7"/>
  <c r="F144" i="7"/>
  <c r="F145" i="7"/>
  <c r="L144" i="7"/>
  <c r="L145" i="7"/>
  <c r="J144" i="7"/>
  <c r="J145" i="7"/>
  <c r="I144" i="7"/>
  <c r="I145" i="7"/>
  <c r="M144" i="7"/>
  <c r="M145" i="7"/>
  <c r="AJ185" i="7"/>
  <c r="Z93" i="7"/>
  <c r="Z300" i="7"/>
  <c r="Z301" i="7"/>
  <c r="Z558" i="7"/>
  <c r="Z559" i="7"/>
  <c r="Z94" i="7"/>
  <c r="N558" i="7"/>
  <c r="N559" i="7"/>
  <c r="N300" i="7"/>
  <c r="N301" i="7"/>
  <c r="N93" i="7"/>
  <c r="N94" i="7"/>
  <c r="BD300" i="7"/>
  <c r="BD301" i="7"/>
  <c r="BD94" i="7"/>
  <c r="BD558" i="7"/>
  <c r="BD559" i="7"/>
  <c r="BD93" i="7"/>
  <c r="P94" i="7"/>
  <c r="P300" i="7"/>
  <c r="P301" i="7"/>
  <c r="P93" i="7"/>
  <c r="P558" i="7"/>
  <c r="P559" i="7"/>
  <c r="I558" i="7"/>
  <c r="I559" i="7"/>
  <c r="I300" i="7"/>
  <c r="I301" i="7"/>
  <c r="I93" i="7"/>
  <c r="I94" i="7"/>
  <c r="AD179" i="7"/>
  <c r="AD437" i="7"/>
  <c r="AB167" i="7"/>
  <c r="BG167" i="7"/>
  <c r="AZ167" i="7"/>
  <c r="D176" i="7"/>
  <c r="D177" i="7"/>
  <c r="D172" i="7"/>
  <c r="V144" i="7"/>
  <c r="V145" i="7"/>
  <c r="AX98" i="7"/>
  <c r="V86" i="7"/>
  <c r="V84" i="7"/>
  <c r="AA86" i="7"/>
  <c r="AA84" i="7"/>
  <c r="AP98" i="7"/>
  <c r="P86" i="7"/>
  <c r="P84" i="7"/>
  <c r="BB85" i="7"/>
  <c r="BB404" i="7"/>
  <c r="AK86" i="7"/>
  <c r="AK84" i="7"/>
  <c r="E313" i="7"/>
  <c r="E320" i="7"/>
  <c r="E858" i="7"/>
  <c r="E851" i="7"/>
  <c r="R320" i="7"/>
  <c r="R313" i="7"/>
  <c r="L578" i="7"/>
  <c r="L571" i="7"/>
  <c r="BH320" i="7"/>
  <c r="BH313" i="7"/>
  <c r="AQ858" i="7"/>
  <c r="AQ851" i="7"/>
  <c r="K858" i="7"/>
  <c r="K851" i="7"/>
  <c r="K320" i="7"/>
  <c r="K313" i="7"/>
  <c r="AL858" i="7"/>
  <c r="AL851" i="7"/>
  <c r="AX858" i="7"/>
  <c r="AX851" i="7"/>
  <c r="AK858" i="7"/>
  <c r="AK851" i="7"/>
  <c r="AK578" i="7"/>
  <c r="AK571" i="7"/>
  <c r="C144" i="7"/>
  <c r="C145" i="7"/>
  <c r="R144" i="7"/>
  <c r="R145" i="7"/>
  <c r="K144" i="7"/>
  <c r="K145" i="7"/>
  <c r="AT144" i="7"/>
  <c r="AT145" i="7"/>
  <c r="AF144" i="7"/>
  <c r="AF145" i="7"/>
  <c r="F185" i="7"/>
  <c r="H185" i="7"/>
  <c r="C185" i="7"/>
  <c r="AH185" i="7"/>
  <c r="AO185" i="7"/>
  <c r="AV93" i="7"/>
  <c r="AV558" i="7"/>
  <c r="AV559" i="7"/>
  <c r="AV300" i="7"/>
  <c r="AV301" i="7"/>
  <c r="AV94" i="7"/>
  <c r="AH558" i="7"/>
  <c r="AH559" i="7"/>
  <c r="AH300" i="7"/>
  <c r="AH301" i="7"/>
  <c r="AH93" i="7"/>
  <c r="AH94" i="7"/>
  <c r="BA94" i="7"/>
  <c r="BA558" i="7"/>
  <c r="BA559" i="7"/>
  <c r="BA93" i="7"/>
  <c r="BA300" i="7"/>
  <c r="BA301" i="7"/>
  <c r="Z179" i="7"/>
  <c r="Z437" i="7"/>
  <c r="AV437" i="7"/>
  <c r="AV179" i="7"/>
  <c r="AV180" i="7"/>
  <c r="U437" i="7"/>
  <c r="U179" i="7"/>
  <c r="AE177" i="7"/>
  <c r="AE176" i="7"/>
  <c r="AE172" i="7"/>
  <c r="G176" i="7"/>
  <c r="G177" i="7"/>
  <c r="G172" i="7"/>
  <c r="AS167" i="7"/>
  <c r="O177" i="7"/>
  <c r="O176" i="7"/>
  <c r="O185" i="7"/>
  <c r="O172" i="7"/>
  <c r="U144" i="7"/>
  <c r="U145" i="7"/>
  <c r="BH85" i="7"/>
  <c r="AU84" i="7"/>
  <c r="AU86" i="7"/>
  <c r="AV85" i="7"/>
  <c r="AV404" i="7"/>
  <c r="AY84" i="7"/>
  <c r="AY86" i="7"/>
  <c r="O84" i="7"/>
  <c r="O86" i="7"/>
  <c r="AE98" i="7"/>
  <c r="G85" i="7"/>
  <c r="AU571" i="7"/>
  <c r="AU578" i="7"/>
  <c r="AG313" i="7"/>
  <c r="AG320" i="7"/>
  <c r="U571" i="7"/>
  <c r="U578" i="7"/>
  <c r="AD578" i="7"/>
  <c r="AD571" i="7"/>
  <c r="C320" i="7"/>
  <c r="C313" i="7"/>
  <c r="AT858" i="7"/>
  <c r="AT851" i="7"/>
  <c r="H851" i="7"/>
  <c r="H858" i="7"/>
  <c r="AV578" i="7"/>
  <c r="AV571" i="7"/>
  <c r="T165" i="7"/>
  <c r="T163" i="7"/>
  <c r="T231" i="7"/>
  <c r="T236" i="7"/>
  <c r="T164" i="7"/>
  <c r="T191" i="7"/>
  <c r="AE165" i="7"/>
  <c r="AE163" i="7"/>
  <c r="AE231" i="7"/>
  <c r="AE237" i="7"/>
  <c r="AE164" i="7"/>
  <c r="AE191" i="7"/>
  <c r="AE195" i="7"/>
  <c r="B165" i="7"/>
  <c r="B164" i="7"/>
  <c r="B191" i="7"/>
  <c r="B163" i="7"/>
  <c r="B231" i="7"/>
  <c r="G165" i="7"/>
  <c r="G164" i="7"/>
  <c r="G163" i="7"/>
  <c r="G231" i="7"/>
  <c r="G235" i="7"/>
  <c r="Z165" i="7"/>
  <c r="Z163" i="7"/>
  <c r="Z231" i="7"/>
  <c r="Z235" i="7"/>
  <c r="Z164" i="7"/>
  <c r="R164" i="7"/>
  <c r="R163" i="7"/>
  <c r="R231" i="7"/>
  <c r="R165" i="7"/>
  <c r="AP144" i="7"/>
  <c r="AP145" i="7"/>
  <c r="AA144" i="7"/>
  <c r="AA145" i="7"/>
  <c r="AW94" i="7"/>
  <c r="AW300" i="7"/>
  <c r="AW301" i="7"/>
  <c r="AW558" i="7"/>
  <c r="AW559" i="7"/>
  <c r="AW93" i="7"/>
  <c r="BE558" i="7"/>
  <c r="BE559" i="7"/>
  <c r="BE300" i="7"/>
  <c r="BE301" i="7"/>
  <c r="BE94" i="7"/>
  <c r="BE93" i="7"/>
  <c r="AE94" i="7"/>
  <c r="AE300" i="7"/>
  <c r="AE301" i="7"/>
  <c r="AE93" i="7"/>
  <c r="AE558" i="7"/>
  <c r="AE559" i="7"/>
  <c r="E94" i="7"/>
  <c r="E93" i="7"/>
  <c r="E300" i="7"/>
  <c r="E301" i="7"/>
  <c r="E558" i="7"/>
  <c r="E559" i="7"/>
  <c r="AR558" i="7"/>
  <c r="AR559" i="7"/>
  <c r="AR93" i="7"/>
  <c r="AR300" i="7"/>
  <c r="AR301" i="7"/>
  <c r="AR94" i="7"/>
  <c r="AG437" i="7"/>
  <c r="AG179" i="7"/>
  <c r="B437" i="7"/>
  <c r="B179" i="7"/>
  <c r="AM179" i="7"/>
  <c r="AM437" i="7"/>
  <c r="R167" i="7"/>
  <c r="U177" i="7"/>
  <c r="U176" i="7"/>
  <c r="U172" i="7"/>
  <c r="Y176" i="7"/>
  <c r="Y177" i="7"/>
  <c r="Y172" i="7"/>
  <c r="AF167" i="7"/>
  <c r="BC85" i="7"/>
  <c r="AW85" i="7"/>
  <c r="Z84" i="7"/>
  <c r="Z86" i="7"/>
  <c r="AD84" i="7"/>
  <c r="AD86" i="7"/>
  <c r="L84" i="7"/>
  <c r="L86" i="7"/>
  <c r="AG86" i="7"/>
  <c r="AG84" i="7"/>
  <c r="AT86" i="7"/>
  <c r="AT84" i="7"/>
  <c r="Y84" i="7"/>
  <c r="Y86" i="7"/>
  <c r="AS858" i="7"/>
  <c r="AS851" i="7"/>
  <c r="AP320" i="7"/>
  <c r="AP313" i="7"/>
  <c r="AP578" i="7"/>
  <c r="AP571" i="7"/>
  <c r="Z578" i="7"/>
  <c r="Z571" i="7"/>
  <c r="F858" i="7"/>
  <c r="F851" i="7"/>
  <c r="AN578" i="7"/>
  <c r="AN571" i="7"/>
  <c r="N313" i="7"/>
  <c r="N320" i="7"/>
  <c r="AE313" i="7"/>
  <c r="AE320" i="7"/>
  <c r="W164" i="7"/>
  <c r="W163" i="7"/>
  <c r="W231" i="7"/>
  <c r="W235" i="7"/>
  <c r="W165" i="7"/>
  <c r="AC164" i="7"/>
  <c r="AC163" i="7"/>
  <c r="AC231" i="7"/>
  <c r="AC235" i="7"/>
  <c r="AC165" i="7"/>
  <c r="AQ163" i="7"/>
  <c r="AQ231" i="7"/>
  <c r="AQ234" i="7"/>
  <c r="AQ165" i="7"/>
  <c r="AQ164" i="7"/>
  <c r="Y165" i="7"/>
  <c r="Y163" i="7"/>
  <c r="Y231" i="7"/>
  <c r="Y236" i="7"/>
  <c r="Y164" i="7"/>
  <c r="AH163" i="7"/>
  <c r="AH231" i="7"/>
  <c r="AH237" i="7"/>
  <c r="AH165" i="7"/>
  <c r="AH164" i="7"/>
  <c r="AH191" i="7"/>
  <c r="AH195" i="7"/>
  <c r="AW164" i="7"/>
  <c r="AW165" i="7"/>
  <c r="AW163" i="7"/>
  <c r="AW231" i="7"/>
  <c r="AW233" i="7"/>
  <c r="AK165" i="7"/>
  <c r="AK164" i="7"/>
  <c r="AK191" i="7"/>
  <c r="AK196" i="7"/>
  <c r="AK163" i="7"/>
  <c r="AK231" i="7"/>
  <c r="AK233" i="7"/>
  <c r="O165" i="7"/>
  <c r="O164" i="7"/>
  <c r="O163" i="7"/>
  <c r="O231" i="7"/>
  <c r="O234" i="7"/>
  <c r="AL144" i="7"/>
  <c r="AL145" i="7"/>
  <c r="AG144" i="7"/>
  <c r="AG145" i="7"/>
  <c r="AY144" i="7"/>
  <c r="AY145" i="7"/>
  <c r="B97" i="7"/>
  <c r="O300" i="7"/>
  <c r="O301" i="7"/>
  <c r="O93" i="7"/>
  <c r="O558" i="7"/>
  <c r="O559" i="7"/>
  <c r="O94" i="7"/>
  <c r="L558" i="7"/>
  <c r="L559" i="7"/>
  <c r="L93" i="7"/>
  <c r="L94" i="7"/>
  <c r="L300" i="7"/>
  <c r="L301" i="7"/>
  <c r="BB179" i="7"/>
  <c r="BB437" i="7"/>
  <c r="J437" i="7"/>
  <c r="J179" i="7"/>
  <c r="AG177" i="7"/>
  <c r="AG236" i="7"/>
  <c r="AG237" i="7"/>
  <c r="AG233" i="7"/>
  <c r="AG234" i="7"/>
  <c r="AG176" i="7"/>
  <c r="AG235" i="7"/>
  <c r="AG172" i="7"/>
  <c r="AM176" i="7"/>
  <c r="AM177" i="7"/>
  <c r="AM172" i="7"/>
  <c r="BF98" i="7"/>
  <c r="BA84" i="7"/>
  <c r="BA86" i="7"/>
  <c r="F98" i="7"/>
  <c r="F754" i="7"/>
  <c r="AC86" i="7"/>
  <c r="AC84" i="7"/>
  <c r="BF313" i="7"/>
  <c r="BF320" i="7"/>
  <c r="Y571" i="7"/>
  <c r="Y578" i="7"/>
  <c r="T578" i="7"/>
  <c r="T571" i="7"/>
  <c r="AF571" i="7"/>
  <c r="AF578" i="7"/>
  <c r="AM858" i="7"/>
  <c r="AM851" i="7"/>
  <c r="AX144" i="7"/>
  <c r="AX145" i="7"/>
  <c r="J558" i="7"/>
  <c r="J559" i="7"/>
  <c r="J300" i="7"/>
  <c r="J301" i="7"/>
  <c r="J93" i="7"/>
  <c r="J94" i="7"/>
  <c r="AO558" i="7"/>
  <c r="AO559" i="7"/>
  <c r="AO94" i="7"/>
  <c r="AO300" i="7"/>
  <c r="AO301" i="7"/>
  <c r="AO93" i="7"/>
  <c r="AL558" i="7"/>
  <c r="AL559" i="7"/>
  <c r="AL93" i="7"/>
  <c r="AL300" i="7"/>
  <c r="AL301" i="7"/>
  <c r="AL94" i="7"/>
  <c r="X94" i="7"/>
  <c r="X558" i="7"/>
  <c r="X559" i="7"/>
  <c r="X93" i="7"/>
  <c r="X300" i="7"/>
  <c r="X301" i="7"/>
  <c r="AZ297" i="7"/>
  <c r="AZ298" i="7"/>
  <c r="AZ404" i="7"/>
  <c r="Q404" i="7"/>
  <c r="Q297" i="7"/>
  <c r="Q298" i="7"/>
  <c r="X404" i="7"/>
  <c r="X297" i="7"/>
  <c r="X298" i="7"/>
  <c r="BH297" i="7"/>
  <c r="BH298" i="7"/>
  <c r="BH404" i="7"/>
  <c r="N297" i="7"/>
  <c r="N298" i="7"/>
  <c r="N404" i="7"/>
  <c r="BG98" i="7"/>
  <c r="M86" i="7"/>
  <c r="M84" i="7"/>
  <c r="AI98" i="7"/>
  <c r="AA578" i="7"/>
  <c r="AA571" i="7"/>
  <c r="L320" i="7"/>
  <c r="L313" i="7"/>
  <c r="AX313" i="7"/>
  <c r="AX320" i="7"/>
  <c r="BE320" i="7"/>
  <c r="BE313" i="7"/>
  <c r="P164" i="7"/>
  <c r="P165" i="7"/>
  <c r="P163" i="7"/>
  <c r="P231" i="7"/>
  <c r="BA164" i="7"/>
  <c r="BA165" i="7"/>
  <c r="BA163" i="7"/>
  <c r="BA231" i="7"/>
  <c r="V165" i="7"/>
  <c r="V164" i="7"/>
  <c r="V191" i="7"/>
  <c r="V163" i="7"/>
  <c r="V231" i="7"/>
  <c r="AZ93" i="7"/>
  <c r="AZ94" i="7"/>
  <c r="AZ300" i="7"/>
  <c r="AZ301" i="7"/>
  <c r="AZ558" i="7"/>
  <c r="AZ559" i="7"/>
  <c r="I176" i="7"/>
  <c r="I177" i="7"/>
  <c r="I172" i="7"/>
  <c r="M167" i="7"/>
  <c r="W86" i="7"/>
  <c r="W84" i="7"/>
  <c r="AF86" i="7"/>
  <c r="AF84" i="7"/>
  <c r="Q571" i="7"/>
  <c r="Q578" i="7"/>
  <c r="D851" i="7"/>
  <c r="D858" i="7"/>
  <c r="AB858" i="7"/>
  <c r="AB851" i="7"/>
  <c r="H320" i="7"/>
  <c r="H313" i="7"/>
  <c r="AV858" i="7"/>
  <c r="AV851" i="7"/>
  <c r="BB578" i="7"/>
  <c r="BB571" i="7"/>
  <c r="AM93" i="7"/>
  <c r="AM558" i="7"/>
  <c r="AM559" i="7"/>
  <c r="AM300" i="7"/>
  <c r="AM301" i="7"/>
  <c r="AM94" i="7"/>
  <c r="BC179" i="7"/>
  <c r="BC437" i="7"/>
  <c r="AJ179" i="7"/>
  <c r="AJ437" i="7"/>
  <c r="AN167" i="7"/>
  <c r="AL98" i="7"/>
  <c r="AL754" i="7"/>
  <c r="C84" i="7"/>
  <c r="C86" i="7"/>
  <c r="AH84" i="7"/>
  <c r="AH86" i="7"/>
  <c r="AS578" i="7"/>
  <c r="AS571" i="7"/>
  <c r="M858" i="7"/>
  <c r="M851" i="7"/>
  <c r="AN320" i="7"/>
  <c r="AN313" i="7"/>
  <c r="N571" i="7"/>
  <c r="N578" i="7"/>
  <c r="AJ558" i="7"/>
  <c r="AJ559" i="7"/>
  <c r="AJ94" i="7"/>
  <c r="AJ300" i="7"/>
  <c r="AJ301" i="7"/>
  <c r="AJ93" i="7"/>
  <c r="AD94" i="7"/>
  <c r="AD558" i="7"/>
  <c r="AD559" i="7"/>
  <c r="AD93" i="7"/>
  <c r="AD300" i="7"/>
  <c r="AD301" i="7"/>
  <c r="AU558" i="7"/>
  <c r="AU559" i="7"/>
  <c r="AU300" i="7"/>
  <c r="AU301" i="7"/>
  <c r="AU93" i="7"/>
  <c r="AU94" i="7"/>
  <c r="AQ437" i="7"/>
  <c r="AQ179" i="7"/>
  <c r="K437" i="7"/>
  <c r="K179" i="7"/>
  <c r="G437" i="7"/>
  <c r="G179" i="7"/>
  <c r="L437" i="7"/>
  <c r="L179" i="7"/>
  <c r="L167" i="7"/>
  <c r="AL176" i="7"/>
  <c r="AL177" i="7"/>
  <c r="AL172" i="7"/>
  <c r="AD176" i="7"/>
  <c r="AD177" i="7"/>
  <c r="AD172" i="7"/>
  <c r="AN98" i="7"/>
  <c r="I98" i="7"/>
  <c r="BD86" i="7"/>
  <c r="BD84" i="7"/>
  <c r="Q86" i="7"/>
  <c r="Q84" i="7"/>
  <c r="R98" i="7"/>
  <c r="AO84" i="7"/>
  <c r="AO86" i="7"/>
  <c r="AS86" i="7"/>
  <c r="AS84" i="7"/>
  <c r="AO858" i="7"/>
  <c r="AO851" i="7"/>
  <c r="AY313" i="7"/>
  <c r="AY320" i="7"/>
  <c r="AH320" i="7"/>
  <c r="AH313" i="7"/>
  <c r="AZ578" i="7"/>
  <c r="AZ571" i="7"/>
  <c r="BG858" i="7"/>
  <c r="BG851" i="7"/>
  <c r="AF858" i="7"/>
  <c r="AF851" i="7"/>
  <c r="V320" i="7"/>
  <c r="V313" i="7"/>
  <c r="Q163" i="7"/>
  <c r="Q231" i="7"/>
  <c r="Q165" i="7"/>
  <c r="Q164" i="7"/>
  <c r="BB165" i="7"/>
  <c r="BB163" i="7"/>
  <c r="BB231" i="7"/>
  <c r="BB164" i="7"/>
  <c r="BB191" i="7"/>
  <c r="I165" i="7"/>
  <c r="I164" i="7"/>
  <c r="I163" i="7"/>
  <c r="I231" i="7"/>
  <c r="I236" i="7"/>
  <c r="AZ163" i="7"/>
  <c r="AZ231" i="7"/>
  <c r="AZ165" i="7"/>
  <c r="AZ164" i="7"/>
  <c r="S163" i="7"/>
  <c r="S231" i="7"/>
  <c r="S165" i="7"/>
  <c r="S164" i="7"/>
  <c r="S191" i="7"/>
  <c r="BH163" i="7"/>
  <c r="BH231" i="7"/>
  <c r="BH235" i="7"/>
  <c r="BH164" i="7"/>
  <c r="BH165" i="7"/>
  <c r="BG163" i="7"/>
  <c r="BG231" i="7"/>
  <c r="BG165" i="7"/>
  <c r="BG164" i="7"/>
  <c r="AS165" i="7"/>
  <c r="AS163" i="7"/>
  <c r="AS231" i="7"/>
  <c r="AS164" i="7"/>
  <c r="AS191" i="7"/>
  <c r="AL164" i="7"/>
  <c r="AL165" i="7"/>
  <c r="AL163" i="7"/>
  <c r="AL231" i="7"/>
  <c r="AL233" i="7"/>
  <c r="AW144" i="7"/>
  <c r="AW145" i="7"/>
  <c r="AI144" i="7"/>
  <c r="AI145" i="7"/>
  <c r="H144" i="7"/>
  <c r="H145" i="7"/>
  <c r="AZ144" i="7"/>
  <c r="AZ145" i="7"/>
  <c r="Z185" i="7"/>
  <c r="AL185" i="7"/>
  <c r="AV185" i="7"/>
  <c r="BF558" i="7"/>
  <c r="BF559" i="7"/>
  <c r="BF300" i="7"/>
  <c r="BF301" i="7"/>
  <c r="BF93" i="7"/>
  <c r="BF94" i="7"/>
  <c r="AT300" i="7"/>
  <c r="AT301" i="7"/>
  <c r="AT558" i="7"/>
  <c r="AT559" i="7"/>
  <c r="AT93" i="7"/>
  <c r="AT94" i="7"/>
  <c r="H94" i="7"/>
  <c r="H558" i="7"/>
  <c r="H559" i="7"/>
  <c r="H93" i="7"/>
  <c r="H300" i="7"/>
  <c r="H301" i="7"/>
  <c r="Q94" i="7"/>
  <c r="Q558" i="7"/>
  <c r="Q559" i="7"/>
  <c r="Q93" i="7"/>
  <c r="Q300" i="7"/>
  <c r="Q301" i="7"/>
  <c r="AQ558" i="7"/>
  <c r="AQ559" i="7"/>
  <c r="AQ300" i="7"/>
  <c r="AQ301" i="7"/>
  <c r="AQ93" i="7"/>
  <c r="AQ94" i="7"/>
  <c r="AW179" i="7"/>
  <c r="AW437" i="7"/>
  <c r="BG754" i="7"/>
  <c r="AY179" i="7"/>
  <c r="AY437" i="7"/>
  <c r="W179" i="7"/>
  <c r="W180" i="7"/>
  <c r="W437" i="7"/>
  <c r="AA437" i="7"/>
  <c r="AA179" i="7"/>
  <c r="AZ437" i="7"/>
  <c r="AZ179" i="7"/>
  <c r="BF437" i="7"/>
  <c r="BF179" i="7"/>
  <c r="BA167" i="7"/>
  <c r="Q167" i="7"/>
  <c r="BB167" i="7"/>
  <c r="BC167" i="7"/>
  <c r="BG86" i="7"/>
  <c r="BG84" i="7"/>
  <c r="BE84" i="7"/>
  <c r="BE86" i="7"/>
  <c r="N84" i="7"/>
  <c r="N86" i="7"/>
  <c r="M85" i="7"/>
  <c r="M297" i="7"/>
  <c r="M298" i="7"/>
  <c r="E98" i="7"/>
  <c r="K84" i="7"/>
  <c r="K86" i="7"/>
  <c r="J85" i="7"/>
  <c r="AI86" i="7"/>
  <c r="AI84" i="7"/>
  <c r="BA320" i="7"/>
  <c r="BA313" i="7"/>
  <c r="AR858" i="7"/>
  <c r="AR851" i="7"/>
  <c r="AR313" i="7"/>
  <c r="AR320" i="7"/>
  <c r="AR578" i="7"/>
  <c r="AR571" i="7"/>
  <c r="R858" i="7"/>
  <c r="R851" i="7"/>
  <c r="AA858" i="7"/>
  <c r="AA851" i="7"/>
  <c r="X858" i="7"/>
  <c r="X851" i="7"/>
  <c r="BH578" i="7"/>
  <c r="BH571" i="7"/>
  <c r="AL571" i="7"/>
  <c r="AL578" i="7"/>
  <c r="AL320" i="7"/>
  <c r="AL313" i="7"/>
  <c r="W571" i="7"/>
  <c r="W578" i="7"/>
  <c r="B328" i="7"/>
  <c r="AY165" i="7"/>
  <c r="AY164" i="7"/>
  <c r="AY163" i="7"/>
  <c r="AY231" i="7"/>
  <c r="D164" i="7"/>
  <c r="D165" i="7"/>
  <c r="D163" i="7"/>
  <c r="D231" i="7"/>
  <c r="D233" i="7"/>
  <c r="N144" i="7"/>
  <c r="N145" i="7"/>
  <c r="AM144" i="7"/>
  <c r="AM145" i="7"/>
  <c r="AN144" i="7"/>
  <c r="AN145" i="7"/>
  <c r="Q144" i="7"/>
  <c r="Q145" i="7"/>
  <c r="AU144" i="7"/>
  <c r="AU145" i="7"/>
  <c r="W144" i="7"/>
  <c r="W145" i="7"/>
  <c r="AO144" i="7"/>
  <c r="AO145" i="7"/>
  <c r="AS558" i="7"/>
  <c r="AS559" i="7"/>
  <c r="AS94" i="7"/>
  <c r="AS300" i="7"/>
  <c r="AS301" i="7"/>
  <c r="AS93" i="7"/>
  <c r="BH300" i="7"/>
  <c r="BH301" i="7"/>
  <c r="BH94" i="7"/>
  <c r="BH93" i="7"/>
  <c r="BH558" i="7"/>
  <c r="BH559" i="7"/>
  <c r="AP94" i="7"/>
  <c r="AP558" i="7"/>
  <c r="AP559" i="7"/>
  <c r="AP300" i="7"/>
  <c r="AP301" i="7"/>
  <c r="AP93" i="7"/>
  <c r="AF558" i="7"/>
  <c r="AF559" i="7"/>
  <c r="AF94" i="7"/>
  <c r="AF300" i="7"/>
  <c r="AF301" i="7"/>
  <c r="AF93" i="7"/>
  <c r="E297" i="7"/>
  <c r="E298" i="7"/>
  <c r="E404" i="7"/>
  <c r="AI297" i="7"/>
  <c r="AI298" i="7"/>
  <c r="AI404" i="7"/>
  <c r="AO404" i="7"/>
  <c r="AO297" i="7"/>
  <c r="AO298" i="7"/>
  <c r="U404" i="7"/>
  <c r="U297" i="7"/>
  <c r="U298" i="7"/>
  <c r="D404" i="7"/>
  <c r="D297" i="7"/>
  <c r="D298" i="7"/>
  <c r="P297" i="7"/>
  <c r="P298" i="7"/>
  <c r="P404" i="7"/>
  <c r="AM297" i="7"/>
  <c r="AM298" i="7"/>
  <c r="AM404" i="7"/>
  <c r="AY297" i="7"/>
  <c r="AY298" i="7"/>
  <c r="AY404" i="7"/>
  <c r="F404" i="7"/>
  <c r="F297" i="7"/>
  <c r="F298" i="7"/>
  <c r="C297" i="7"/>
  <c r="C298" i="7"/>
  <c r="C404" i="7"/>
  <c r="C437" i="7"/>
  <c r="C179" i="7"/>
  <c r="AN437" i="7"/>
  <c r="AN179" i="7"/>
  <c r="H437" i="7"/>
  <c r="H179" i="7"/>
  <c r="E754" i="7"/>
  <c r="AX437" i="7"/>
  <c r="AX179" i="7"/>
  <c r="S167" i="7"/>
  <c r="T196" i="7"/>
  <c r="T177" i="7"/>
  <c r="T176" i="7"/>
  <c r="T234" i="7"/>
  <c r="T195" i="7"/>
  <c r="T193" i="7"/>
  <c r="T197" i="7"/>
  <c r="T233" i="7"/>
  <c r="T194" i="7"/>
  <c r="T172" i="7"/>
  <c r="AA177" i="7"/>
  <c r="AA176" i="7"/>
  <c r="AA172" i="7"/>
  <c r="AU167" i="7"/>
  <c r="AB85" i="7"/>
  <c r="AB297" i="7"/>
  <c r="AB298" i="7"/>
  <c r="AZ86" i="7"/>
  <c r="AZ84" i="7"/>
  <c r="W85" i="7"/>
  <c r="AM84" i="7"/>
  <c r="AM86" i="7"/>
  <c r="T84" i="7"/>
  <c r="T86" i="7"/>
  <c r="AF85" i="7"/>
  <c r="AF404" i="7"/>
  <c r="G84" i="7"/>
  <c r="G86" i="7"/>
  <c r="AU858" i="7"/>
  <c r="AU851" i="7"/>
  <c r="AG858" i="7"/>
  <c r="AG851" i="7"/>
  <c r="Q851" i="7"/>
  <c r="Q858" i="7"/>
  <c r="AB578" i="7"/>
  <c r="AB571" i="7"/>
  <c r="AI571" i="7"/>
  <c r="AI578" i="7"/>
  <c r="AD320" i="7"/>
  <c r="AD313" i="7"/>
  <c r="AT578" i="7"/>
  <c r="AT571" i="7"/>
  <c r="P320" i="7"/>
  <c r="P313" i="7"/>
  <c r="BD164" i="7"/>
  <c r="BD191" i="7"/>
  <c r="BD195" i="7"/>
  <c r="BD165" i="7"/>
  <c r="BD163" i="7"/>
  <c r="BD231" i="7"/>
  <c r="BD235" i="7"/>
  <c r="AJ164" i="7"/>
  <c r="AJ191" i="7"/>
  <c r="AJ195" i="7"/>
  <c r="AJ165" i="7"/>
  <c r="AJ163" i="7"/>
  <c r="AJ231" i="7"/>
  <c r="AJ234" i="7"/>
  <c r="N165" i="7"/>
  <c r="N164" i="7"/>
  <c r="N163" i="7"/>
  <c r="N231" i="7"/>
  <c r="N235" i="7"/>
  <c r="BE165" i="7"/>
  <c r="BE163" i="7"/>
  <c r="BE231" i="7"/>
  <c r="BE164" i="7"/>
  <c r="BE191" i="7"/>
  <c r="AA165" i="7"/>
  <c r="AA164" i="7"/>
  <c r="AA163" i="7"/>
  <c r="AA231" i="7"/>
  <c r="AA234" i="7"/>
  <c r="F165" i="7"/>
  <c r="F164" i="7"/>
  <c r="F163" i="7"/>
  <c r="F231" i="7"/>
  <c r="F235" i="7"/>
  <c r="AO165" i="7"/>
  <c r="AO163" i="7"/>
  <c r="AO231" i="7"/>
  <c r="AO237" i="7"/>
  <c r="AO164" i="7"/>
  <c r="AR165" i="7"/>
  <c r="AR164" i="7"/>
  <c r="AR191" i="7"/>
  <c r="AR197" i="7"/>
  <c r="AR163" i="7"/>
  <c r="AR231" i="7"/>
  <c r="AR234" i="7"/>
  <c r="B719" i="7"/>
  <c r="K1" i="1"/>
  <c r="X144" i="7"/>
  <c r="X145" i="7"/>
  <c r="BH144" i="7"/>
  <c r="BH145" i="7"/>
  <c r="BG144" i="7"/>
  <c r="BG145" i="7"/>
  <c r="Y144" i="7"/>
  <c r="Y145" i="7"/>
  <c r="G144" i="7"/>
  <c r="G145" i="7"/>
  <c r="K94" i="7"/>
  <c r="K558" i="7"/>
  <c r="K559" i="7"/>
  <c r="K300" i="7"/>
  <c r="K301" i="7"/>
  <c r="K93" i="7"/>
  <c r="AB300" i="7"/>
  <c r="AB301" i="7"/>
  <c r="AB558" i="7"/>
  <c r="AB559" i="7"/>
  <c r="AB93" i="7"/>
  <c r="AB94" i="7"/>
  <c r="BG93" i="7"/>
  <c r="BG300" i="7"/>
  <c r="BG301" i="7"/>
  <c r="BG94" i="7"/>
  <c r="BG558" i="7"/>
  <c r="BG559" i="7"/>
  <c r="Y558" i="7"/>
  <c r="Y559" i="7"/>
  <c r="Y94" i="7"/>
  <c r="Y93" i="7"/>
  <c r="Y300" i="7"/>
  <c r="Y301" i="7"/>
  <c r="N437" i="7"/>
  <c r="N179" i="7"/>
  <c r="AC437" i="7"/>
  <c r="AC179" i="7"/>
  <c r="AC180" i="7"/>
  <c r="D179" i="7"/>
  <c r="D437" i="7"/>
  <c r="AK437" i="7"/>
  <c r="AK179" i="7"/>
  <c r="V754" i="7"/>
  <c r="F437" i="7"/>
  <c r="F179" i="7"/>
  <c r="BE167" i="7"/>
  <c r="AY167" i="7"/>
  <c r="X167" i="7"/>
  <c r="BC84" i="7"/>
  <c r="BC86" i="7"/>
  <c r="AW84" i="7"/>
  <c r="AW86" i="7"/>
  <c r="Z85" i="7"/>
  <c r="Z297" i="7"/>
  <c r="Z298" i="7"/>
  <c r="AD85" i="7"/>
  <c r="L85" i="7"/>
  <c r="L404" i="7"/>
  <c r="AG85" i="7"/>
  <c r="AT85" i="7"/>
  <c r="AT297" i="7"/>
  <c r="AT298" i="7"/>
  <c r="Y85" i="7"/>
  <c r="G578" i="7"/>
  <c r="G571" i="7"/>
  <c r="AS320" i="7"/>
  <c r="AS313" i="7"/>
  <c r="AP858" i="7"/>
  <c r="AP851" i="7"/>
  <c r="BD571" i="7"/>
  <c r="BD578" i="7"/>
  <c r="BD320" i="7"/>
  <c r="BD313" i="7"/>
  <c r="BD858" i="7"/>
  <c r="BD851" i="7"/>
  <c r="F571" i="7"/>
  <c r="F578" i="7"/>
  <c r="AN851" i="7"/>
  <c r="AN858" i="7"/>
  <c r="I313" i="7"/>
  <c r="I320" i="7"/>
  <c r="AW313" i="7"/>
  <c r="AW320" i="7"/>
  <c r="S858" i="7"/>
  <c r="S851" i="7"/>
  <c r="AE571" i="7"/>
  <c r="AE578" i="7"/>
  <c r="AC858" i="7"/>
  <c r="AC851" i="7"/>
  <c r="AC320" i="7"/>
  <c r="AC313" i="7"/>
  <c r="U164" i="7"/>
  <c r="U191" i="7"/>
  <c r="U194" i="7"/>
  <c r="U165" i="7"/>
  <c r="U163" i="7"/>
  <c r="U231" i="7"/>
  <c r="U236" i="7"/>
  <c r="AM163" i="7"/>
  <c r="AM231" i="7"/>
  <c r="AM237" i="7"/>
  <c r="AM164" i="7"/>
  <c r="AM165" i="7"/>
  <c r="AV165" i="7"/>
  <c r="AV164" i="7"/>
  <c r="AV191" i="7"/>
  <c r="AV194" i="7"/>
  <c r="AV163" i="7"/>
  <c r="AV231" i="7"/>
  <c r="AV233" i="7"/>
  <c r="AX163" i="7"/>
  <c r="AX231" i="7"/>
  <c r="AX237" i="7"/>
  <c r="AX164" i="7"/>
  <c r="AX191" i="7"/>
  <c r="AX197" i="7"/>
  <c r="AX165" i="7"/>
  <c r="C165" i="7"/>
  <c r="C163" i="7"/>
  <c r="C231" i="7"/>
  <c r="C235" i="7"/>
  <c r="C164" i="7"/>
  <c r="C191" i="7"/>
  <c r="C195" i="7"/>
  <c r="AP163" i="7"/>
  <c r="AP231" i="7"/>
  <c r="AP237" i="7"/>
  <c r="AP165" i="7"/>
  <c r="AP164" i="7"/>
  <c r="AP191" i="7"/>
  <c r="AP197" i="7"/>
  <c r="AD164" i="7"/>
  <c r="AD165" i="7"/>
  <c r="AD163" i="7"/>
  <c r="AD231" i="7"/>
  <c r="AD233" i="7"/>
  <c r="P144" i="7"/>
  <c r="P145" i="7"/>
  <c r="O144" i="7"/>
  <c r="O145" i="7"/>
  <c r="AD144" i="7"/>
  <c r="AD145" i="7"/>
  <c r="AC144" i="7"/>
  <c r="AC145" i="7"/>
  <c r="D144" i="7"/>
  <c r="D145" i="7"/>
  <c r="AQ144" i="7"/>
  <c r="AQ145" i="7"/>
  <c r="AP185" i="7"/>
  <c r="T237" i="7"/>
  <c r="AV297" i="7"/>
  <c r="AV298" i="7"/>
  <c r="AE178" i="7"/>
  <c r="BF178" i="7"/>
  <c r="J178" i="7"/>
  <c r="M404" i="7"/>
  <c r="U178" i="7"/>
  <c r="J191" i="7"/>
  <c r="J197" i="7"/>
  <c r="BH191" i="7"/>
  <c r="BH193" i="7"/>
  <c r="AD235" i="7"/>
  <c r="N191" i="7"/>
  <c r="N196" i="7"/>
  <c r="AD178" i="7"/>
  <c r="O178" i="7"/>
  <c r="AE234" i="7"/>
  <c r="AJ178" i="7"/>
  <c r="AA237" i="7"/>
  <c r="U195" i="7"/>
  <c r="AE236" i="7"/>
  <c r="N178" i="7"/>
  <c r="C178" i="7"/>
  <c r="AA178" i="7"/>
  <c r="O235" i="7"/>
  <c r="I233" i="7"/>
  <c r="AA236" i="7"/>
  <c r="AL236" i="7"/>
  <c r="I235" i="7"/>
  <c r="J180" i="7"/>
  <c r="O233" i="7"/>
  <c r="O237" i="7"/>
  <c r="N237" i="7"/>
  <c r="BH237" i="7"/>
  <c r="Z233" i="7"/>
  <c r="BF196" i="7"/>
  <c r="J234" i="7"/>
  <c r="AK237" i="7"/>
  <c r="AC233" i="7"/>
  <c r="AR194" i="7"/>
  <c r="AX193" i="7"/>
  <c r="AP236" i="7"/>
  <c r="H233" i="7"/>
  <c r="M191" i="7"/>
  <c r="M197" i="7"/>
  <c r="AJ233" i="7"/>
  <c r="G233" i="7"/>
  <c r="AA191" i="7"/>
  <c r="BF180" i="7"/>
  <c r="AL234" i="7"/>
  <c r="AM234" i="7"/>
  <c r="Y178" i="7"/>
  <c r="U193" i="7"/>
  <c r="G237" i="7"/>
  <c r="BF195" i="7"/>
  <c r="J237" i="7"/>
  <c r="K191" i="7"/>
  <c r="K195" i="7"/>
  <c r="C193" i="7"/>
  <c r="AW236" i="7"/>
  <c r="AR196" i="7"/>
  <c r="AP195" i="7"/>
  <c r="AV197" i="7"/>
  <c r="AQ236" i="7"/>
  <c r="AO191" i="7"/>
  <c r="F191" i="7"/>
  <c r="F193" i="7"/>
  <c r="AB404" i="7"/>
  <c r="I178" i="7"/>
  <c r="AM235" i="7"/>
  <c r="AG178" i="7"/>
  <c r="G178" i="7"/>
  <c r="G180" i="7"/>
  <c r="AE235" i="7"/>
  <c r="D237" i="7"/>
  <c r="BF193" i="7"/>
  <c r="AK236" i="7"/>
  <c r="AR178" i="7"/>
  <c r="BD178" i="7"/>
  <c r="BD180" i="7"/>
  <c r="H237" i="7"/>
  <c r="AV196" i="7"/>
  <c r="F237" i="7"/>
  <c r="AK178" i="7"/>
  <c r="AK180" i="7"/>
  <c r="AR193" i="7"/>
  <c r="BD237" i="7"/>
  <c r="AX178" i="7"/>
  <c r="AX180" i="7"/>
  <c r="H178" i="7"/>
  <c r="H180" i="7"/>
  <c r="AH197" i="7"/>
  <c r="AJ197" i="7"/>
  <c r="F236" i="7"/>
  <c r="BD866" i="7"/>
  <c r="AS328" i="7"/>
  <c r="Y98" i="7"/>
  <c r="AD98" i="7"/>
  <c r="BC90" i="7"/>
  <c r="BC943" i="7"/>
  <c r="Y459" i="7"/>
  <c r="Y203" i="7"/>
  <c r="Y201" i="7"/>
  <c r="Y462" i="7"/>
  <c r="Y204" i="7"/>
  <c r="Y458" i="7"/>
  <c r="Y460" i="7"/>
  <c r="Y202" i="7"/>
  <c r="Y461" i="7"/>
  <c r="Y200" i="7"/>
  <c r="F169" i="7"/>
  <c r="F186" i="7"/>
  <c r="BE169" i="7"/>
  <c r="BE186" i="7"/>
  <c r="AI586" i="7"/>
  <c r="R866" i="7"/>
  <c r="BA328" i="7"/>
  <c r="BG90" i="7"/>
  <c r="BG943" i="7"/>
  <c r="AA180" i="7"/>
  <c r="AY328" i="7"/>
  <c r="BD97" i="7"/>
  <c r="AU462" i="7"/>
  <c r="AU200" i="7"/>
  <c r="AU459" i="7"/>
  <c r="AU203" i="7"/>
  <c r="AU458" i="7"/>
  <c r="AU461" i="7"/>
  <c r="AU201" i="7"/>
  <c r="AU202" i="7"/>
  <c r="AU204" i="7"/>
  <c r="AU460" i="7"/>
  <c r="AH97" i="7"/>
  <c r="BB586" i="7"/>
  <c r="AC943" i="7"/>
  <c r="AC90" i="7"/>
  <c r="Y186" i="7"/>
  <c r="Y169" i="7"/>
  <c r="AT90" i="7"/>
  <c r="AT943" i="7"/>
  <c r="BA202" i="7"/>
  <c r="BA461" i="7"/>
  <c r="BA201" i="7"/>
  <c r="BA203" i="7"/>
  <c r="BA200" i="7"/>
  <c r="BA462" i="7"/>
  <c r="BA204" i="7"/>
  <c r="BA458" i="7"/>
  <c r="BA460" i="7"/>
  <c r="BA459" i="7"/>
  <c r="AK90" i="7"/>
  <c r="AK943" i="7"/>
  <c r="I371" i="7"/>
  <c r="I302" i="7"/>
  <c r="AS98" i="7"/>
  <c r="Q754" i="7"/>
  <c r="Q771" i="7"/>
  <c r="U458" i="7"/>
  <c r="U202" i="7"/>
  <c r="U203" i="7"/>
  <c r="U460" i="7"/>
  <c r="U459" i="7"/>
  <c r="U461" i="7"/>
  <c r="U200" i="7"/>
  <c r="U462" i="7"/>
  <c r="U204" i="7"/>
  <c r="U201" i="7"/>
  <c r="W460" i="7"/>
  <c r="W200" i="7"/>
  <c r="W459" i="7"/>
  <c r="W462" i="7"/>
  <c r="W203" i="7"/>
  <c r="W458" i="7"/>
  <c r="W204" i="7"/>
  <c r="W461" i="7"/>
  <c r="W202" i="7"/>
  <c r="W201" i="7"/>
  <c r="G461" i="7"/>
  <c r="G458" i="7"/>
  <c r="G204" i="7"/>
  <c r="G459" i="7"/>
  <c r="G460" i="7"/>
  <c r="G200" i="7"/>
  <c r="G462" i="7"/>
  <c r="G203" i="7"/>
  <c r="G202" i="7"/>
  <c r="G201" i="7"/>
  <c r="BB866" i="7"/>
  <c r="AG169" i="7"/>
  <c r="AG321" i="7"/>
  <c r="AG186" i="7"/>
  <c r="S586" i="7"/>
  <c r="J586" i="7"/>
  <c r="AH98" i="7"/>
  <c r="AL943" i="7"/>
  <c r="AL90" i="7"/>
  <c r="D328" i="7"/>
  <c r="AE90" i="7"/>
  <c r="AE943" i="7"/>
  <c r="BH97" i="7"/>
  <c r="BD193" i="7"/>
  <c r="AK302" i="7"/>
  <c r="AK371" i="7"/>
  <c r="AQ586" i="7"/>
  <c r="AX97" i="7"/>
  <c r="AM586" i="7"/>
  <c r="AH586" i="7"/>
  <c r="O586" i="7"/>
  <c r="AO235" i="7"/>
  <c r="AV235" i="7"/>
  <c r="V177" i="7"/>
  <c r="V237" i="7"/>
  <c r="V235" i="7"/>
  <c r="V194" i="7"/>
  <c r="V176" i="7"/>
  <c r="V178" i="7"/>
  <c r="V195" i="7"/>
  <c r="V236" i="7"/>
  <c r="V193" i="7"/>
  <c r="V233" i="7"/>
  <c r="V197" i="7"/>
  <c r="V234" i="7"/>
  <c r="V196" i="7"/>
  <c r="V172" i="7"/>
  <c r="V185" i="7"/>
  <c r="AN169" i="7"/>
  <c r="AN186" i="7"/>
  <c r="N754" i="7"/>
  <c r="N756" i="7"/>
  <c r="N757" i="7"/>
  <c r="N758" i="7"/>
  <c r="Y180" i="7"/>
  <c r="X754" i="7"/>
  <c r="X772" i="7"/>
  <c r="H90" i="7"/>
  <c r="H943" i="7"/>
  <c r="C203" i="7"/>
  <c r="C202" i="7"/>
  <c r="C459" i="7"/>
  <c r="C458" i="7"/>
  <c r="C461" i="7"/>
  <c r="C460" i="7"/>
  <c r="C201" i="7"/>
  <c r="C200" i="7"/>
  <c r="C462" i="7"/>
  <c r="C204" i="7"/>
  <c r="AM191" i="7"/>
  <c r="U186" i="7"/>
  <c r="U169" i="7"/>
  <c r="AE586" i="7"/>
  <c r="AW328" i="7"/>
  <c r="AN866" i="7"/>
  <c r="BD586" i="7"/>
  <c r="AT98" i="7"/>
  <c r="Z98" i="7"/>
  <c r="BC97" i="7"/>
  <c r="AB371" i="7"/>
  <c r="AB302" i="7"/>
  <c r="P328" i="7"/>
  <c r="AD328" i="7"/>
  <c r="AB586" i="7"/>
  <c r="AG866" i="7"/>
  <c r="G943" i="7"/>
  <c r="G90" i="7"/>
  <c r="T97" i="7"/>
  <c r="AZ97" i="7"/>
  <c r="AA235" i="7"/>
  <c r="AA233" i="7"/>
  <c r="T178" i="7"/>
  <c r="T180" i="7"/>
  <c r="T235" i="7"/>
  <c r="BH202" i="7"/>
  <c r="BH458" i="7"/>
  <c r="BH203" i="7"/>
  <c r="BH200" i="7"/>
  <c r="BH201" i="7"/>
  <c r="BH459" i="7"/>
  <c r="BH462" i="7"/>
  <c r="BH461" i="7"/>
  <c r="BH460" i="7"/>
  <c r="BH204" i="7"/>
  <c r="AS462" i="7"/>
  <c r="AS458" i="7"/>
  <c r="AS201" i="7"/>
  <c r="AS460" i="7"/>
  <c r="AS200" i="7"/>
  <c r="AS204" i="7"/>
  <c r="AS203" i="7"/>
  <c r="AS459" i="7"/>
  <c r="AS202" i="7"/>
  <c r="AS461" i="7"/>
  <c r="D191" i="7"/>
  <c r="W586" i="7"/>
  <c r="AL586" i="7"/>
  <c r="AR328" i="7"/>
  <c r="K90" i="7"/>
  <c r="K943" i="7"/>
  <c r="E772" i="7"/>
  <c r="E756" i="7"/>
  <c r="E757" i="7"/>
  <c r="E758" i="7"/>
  <c r="E771" i="7"/>
  <c r="BE90" i="7"/>
  <c r="BE943" i="7"/>
  <c r="BC176" i="7"/>
  <c r="BC177" i="7"/>
  <c r="BC234" i="7"/>
  <c r="BC196" i="7"/>
  <c r="BC236" i="7"/>
  <c r="BC193" i="7"/>
  <c r="BC233" i="7"/>
  <c r="BC197" i="7"/>
  <c r="BC195" i="7"/>
  <c r="BC235" i="7"/>
  <c r="BC194" i="7"/>
  <c r="BC237" i="7"/>
  <c r="BC172" i="7"/>
  <c r="BC185" i="7"/>
  <c r="AQ202" i="7"/>
  <c r="AQ459" i="7"/>
  <c r="AQ458" i="7"/>
  <c r="AQ204" i="7"/>
  <c r="AQ460" i="7"/>
  <c r="AQ201" i="7"/>
  <c r="AQ200" i="7"/>
  <c r="AQ462" i="7"/>
  <c r="AQ203" i="7"/>
  <c r="AQ461" i="7"/>
  <c r="Q371" i="7"/>
  <c r="Q302" i="7"/>
  <c r="AT201" i="7"/>
  <c r="AT202" i="7"/>
  <c r="AT203" i="7"/>
  <c r="AT458" i="7"/>
  <c r="AT462" i="7"/>
  <c r="AT200" i="7"/>
  <c r="AT460" i="7"/>
  <c r="AT204" i="7"/>
  <c r="AT461" i="7"/>
  <c r="AT459" i="7"/>
  <c r="BG191" i="7"/>
  <c r="BG196" i="7"/>
  <c r="V328" i="7"/>
  <c r="BG866" i="7"/>
  <c r="AH328" i="7"/>
  <c r="AO866" i="7"/>
  <c r="AO90" i="7"/>
  <c r="AO943" i="7"/>
  <c r="R754" i="7"/>
  <c r="R772" i="7"/>
  <c r="BD90" i="7"/>
  <c r="BD943" i="7"/>
  <c r="AD234" i="7"/>
  <c r="AD236" i="7"/>
  <c r="AL235" i="7"/>
  <c r="AL237" i="7"/>
  <c r="AQ180" i="7"/>
  <c r="AJ371" i="7"/>
  <c r="AJ302" i="7"/>
  <c r="AN328" i="7"/>
  <c r="AN321" i="7"/>
  <c r="AS586" i="7"/>
  <c r="C90" i="7"/>
  <c r="C943" i="7"/>
  <c r="AL772" i="7"/>
  <c r="AL756" i="7"/>
  <c r="AL757" i="7"/>
  <c r="AL758" i="7"/>
  <c r="AL771" i="7"/>
  <c r="AJ180" i="7"/>
  <c r="D866" i="7"/>
  <c r="AF90" i="7"/>
  <c r="AF943" i="7"/>
  <c r="I234" i="7"/>
  <c r="I237" i="7"/>
  <c r="AZ459" i="7"/>
  <c r="AZ202" i="7"/>
  <c r="AZ200" i="7"/>
  <c r="AZ462" i="7"/>
  <c r="AZ201" i="7"/>
  <c r="AZ203" i="7"/>
  <c r="AZ461" i="7"/>
  <c r="AZ458" i="7"/>
  <c r="AZ204" i="7"/>
  <c r="AZ460" i="7"/>
  <c r="V169" i="7"/>
  <c r="V186" i="7"/>
  <c r="AX328" i="7"/>
  <c r="M97" i="7"/>
  <c r="BG756" i="7"/>
  <c r="BG757" i="7"/>
  <c r="BG758" i="7"/>
  <c r="BG771" i="7"/>
  <c r="BG772" i="7"/>
  <c r="X302" i="7"/>
  <c r="X371" i="7"/>
  <c r="AL203" i="7"/>
  <c r="AL204" i="7"/>
  <c r="AL462" i="7"/>
  <c r="AL201" i="7"/>
  <c r="AL202" i="7"/>
  <c r="AL458" i="7"/>
  <c r="AL459" i="7"/>
  <c r="AL461" i="7"/>
  <c r="AL460" i="7"/>
  <c r="AL200" i="7"/>
  <c r="J201" i="7"/>
  <c r="J462" i="7"/>
  <c r="J460" i="7"/>
  <c r="J458" i="7"/>
  <c r="J202" i="7"/>
  <c r="J459" i="7"/>
  <c r="J461" i="7"/>
  <c r="J203" i="7"/>
  <c r="J200" i="7"/>
  <c r="J204" i="7"/>
  <c r="AM866" i="7"/>
  <c r="T586" i="7"/>
  <c r="BA97" i="7"/>
  <c r="AM236" i="7"/>
  <c r="AM233" i="7"/>
  <c r="AM178" i="7"/>
  <c r="AM180" i="7"/>
  <c r="O204" i="7"/>
  <c r="O203" i="7"/>
  <c r="O460" i="7"/>
  <c r="O200" i="7"/>
  <c r="O462" i="7"/>
  <c r="O461" i="7"/>
  <c r="O459" i="7"/>
  <c r="O202" i="7"/>
  <c r="O201" i="7"/>
  <c r="O458" i="7"/>
  <c r="O191" i="7"/>
  <c r="AK169" i="7"/>
  <c r="AK186" i="7"/>
  <c r="AW169" i="7"/>
  <c r="AW186" i="7"/>
  <c r="Y191" i="7"/>
  <c r="AQ186" i="7"/>
  <c r="AQ169" i="7"/>
  <c r="AC169" i="7"/>
  <c r="AC321" i="7"/>
  <c r="AC186" i="7"/>
  <c r="W186" i="7"/>
  <c r="W169" i="7"/>
  <c r="AN586" i="7"/>
  <c r="Z586" i="7"/>
  <c r="AP328" i="7"/>
  <c r="Y943" i="7"/>
  <c r="Y90" i="7"/>
  <c r="AG97" i="7"/>
  <c r="AD943" i="7"/>
  <c r="AD90" i="7"/>
  <c r="AW98" i="7"/>
  <c r="Y234" i="7"/>
  <c r="Y237" i="7"/>
  <c r="Y235" i="7"/>
  <c r="U237" i="7"/>
  <c r="U196" i="7"/>
  <c r="AE371" i="7"/>
  <c r="AE302" i="7"/>
  <c r="BE460" i="7"/>
  <c r="BE458" i="7"/>
  <c r="BE204" i="7"/>
  <c r="BE459" i="7"/>
  <c r="BE200" i="7"/>
  <c r="BE202" i="7"/>
  <c r="BE461" i="7"/>
  <c r="BE462" i="7"/>
  <c r="BE203" i="7"/>
  <c r="BE201" i="7"/>
  <c r="AW204" i="7"/>
  <c r="AW200" i="7"/>
  <c r="AW459" i="7"/>
  <c r="AW458" i="7"/>
  <c r="AW461" i="7"/>
  <c r="AW202" i="7"/>
  <c r="AW462" i="7"/>
  <c r="AW203" i="7"/>
  <c r="AW460" i="7"/>
  <c r="AW201" i="7"/>
  <c r="R191" i="7"/>
  <c r="G169" i="7"/>
  <c r="G186" i="7"/>
  <c r="B169" i="7"/>
  <c r="B186" i="7"/>
  <c r="T186" i="7"/>
  <c r="T169" i="7"/>
  <c r="H866" i="7"/>
  <c r="U586" i="7"/>
  <c r="AU586" i="7"/>
  <c r="AE754" i="7"/>
  <c r="AE756" i="7"/>
  <c r="AE757" i="7"/>
  <c r="AE758" i="7"/>
  <c r="AY97" i="7"/>
  <c r="BH98" i="7"/>
  <c r="O236" i="7"/>
  <c r="AS177" i="7"/>
  <c r="AS176" i="7"/>
  <c r="AS235" i="7"/>
  <c r="AS193" i="7"/>
  <c r="AS234" i="7"/>
  <c r="AS236" i="7"/>
  <c r="AS196" i="7"/>
  <c r="AS237" i="7"/>
  <c r="AS194" i="7"/>
  <c r="AS197" i="7"/>
  <c r="AS233" i="7"/>
  <c r="AS195" i="7"/>
  <c r="AS172" i="7"/>
  <c r="AS185" i="7"/>
  <c r="G234" i="7"/>
  <c r="G236" i="7"/>
  <c r="AE196" i="7"/>
  <c r="AE233" i="7"/>
  <c r="AE194" i="7"/>
  <c r="U180" i="7"/>
  <c r="BA371" i="7"/>
  <c r="BA302" i="7"/>
  <c r="AH204" i="7"/>
  <c r="AH202" i="7"/>
  <c r="AH461" i="7"/>
  <c r="AH462" i="7"/>
  <c r="AH203" i="7"/>
  <c r="AH459" i="7"/>
  <c r="AH458" i="7"/>
  <c r="AH200" i="7"/>
  <c r="AH201" i="7"/>
  <c r="AH460" i="7"/>
  <c r="AK866" i="7"/>
  <c r="AL866" i="7"/>
  <c r="K866" i="7"/>
  <c r="BH328" i="7"/>
  <c r="R328" i="7"/>
  <c r="BB98" i="7"/>
  <c r="V97" i="7"/>
  <c r="AX754" i="7"/>
  <c r="AX771" i="7"/>
  <c r="D234" i="7"/>
  <c r="D235" i="7"/>
  <c r="BG176" i="7"/>
  <c r="BG233" i="7"/>
  <c r="BG236" i="7"/>
  <c r="BG177" i="7"/>
  <c r="BG234" i="7"/>
  <c r="BG235" i="7"/>
  <c r="BG237" i="7"/>
  <c r="BG193" i="7"/>
  <c r="BG172" i="7"/>
  <c r="BG185" i="7"/>
  <c r="AD180" i="7"/>
  <c r="P458" i="7"/>
  <c r="P460" i="7"/>
  <c r="P459" i="7"/>
  <c r="P462" i="7"/>
  <c r="P200" i="7"/>
  <c r="P202" i="7"/>
  <c r="P461" i="7"/>
  <c r="P203" i="7"/>
  <c r="P204" i="7"/>
  <c r="P201" i="7"/>
  <c r="BD460" i="7"/>
  <c r="BD462" i="7"/>
  <c r="BD204" i="7"/>
  <c r="BD461" i="7"/>
  <c r="BD458" i="7"/>
  <c r="BD459" i="7"/>
  <c r="BD202" i="7"/>
  <c r="BD203" i="7"/>
  <c r="BD200" i="7"/>
  <c r="BD201" i="7"/>
  <c r="N302" i="7"/>
  <c r="N371" i="7"/>
  <c r="Z459" i="7"/>
  <c r="Z204" i="7"/>
  <c r="Z201" i="7"/>
  <c r="Z458" i="7"/>
  <c r="Z460" i="7"/>
  <c r="Z200" i="7"/>
  <c r="Z462" i="7"/>
  <c r="Z461" i="7"/>
  <c r="Z203" i="7"/>
  <c r="Z202" i="7"/>
  <c r="AT191" i="7"/>
  <c r="AF191" i="7"/>
  <c r="BC328" i="7"/>
  <c r="R90" i="7"/>
  <c r="R943" i="7"/>
  <c r="I90" i="7"/>
  <c r="I943" i="7"/>
  <c r="N233" i="7"/>
  <c r="N193" i="7"/>
  <c r="BH195" i="7"/>
  <c r="BH234" i="7"/>
  <c r="BH236" i="7"/>
  <c r="W236" i="7"/>
  <c r="W233" i="7"/>
  <c r="W237" i="7"/>
  <c r="Z236" i="7"/>
  <c r="Z178" i="7"/>
  <c r="Z180" i="7"/>
  <c r="Z237" i="7"/>
  <c r="AA202" i="7"/>
  <c r="AA200" i="7"/>
  <c r="AA203" i="7"/>
  <c r="AA460" i="7"/>
  <c r="AA462" i="7"/>
  <c r="AA204" i="7"/>
  <c r="AA201" i="7"/>
  <c r="AA461" i="7"/>
  <c r="AA459" i="7"/>
  <c r="AA458" i="7"/>
  <c r="D97" i="7"/>
  <c r="AR754" i="7"/>
  <c r="AR756" i="7"/>
  <c r="AR757" i="7"/>
  <c r="AR758" i="7"/>
  <c r="BF233" i="7"/>
  <c r="BF197" i="7"/>
  <c r="BF235" i="7"/>
  <c r="AX302" i="7"/>
  <c r="AX371" i="7"/>
  <c r="AG200" i="7"/>
  <c r="AG201" i="7"/>
  <c r="AG462" i="7"/>
  <c r="AG458" i="7"/>
  <c r="AG461" i="7"/>
  <c r="AG202" i="7"/>
  <c r="AG460" i="7"/>
  <c r="AG203" i="7"/>
  <c r="AG459" i="7"/>
  <c r="AG204" i="7"/>
  <c r="J196" i="7"/>
  <c r="J195" i="7"/>
  <c r="AI201" i="7"/>
  <c r="AI203" i="7"/>
  <c r="AI204" i="7"/>
  <c r="AI459" i="7"/>
  <c r="AI461" i="7"/>
  <c r="AI458" i="7"/>
  <c r="AI460" i="7"/>
  <c r="AI462" i="7"/>
  <c r="AI202" i="7"/>
  <c r="AI200" i="7"/>
  <c r="AI191" i="7"/>
  <c r="AB191" i="7"/>
  <c r="K169" i="7"/>
  <c r="K186" i="7"/>
  <c r="AK328" i="7"/>
  <c r="AK321" i="7"/>
  <c r="J97" i="7"/>
  <c r="C233" i="7"/>
  <c r="C237" i="7"/>
  <c r="C196" i="7"/>
  <c r="AT237" i="7"/>
  <c r="AA297" i="7"/>
  <c r="AA298" i="7"/>
  <c r="AA302" i="7"/>
  <c r="D98" i="7"/>
  <c r="AR943" i="7"/>
  <c r="AR90" i="7"/>
  <c r="AJ90" i="7"/>
  <c r="AJ943" i="7"/>
  <c r="AK197" i="7"/>
  <c r="AK235" i="7"/>
  <c r="AC236" i="7"/>
  <c r="AC237" i="7"/>
  <c r="V180" i="7"/>
  <c r="AT404" i="7"/>
  <c r="AS297" i="7"/>
  <c r="AS298" i="7"/>
  <c r="AS302" i="7"/>
  <c r="AW297" i="7"/>
  <c r="AW298" i="7"/>
  <c r="AF297" i="7"/>
  <c r="AF298" i="7"/>
  <c r="M371" i="7"/>
  <c r="M302" i="7"/>
  <c r="AY302" i="7"/>
  <c r="AY371" i="7"/>
  <c r="AT328" i="7"/>
  <c r="AD866" i="7"/>
  <c r="AG586" i="7"/>
  <c r="AE97" i="7"/>
  <c r="AV90" i="7"/>
  <c r="AV943" i="7"/>
  <c r="AW235" i="7"/>
  <c r="AW178" i="7"/>
  <c r="AW180" i="7"/>
  <c r="AR233" i="7"/>
  <c r="AR195" i="7"/>
  <c r="BD236" i="7"/>
  <c r="BD196" i="7"/>
  <c r="BD197" i="7"/>
  <c r="AR180" i="7"/>
  <c r="S459" i="7"/>
  <c r="S200" i="7"/>
  <c r="S462" i="7"/>
  <c r="S204" i="7"/>
  <c r="S461" i="7"/>
  <c r="S458" i="7"/>
  <c r="S203" i="7"/>
  <c r="S201" i="7"/>
  <c r="S202" i="7"/>
  <c r="S460" i="7"/>
  <c r="W328" i="7"/>
  <c r="W321" i="7"/>
  <c r="AX586" i="7"/>
  <c r="AA328" i="7"/>
  <c r="BA586" i="7"/>
  <c r="P98" i="7"/>
  <c r="AX90" i="7"/>
  <c r="AX943" i="7"/>
  <c r="AX236" i="7"/>
  <c r="AX195" i="7"/>
  <c r="AP193" i="7"/>
  <c r="AP196" i="7"/>
  <c r="AP233" i="7"/>
  <c r="V866" i="7"/>
  <c r="AZ866" i="7"/>
  <c r="AO328" i="7"/>
  <c r="F97" i="7"/>
  <c r="BF97" i="7"/>
  <c r="AO197" i="7"/>
  <c r="AO234" i="7"/>
  <c r="AO195" i="7"/>
  <c r="H235" i="7"/>
  <c r="H234" i="7"/>
  <c r="AV237" i="7"/>
  <c r="AV234" i="7"/>
  <c r="AV236" i="7"/>
  <c r="AH404" i="7"/>
  <c r="Z404" i="7"/>
  <c r="AD297" i="7"/>
  <c r="AD298" i="7"/>
  <c r="H297" i="7"/>
  <c r="H298" i="7"/>
  <c r="H302" i="7"/>
  <c r="F201" i="7"/>
  <c r="F203" i="7"/>
  <c r="F200" i="7"/>
  <c r="F204" i="7"/>
  <c r="F459" i="7"/>
  <c r="F462" i="7"/>
  <c r="F458" i="7"/>
  <c r="F461" i="7"/>
  <c r="F460" i="7"/>
  <c r="F202" i="7"/>
  <c r="N866" i="7"/>
  <c r="G328" i="7"/>
  <c r="G321" i="7"/>
  <c r="C866" i="7"/>
  <c r="AI866" i="7"/>
  <c r="T754" i="7"/>
  <c r="T756" i="7"/>
  <c r="T757" i="7"/>
  <c r="T758" i="7"/>
  <c r="AH234" i="7"/>
  <c r="AH196" i="7"/>
  <c r="AH178" i="7"/>
  <c r="AH180" i="7"/>
  <c r="D461" i="7"/>
  <c r="D459" i="7"/>
  <c r="D458" i="7"/>
  <c r="D462" i="7"/>
  <c r="D460" i="7"/>
  <c r="D203" i="7"/>
  <c r="D204" i="7"/>
  <c r="D202" i="7"/>
  <c r="D201" i="7"/>
  <c r="D200" i="7"/>
  <c r="L186" i="7"/>
  <c r="L169" i="7"/>
  <c r="K586" i="7"/>
  <c r="K754" i="7"/>
  <c r="K756" i="7"/>
  <c r="K757" i="7"/>
  <c r="K758" i="7"/>
  <c r="AJ193" i="7"/>
  <c r="AJ235" i="7"/>
  <c r="F233" i="7"/>
  <c r="F197" i="7"/>
  <c r="R200" i="7"/>
  <c r="R458" i="7"/>
  <c r="R461" i="7"/>
  <c r="R462" i="7"/>
  <c r="R204" i="7"/>
  <c r="R201" i="7"/>
  <c r="R203" i="7"/>
  <c r="R202" i="7"/>
  <c r="R459" i="7"/>
  <c r="R460" i="7"/>
  <c r="V586" i="7"/>
  <c r="BC586" i="7"/>
  <c r="U943" i="7"/>
  <c r="U90" i="7"/>
  <c r="AQ235" i="7"/>
  <c r="BG302" i="7"/>
  <c r="BG371" i="7"/>
  <c r="K302" i="7"/>
  <c r="K371" i="7"/>
  <c r="AR169" i="7"/>
  <c r="AR321" i="7"/>
  <c r="AR186" i="7"/>
  <c r="Q866" i="7"/>
  <c r="T943" i="7"/>
  <c r="T90" i="7"/>
  <c r="W98" i="7"/>
  <c r="W297" i="7"/>
  <c r="W298" i="7"/>
  <c r="W371" i="7"/>
  <c r="AP458" i="7"/>
  <c r="AP459" i="7"/>
  <c r="AP202" i="7"/>
  <c r="AP461" i="7"/>
  <c r="AP201" i="7"/>
  <c r="AP200" i="7"/>
  <c r="AP203" i="7"/>
  <c r="AP462" i="7"/>
  <c r="AP460" i="7"/>
  <c r="AP204" i="7"/>
  <c r="J98" i="7"/>
  <c r="N97" i="7"/>
  <c r="Q203" i="7"/>
  <c r="Q458" i="7"/>
  <c r="Q200" i="7"/>
  <c r="Q461" i="7"/>
  <c r="Q202" i="7"/>
  <c r="Q459" i="7"/>
  <c r="Q204" i="7"/>
  <c r="Q460" i="7"/>
  <c r="Q201" i="7"/>
  <c r="Q462" i="7"/>
  <c r="H202" i="7"/>
  <c r="H201" i="7"/>
  <c r="H203" i="7"/>
  <c r="H461" i="7"/>
  <c r="H459" i="7"/>
  <c r="H204" i="7"/>
  <c r="H200" i="7"/>
  <c r="H458" i="7"/>
  <c r="H460" i="7"/>
  <c r="H462" i="7"/>
  <c r="BF371" i="7"/>
  <c r="BF302" i="7"/>
  <c r="AS186" i="7"/>
  <c r="AS169" i="7"/>
  <c r="AS321" i="7"/>
  <c r="I169" i="7"/>
  <c r="I186" i="7"/>
  <c r="AS90" i="7"/>
  <c r="AS943" i="7"/>
  <c r="I754" i="7"/>
  <c r="I772" i="7"/>
  <c r="N586" i="7"/>
  <c r="AM371" i="7"/>
  <c r="AM302" i="7"/>
  <c r="M177" i="7"/>
  <c r="M234" i="7"/>
  <c r="M195" i="7"/>
  <c r="M176" i="7"/>
  <c r="M236" i="7"/>
  <c r="M233" i="7"/>
  <c r="M237" i="7"/>
  <c r="M235" i="7"/>
  <c r="M172" i="7"/>
  <c r="M185" i="7"/>
  <c r="P191" i="7"/>
  <c r="P195" i="7"/>
  <c r="AA586" i="7"/>
  <c r="X459" i="7"/>
  <c r="X201" i="7"/>
  <c r="X462" i="7"/>
  <c r="X458" i="7"/>
  <c r="X203" i="7"/>
  <c r="X461" i="7"/>
  <c r="X460" i="7"/>
  <c r="X202" i="7"/>
  <c r="X200" i="7"/>
  <c r="X204" i="7"/>
  <c r="AF586" i="7"/>
  <c r="BA943" i="7"/>
  <c r="BA90" i="7"/>
  <c r="N328" i="7"/>
  <c r="Z97" i="7"/>
  <c r="E371" i="7"/>
  <c r="E302" i="7"/>
  <c r="G191" i="7"/>
  <c r="C328" i="7"/>
  <c r="AE197" i="7"/>
  <c r="AE193" i="7"/>
  <c r="BC186" i="7"/>
  <c r="BC169" i="7"/>
  <c r="J169" i="7"/>
  <c r="J186" i="7"/>
  <c r="Y866" i="7"/>
  <c r="AO586" i="7"/>
  <c r="I97" i="7"/>
  <c r="M586" i="7"/>
  <c r="AX459" i="7"/>
  <c r="AX460" i="7"/>
  <c r="AX204" i="7"/>
  <c r="AX458" i="7"/>
  <c r="AX462" i="7"/>
  <c r="AX200" i="7"/>
  <c r="AX201" i="7"/>
  <c r="AX461" i="7"/>
  <c r="AX203" i="7"/>
  <c r="AX202" i="7"/>
  <c r="AV328" i="7"/>
  <c r="AB97" i="7"/>
  <c r="AW586" i="7"/>
  <c r="G866" i="7"/>
  <c r="K176" i="7"/>
  <c r="K235" i="7"/>
  <c r="K237" i="7"/>
  <c r="K177" i="7"/>
  <c r="K234" i="7"/>
  <c r="K233" i="7"/>
  <c r="K197" i="7"/>
  <c r="K236" i="7"/>
  <c r="K172" i="7"/>
  <c r="K185" i="7"/>
  <c r="AV97" i="7"/>
  <c r="BD194" i="7"/>
  <c r="E586" i="7"/>
  <c r="AA98" i="7"/>
  <c r="AH297" i="7"/>
  <c r="AH298" i="7"/>
  <c r="AH302" i="7"/>
  <c r="AY191" i="7"/>
  <c r="AL328" i="7"/>
  <c r="BH586" i="7"/>
  <c r="AA866" i="7"/>
  <c r="AR586" i="7"/>
  <c r="AR866" i="7"/>
  <c r="AI97" i="7"/>
  <c r="K97" i="7"/>
  <c r="M98" i="7"/>
  <c r="BE97" i="7"/>
  <c r="BB177" i="7"/>
  <c r="BB193" i="7"/>
  <c r="BB237" i="7"/>
  <c r="BB194" i="7"/>
  <c r="BB236" i="7"/>
  <c r="BB197" i="7"/>
  <c r="BB195" i="7"/>
  <c r="BB235" i="7"/>
  <c r="BB233" i="7"/>
  <c r="BB234" i="7"/>
  <c r="BB176" i="7"/>
  <c r="BB196" i="7"/>
  <c r="BB172" i="7"/>
  <c r="BB185" i="7"/>
  <c r="BF461" i="7"/>
  <c r="BF458" i="7"/>
  <c r="BF460" i="7"/>
  <c r="BF459" i="7"/>
  <c r="BF202" i="7"/>
  <c r="BF204" i="7"/>
  <c r="BF203" i="7"/>
  <c r="BF462" i="7"/>
  <c r="BF200" i="7"/>
  <c r="BF201" i="7"/>
  <c r="AL169" i="7"/>
  <c r="AL321" i="7"/>
  <c r="AL186" i="7"/>
  <c r="S169" i="7"/>
  <c r="S186" i="7"/>
  <c r="AZ191" i="7"/>
  <c r="AZ193" i="7"/>
  <c r="I191" i="7"/>
  <c r="BB186" i="7"/>
  <c r="BB169" i="7"/>
  <c r="AO97" i="7"/>
  <c r="Q97" i="7"/>
  <c r="AD237" i="7"/>
  <c r="AL178" i="7"/>
  <c r="L177" i="7"/>
  <c r="L236" i="7"/>
  <c r="L237" i="7"/>
  <c r="L176" i="7"/>
  <c r="L233" i="7"/>
  <c r="L234" i="7"/>
  <c r="L235" i="7"/>
  <c r="L172" i="7"/>
  <c r="L185" i="7"/>
  <c r="AU302" i="7"/>
  <c r="AU371" i="7"/>
  <c r="AJ202" i="7"/>
  <c r="AJ459" i="7"/>
  <c r="AJ461" i="7"/>
  <c r="AJ201" i="7"/>
  <c r="AJ460" i="7"/>
  <c r="AJ204" i="7"/>
  <c r="AJ458" i="7"/>
  <c r="AJ203" i="7"/>
  <c r="AJ462" i="7"/>
  <c r="AJ200" i="7"/>
  <c r="C97" i="7"/>
  <c r="AN176" i="7"/>
  <c r="AN233" i="7"/>
  <c r="AN235" i="7"/>
  <c r="AN237" i="7"/>
  <c r="AN234" i="7"/>
  <c r="AN177" i="7"/>
  <c r="AN236" i="7"/>
  <c r="AN172" i="7"/>
  <c r="AN185" i="7"/>
  <c r="AV866" i="7"/>
  <c r="AB866" i="7"/>
  <c r="W97" i="7"/>
  <c r="BA169" i="7"/>
  <c r="BA186" i="7"/>
  <c r="BE328" i="7"/>
  <c r="BE321" i="7"/>
  <c r="L328" i="7"/>
  <c r="L321" i="7"/>
  <c r="M943" i="7"/>
  <c r="M90" i="7"/>
  <c r="AL371" i="7"/>
  <c r="AL302" i="7"/>
  <c r="AO302" i="7"/>
  <c r="AO371" i="7"/>
  <c r="BF328" i="7"/>
  <c r="L462" i="7"/>
  <c r="L203" i="7"/>
  <c r="L460" i="7"/>
  <c r="L200" i="7"/>
  <c r="L458" i="7"/>
  <c r="L202" i="7"/>
  <c r="L459" i="7"/>
  <c r="L204" i="7"/>
  <c r="L461" i="7"/>
  <c r="L201" i="7"/>
  <c r="O169" i="7"/>
  <c r="O321" i="7"/>
  <c r="O186" i="7"/>
  <c r="AW191" i="7"/>
  <c r="AE328" i="7"/>
  <c r="Y97" i="7"/>
  <c r="AG943" i="7"/>
  <c r="AG90" i="7"/>
  <c r="AD97" i="7"/>
  <c r="BC98" i="7"/>
  <c r="Y233" i="7"/>
  <c r="U233" i="7"/>
  <c r="U235" i="7"/>
  <c r="U197" i="7"/>
  <c r="R176" i="7"/>
  <c r="R177" i="7"/>
  <c r="R233" i="7"/>
  <c r="R195" i="7"/>
  <c r="R236" i="7"/>
  <c r="R234" i="7"/>
  <c r="R194" i="7"/>
  <c r="R237" i="7"/>
  <c r="R196" i="7"/>
  <c r="R235" i="7"/>
  <c r="R197" i="7"/>
  <c r="R193" i="7"/>
  <c r="R172" i="7"/>
  <c r="R185" i="7"/>
  <c r="AR202" i="7"/>
  <c r="AR201" i="7"/>
  <c r="AR203" i="7"/>
  <c r="AR458" i="7"/>
  <c r="AR200" i="7"/>
  <c r="AR461" i="7"/>
  <c r="AR460" i="7"/>
  <c r="AR462" i="7"/>
  <c r="AR204" i="7"/>
  <c r="AR459" i="7"/>
  <c r="E459" i="7"/>
  <c r="E458" i="7"/>
  <c r="E201" i="7"/>
  <c r="E203" i="7"/>
  <c r="E204" i="7"/>
  <c r="E462" i="7"/>
  <c r="E461" i="7"/>
  <c r="E202" i="7"/>
  <c r="E460" i="7"/>
  <c r="E200" i="7"/>
  <c r="AE461" i="7"/>
  <c r="AE460" i="7"/>
  <c r="AE204" i="7"/>
  <c r="AE201" i="7"/>
  <c r="AE200" i="7"/>
  <c r="AE462" i="7"/>
  <c r="AE203" i="7"/>
  <c r="AE459" i="7"/>
  <c r="AE202" i="7"/>
  <c r="AE458" i="7"/>
  <c r="BE371" i="7"/>
  <c r="BE302" i="7"/>
  <c r="Z191" i="7"/>
  <c r="AV586" i="7"/>
  <c r="AT866" i="7"/>
  <c r="AD586" i="7"/>
  <c r="G98" i="7"/>
  <c r="O943" i="7"/>
  <c r="O90" i="7"/>
  <c r="AV98" i="7"/>
  <c r="E328" i="7"/>
  <c r="P97" i="7"/>
  <c r="AP754" i="7"/>
  <c r="AP771" i="7"/>
  <c r="V943" i="7"/>
  <c r="V90" i="7"/>
  <c r="D236" i="7"/>
  <c r="AB177" i="7"/>
  <c r="AB195" i="7"/>
  <c r="AB176" i="7"/>
  <c r="AB234" i="7"/>
  <c r="AB237" i="7"/>
  <c r="AB233" i="7"/>
  <c r="AB235" i="7"/>
  <c r="AB196" i="7"/>
  <c r="AB236" i="7"/>
  <c r="AB193" i="7"/>
  <c r="AB197" i="7"/>
  <c r="AB194" i="7"/>
  <c r="AB172" i="7"/>
  <c r="AB185" i="7"/>
  <c r="I459" i="7"/>
  <c r="I204" i="7"/>
  <c r="I458" i="7"/>
  <c r="I203" i="7"/>
  <c r="I200" i="7"/>
  <c r="I461" i="7"/>
  <c r="I462" i="7"/>
  <c r="I202" i="7"/>
  <c r="I460" i="7"/>
  <c r="I201" i="7"/>
  <c r="BD302" i="7"/>
  <c r="BD371" i="7"/>
  <c r="AT169" i="7"/>
  <c r="AT186" i="7"/>
  <c r="BF169" i="7"/>
  <c r="BF186" i="7"/>
  <c r="AM328" i="7"/>
  <c r="BC866" i="7"/>
  <c r="Y328" i="7"/>
  <c r="Y321" i="7"/>
  <c r="AN97" i="7"/>
  <c r="N234" i="7"/>
  <c r="N197" i="7"/>
  <c r="N236" i="7"/>
  <c r="BH194" i="7"/>
  <c r="BH178" i="7"/>
  <c r="BH180" i="7"/>
  <c r="W234" i="7"/>
  <c r="Z234" i="7"/>
  <c r="AE180" i="7"/>
  <c r="T302" i="7"/>
  <c r="T371" i="7"/>
  <c r="D943" i="7"/>
  <c r="D90" i="7"/>
  <c r="P176" i="7"/>
  <c r="P234" i="7"/>
  <c r="P196" i="7"/>
  <c r="P235" i="7"/>
  <c r="P233" i="7"/>
  <c r="P197" i="7"/>
  <c r="P237" i="7"/>
  <c r="P177" i="7"/>
  <c r="P236" i="7"/>
  <c r="P172" i="7"/>
  <c r="P185" i="7"/>
  <c r="BF234" i="7"/>
  <c r="P586" i="7"/>
  <c r="AB328" i="7"/>
  <c r="AM754" i="7"/>
  <c r="AM772" i="7"/>
  <c r="J194" i="7"/>
  <c r="J236" i="7"/>
  <c r="J193" i="7"/>
  <c r="BC204" i="7"/>
  <c r="BC460" i="7"/>
  <c r="BC200" i="7"/>
  <c r="BC201" i="7"/>
  <c r="BC462" i="7"/>
  <c r="BC461" i="7"/>
  <c r="BC459" i="7"/>
  <c r="BC202" i="7"/>
  <c r="BC203" i="7"/>
  <c r="BC458" i="7"/>
  <c r="AI169" i="7"/>
  <c r="AI321" i="7"/>
  <c r="AI186" i="7"/>
  <c r="X186" i="7"/>
  <c r="X169" i="7"/>
  <c r="X321" i="7"/>
  <c r="AG191" i="7"/>
  <c r="X328" i="7"/>
  <c r="J943" i="7"/>
  <c r="J90" i="7"/>
  <c r="C236" i="7"/>
  <c r="C197" i="7"/>
  <c r="C234" i="7"/>
  <c r="AT236" i="7"/>
  <c r="AT234" i="7"/>
  <c r="AE866" i="7"/>
  <c r="I586" i="7"/>
  <c r="Z328" i="7"/>
  <c r="S943" i="7"/>
  <c r="S90" i="7"/>
  <c r="C98" i="7"/>
  <c r="AR97" i="7"/>
  <c r="AJ97" i="7"/>
  <c r="AK195" i="7"/>
  <c r="AK234" i="7"/>
  <c r="AK194" i="7"/>
  <c r="AC234" i="7"/>
  <c r="O180" i="7"/>
  <c r="AS404" i="7"/>
  <c r="AW404" i="7"/>
  <c r="AC302" i="7"/>
  <c r="AC371" i="7"/>
  <c r="M461" i="7"/>
  <c r="M459" i="7"/>
  <c r="M203" i="7"/>
  <c r="M200" i="7"/>
  <c r="M204" i="7"/>
  <c r="M458" i="7"/>
  <c r="M462" i="7"/>
  <c r="M460" i="7"/>
  <c r="M201" i="7"/>
  <c r="M202" i="7"/>
  <c r="P866" i="7"/>
  <c r="AI328" i="7"/>
  <c r="O98" i="7"/>
  <c r="AU98" i="7"/>
  <c r="AW237" i="7"/>
  <c r="AW234" i="7"/>
  <c r="AR235" i="7"/>
  <c r="AR237" i="7"/>
  <c r="AR236" i="7"/>
  <c r="BD234" i="7"/>
  <c r="BD233" i="7"/>
  <c r="V302" i="7"/>
  <c r="V371" i="7"/>
  <c r="AN371" i="7"/>
  <c r="AN302" i="7"/>
  <c r="S371" i="7"/>
  <c r="S302" i="7"/>
  <c r="W866" i="7"/>
  <c r="AQ328" i="7"/>
  <c r="AQ321" i="7"/>
  <c r="BH866" i="7"/>
  <c r="L866" i="7"/>
  <c r="AK98" i="7"/>
  <c r="AP943" i="7"/>
  <c r="AP90" i="7"/>
  <c r="AX194" i="7"/>
  <c r="AX234" i="7"/>
  <c r="AX235" i="7"/>
  <c r="AP234" i="7"/>
  <c r="AP194" i="7"/>
  <c r="AJ586" i="7"/>
  <c r="O328" i="7"/>
  <c r="AC754" i="7"/>
  <c r="AC771" i="7"/>
  <c r="F90" i="7"/>
  <c r="F943" i="7"/>
  <c r="BA754" i="7"/>
  <c r="BA756" i="7"/>
  <c r="BA757" i="7"/>
  <c r="BA758" i="7"/>
  <c r="AO193" i="7"/>
  <c r="AO236" i="7"/>
  <c r="AO233" i="7"/>
  <c r="AV193" i="7"/>
  <c r="J404" i="7"/>
  <c r="AD404" i="7"/>
  <c r="BC404" i="7"/>
  <c r="G404" i="7"/>
  <c r="F302" i="7"/>
  <c r="F371" i="7"/>
  <c r="I866" i="7"/>
  <c r="Z866" i="7"/>
  <c r="AQ754" i="7"/>
  <c r="AQ771" i="7"/>
  <c r="Q328" i="7"/>
  <c r="AH235" i="7"/>
  <c r="AH194" i="7"/>
  <c r="D371" i="7"/>
  <c r="D302" i="7"/>
  <c r="AU169" i="7"/>
  <c r="AU186" i="7"/>
  <c r="L191" i="7"/>
  <c r="L194" i="7"/>
  <c r="AN191" i="7"/>
  <c r="AN195" i="7"/>
  <c r="AJ196" i="7"/>
  <c r="AJ236" i="7"/>
  <c r="AJ194" i="7"/>
  <c r="F234" i="7"/>
  <c r="F178" i="7"/>
  <c r="O404" i="7"/>
  <c r="AJ328" i="7"/>
  <c r="U97" i="7"/>
  <c r="AQ233" i="7"/>
  <c r="C302" i="7"/>
  <c r="C371" i="7"/>
  <c r="BF754" i="7"/>
  <c r="BF756" i="7"/>
  <c r="BF757" i="7"/>
  <c r="BF758" i="7"/>
  <c r="C169" i="7"/>
  <c r="C186" i="7"/>
  <c r="AM169" i="7"/>
  <c r="AM321" i="7"/>
  <c r="AM186" i="7"/>
  <c r="AC328" i="7"/>
  <c r="BE236" i="7"/>
  <c r="BE194" i="7"/>
  <c r="BE176" i="7"/>
  <c r="BE177" i="7"/>
  <c r="BE195" i="7"/>
  <c r="BE193" i="7"/>
  <c r="BE233" i="7"/>
  <c r="BE235" i="7"/>
  <c r="BE196" i="7"/>
  <c r="BE197" i="7"/>
  <c r="BE234" i="7"/>
  <c r="BE237" i="7"/>
  <c r="BE172" i="7"/>
  <c r="BE185" i="7"/>
  <c r="N169" i="7"/>
  <c r="N321" i="7"/>
  <c r="N186" i="7"/>
  <c r="AU177" i="7"/>
  <c r="AU176" i="7"/>
  <c r="AU237" i="7"/>
  <c r="AU234" i="7"/>
  <c r="AU236" i="7"/>
  <c r="AU235" i="7"/>
  <c r="AU233" i="7"/>
  <c r="AU172" i="7"/>
  <c r="AU185" i="7"/>
  <c r="X866" i="7"/>
  <c r="BA176" i="7"/>
  <c r="BA234" i="7"/>
  <c r="BA236" i="7"/>
  <c r="BA235" i="7"/>
  <c r="BA237" i="7"/>
  <c r="BA177" i="7"/>
  <c r="BA233" i="7"/>
  <c r="BA172" i="7"/>
  <c r="BA185" i="7"/>
  <c r="AT302" i="7"/>
  <c r="AT371" i="7"/>
  <c r="Q186" i="7"/>
  <c r="Q169" i="7"/>
  <c r="AD371" i="7"/>
  <c r="AD302" i="7"/>
  <c r="H328" i="7"/>
  <c r="AF97" i="7"/>
  <c r="AZ371" i="7"/>
  <c r="AZ302" i="7"/>
  <c r="Y586" i="7"/>
  <c r="K2" i="1"/>
  <c r="B748" i="7"/>
  <c r="B747" i="7"/>
  <c r="B721" i="7"/>
  <c r="B722" i="7"/>
  <c r="B723" i="7"/>
  <c r="W191" i="7"/>
  <c r="L97" i="7"/>
  <c r="AW371" i="7"/>
  <c r="AW302" i="7"/>
  <c r="Z186" i="7"/>
  <c r="Z169" i="7"/>
  <c r="AY943" i="7"/>
  <c r="AY90" i="7"/>
  <c r="AU97" i="7"/>
  <c r="AV371" i="7"/>
  <c r="AV302" i="7"/>
  <c r="AA90" i="7"/>
  <c r="AA943" i="7"/>
  <c r="AZ177" i="7"/>
  <c r="AZ176" i="7"/>
  <c r="AZ194" i="7"/>
  <c r="AZ234" i="7"/>
  <c r="AZ196" i="7"/>
  <c r="AZ235" i="7"/>
  <c r="AZ237" i="7"/>
  <c r="AZ236" i="7"/>
  <c r="AZ233" i="7"/>
  <c r="AZ172" i="7"/>
  <c r="AZ185" i="7"/>
  <c r="P371" i="7"/>
  <c r="P302" i="7"/>
  <c r="H186" i="7"/>
  <c r="H169" i="7"/>
  <c r="AJ866" i="7"/>
  <c r="T328" i="7"/>
  <c r="T321" i="7"/>
  <c r="R97" i="7"/>
  <c r="BH196" i="7"/>
  <c r="BH197" i="7"/>
  <c r="AB169" i="7"/>
  <c r="AB321" i="7"/>
  <c r="AB186" i="7"/>
  <c r="E97" i="7"/>
  <c r="AT233" i="7"/>
  <c r="F328" i="7"/>
  <c r="F321" i="7"/>
  <c r="AQ90" i="7"/>
  <c r="AQ943" i="7"/>
  <c r="AK193" i="7"/>
  <c r="Y297" i="7"/>
  <c r="Y298" i="7"/>
  <c r="Y302" i="7"/>
  <c r="C586" i="7"/>
  <c r="V458" i="7"/>
  <c r="V462" i="7"/>
  <c r="V202" i="7"/>
  <c r="V204" i="7"/>
  <c r="V200" i="7"/>
  <c r="V459" i="7"/>
  <c r="V460" i="7"/>
  <c r="V203" i="7"/>
  <c r="V461" i="7"/>
  <c r="V201" i="7"/>
  <c r="AN460" i="7"/>
  <c r="AN203" i="7"/>
  <c r="AN200" i="7"/>
  <c r="AN461" i="7"/>
  <c r="AN204" i="7"/>
  <c r="AN462" i="7"/>
  <c r="AN201" i="7"/>
  <c r="AN202" i="7"/>
  <c r="AN458" i="7"/>
  <c r="AN459" i="7"/>
  <c r="X586" i="7"/>
  <c r="BB90" i="7"/>
  <c r="BB943" i="7"/>
  <c r="AX233" i="7"/>
  <c r="AY866" i="7"/>
  <c r="X90" i="7"/>
  <c r="X943" i="7"/>
  <c r="BF90" i="7"/>
  <c r="BF943" i="7"/>
  <c r="E176" i="7"/>
  <c r="E177" i="7"/>
  <c r="E235" i="7"/>
  <c r="E237" i="7"/>
  <c r="E234" i="7"/>
  <c r="E233" i="7"/>
  <c r="E236" i="7"/>
  <c r="E172" i="7"/>
  <c r="E185" i="7"/>
  <c r="AH236" i="7"/>
  <c r="AH233" i="7"/>
  <c r="E169" i="7"/>
  <c r="E186" i="7"/>
  <c r="AD186" i="7"/>
  <c r="AD169" i="7"/>
  <c r="AD321" i="7"/>
  <c r="AP186" i="7"/>
  <c r="AP169" i="7"/>
  <c r="AX186" i="7"/>
  <c r="AX169" i="7"/>
  <c r="AV186" i="7"/>
  <c r="AV169" i="7"/>
  <c r="AC866" i="7"/>
  <c r="S866" i="7"/>
  <c r="BD328" i="7"/>
  <c r="AP866" i="7"/>
  <c r="G586" i="7"/>
  <c r="AG98" i="7"/>
  <c r="AW90" i="7"/>
  <c r="AW943" i="7"/>
  <c r="X177" i="7"/>
  <c r="X233" i="7"/>
  <c r="X176" i="7"/>
  <c r="X236" i="7"/>
  <c r="X237" i="7"/>
  <c r="X234" i="7"/>
  <c r="X235" i="7"/>
  <c r="X172" i="7"/>
  <c r="X185" i="7"/>
  <c r="AB204" i="7"/>
  <c r="AB462" i="7"/>
  <c r="AB202" i="7"/>
  <c r="AB200" i="7"/>
  <c r="AB203" i="7"/>
  <c r="AB459" i="7"/>
  <c r="AB460" i="7"/>
  <c r="AB201" i="7"/>
  <c r="AB458" i="7"/>
  <c r="AB461" i="7"/>
  <c r="K200" i="7"/>
  <c r="K201" i="7"/>
  <c r="K458" i="7"/>
  <c r="K460" i="7"/>
  <c r="K461" i="7"/>
  <c r="K202" i="7"/>
  <c r="K203" i="7"/>
  <c r="K462" i="7"/>
  <c r="K459" i="7"/>
  <c r="K204" i="7"/>
  <c r="AO169" i="7"/>
  <c r="AO186" i="7"/>
  <c r="AJ169" i="7"/>
  <c r="AJ321" i="7"/>
  <c r="AJ186" i="7"/>
  <c r="G97" i="7"/>
  <c r="AM943" i="7"/>
  <c r="AM90" i="7"/>
  <c r="AZ90" i="7"/>
  <c r="AZ943" i="7"/>
  <c r="AA197" i="7"/>
  <c r="C180" i="7"/>
  <c r="AG297" i="7"/>
  <c r="AG298" i="7"/>
  <c r="AG371" i="7"/>
  <c r="AF302" i="7"/>
  <c r="AF371" i="7"/>
  <c r="AP302" i="7"/>
  <c r="AP371" i="7"/>
  <c r="BH302" i="7"/>
  <c r="BH371" i="7"/>
  <c r="AD191" i="7"/>
  <c r="I328" i="7"/>
  <c r="I321" i="7"/>
  <c r="F586" i="7"/>
  <c r="L98" i="7"/>
  <c r="AW97" i="7"/>
  <c r="AY176" i="7"/>
  <c r="AY177" i="7"/>
  <c r="AY196" i="7"/>
  <c r="AY237" i="7"/>
  <c r="AY194" i="7"/>
  <c r="AY233" i="7"/>
  <c r="AY235" i="7"/>
  <c r="AY234" i="7"/>
  <c r="AY236" i="7"/>
  <c r="AY197" i="7"/>
  <c r="AY193" i="7"/>
  <c r="AY195" i="7"/>
  <c r="AY172" i="7"/>
  <c r="AY185" i="7"/>
  <c r="F180" i="7"/>
  <c r="N180" i="7"/>
  <c r="BG202" i="7"/>
  <c r="BG204" i="7"/>
  <c r="BG459" i="7"/>
  <c r="BG203" i="7"/>
  <c r="BG458" i="7"/>
  <c r="BG201" i="7"/>
  <c r="BG200" i="7"/>
  <c r="BG460" i="7"/>
  <c r="BG462" i="7"/>
  <c r="BG461" i="7"/>
  <c r="AA169" i="7"/>
  <c r="AA321" i="7"/>
  <c r="AA186" i="7"/>
  <c r="BD169" i="7"/>
  <c r="BD186" i="7"/>
  <c r="AT586" i="7"/>
  <c r="AU866" i="7"/>
  <c r="AF98" i="7"/>
  <c r="AM97" i="7"/>
  <c r="AB98" i="7"/>
  <c r="S195" i="7"/>
  <c r="S176" i="7"/>
  <c r="S193" i="7"/>
  <c r="S197" i="7"/>
  <c r="S194" i="7"/>
  <c r="S234" i="7"/>
  <c r="S196" i="7"/>
  <c r="S233" i="7"/>
  <c r="S236" i="7"/>
  <c r="S235" i="7"/>
  <c r="S177" i="7"/>
  <c r="S237" i="7"/>
  <c r="S172" i="7"/>
  <c r="S185" i="7"/>
  <c r="AI754" i="7"/>
  <c r="AI756" i="7"/>
  <c r="AI757" i="7"/>
  <c r="AI758" i="7"/>
  <c r="W404" i="7"/>
  <c r="AG404" i="7"/>
  <c r="AF201" i="7"/>
  <c r="AF458" i="7"/>
  <c r="AF459" i="7"/>
  <c r="AF200" i="7"/>
  <c r="AF202" i="7"/>
  <c r="AF204" i="7"/>
  <c r="AF460" i="7"/>
  <c r="AF203" i="7"/>
  <c r="AF461" i="7"/>
  <c r="AF462" i="7"/>
  <c r="D186" i="7"/>
  <c r="D169" i="7"/>
  <c r="AY169" i="7"/>
  <c r="AY321" i="7"/>
  <c r="AY186" i="7"/>
  <c r="AI90" i="7"/>
  <c r="AI943" i="7"/>
  <c r="N90" i="7"/>
  <c r="N943" i="7"/>
  <c r="BG97" i="7"/>
  <c r="Q177" i="7"/>
  <c r="Q234" i="7"/>
  <c r="Q237" i="7"/>
  <c r="Q233" i="7"/>
  <c r="Q176" i="7"/>
  <c r="Q178" i="7"/>
  <c r="Q180" i="7"/>
  <c r="Q235" i="7"/>
  <c r="Q236" i="7"/>
  <c r="Q172" i="7"/>
  <c r="Q185" i="7"/>
  <c r="AQ302" i="7"/>
  <c r="AQ371" i="7"/>
  <c r="AL191" i="7"/>
  <c r="BG169" i="7"/>
  <c r="BG186" i="7"/>
  <c r="BH169" i="7"/>
  <c r="BH321" i="7"/>
  <c r="BH186" i="7"/>
  <c r="AZ169" i="7"/>
  <c r="AZ321" i="7"/>
  <c r="AZ186" i="7"/>
  <c r="Q191" i="7"/>
  <c r="Q195" i="7"/>
  <c r="AF866" i="7"/>
  <c r="AZ586" i="7"/>
  <c r="AS97" i="7"/>
  <c r="Q943" i="7"/>
  <c r="Q90" i="7"/>
  <c r="AD462" i="7"/>
  <c r="AD201" i="7"/>
  <c r="AD203" i="7"/>
  <c r="AD461" i="7"/>
  <c r="AD200" i="7"/>
  <c r="AD460" i="7"/>
  <c r="AD458" i="7"/>
  <c r="AD459" i="7"/>
  <c r="AD204" i="7"/>
  <c r="AD202" i="7"/>
  <c r="M866" i="7"/>
  <c r="AH943" i="7"/>
  <c r="AH90" i="7"/>
  <c r="AM461" i="7"/>
  <c r="AM200" i="7"/>
  <c r="AM459" i="7"/>
  <c r="AM462" i="7"/>
  <c r="AM460" i="7"/>
  <c r="AM202" i="7"/>
  <c r="AM458" i="7"/>
  <c r="AM204" i="7"/>
  <c r="AM201" i="7"/>
  <c r="AM203" i="7"/>
  <c r="Q586" i="7"/>
  <c r="W90" i="7"/>
  <c r="W943" i="7"/>
  <c r="BA191" i="7"/>
  <c r="BA194" i="7"/>
  <c r="P169" i="7"/>
  <c r="P186" i="7"/>
  <c r="AO462" i="7"/>
  <c r="AO461" i="7"/>
  <c r="AO203" i="7"/>
  <c r="AO202" i="7"/>
  <c r="AO458" i="7"/>
  <c r="AO201" i="7"/>
  <c r="AO460" i="7"/>
  <c r="AO200" i="7"/>
  <c r="AO204" i="7"/>
  <c r="AO459" i="7"/>
  <c r="AC97" i="7"/>
  <c r="F756" i="7"/>
  <c r="F757" i="7"/>
  <c r="F758" i="7"/>
  <c r="F772" i="7"/>
  <c r="F771" i="7"/>
  <c r="AH186" i="7"/>
  <c r="AH169" i="7"/>
  <c r="AQ191" i="7"/>
  <c r="AC191" i="7"/>
  <c r="F866" i="7"/>
  <c r="AP586" i="7"/>
  <c r="AS866" i="7"/>
  <c r="AT97" i="7"/>
  <c r="L90" i="7"/>
  <c r="L943" i="7"/>
  <c r="Z90" i="7"/>
  <c r="Z943" i="7"/>
  <c r="AF233" i="7"/>
  <c r="AF197" i="7"/>
  <c r="AF176" i="7"/>
  <c r="AF194" i="7"/>
  <c r="AF236" i="7"/>
  <c r="AF195" i="7"/>
  <c r="AF177" i="7"/>
  <c r="AF237" i="7"/>
  <c r="AF193" i="7"/>
  <c r="AF196" i="7"/>
  <c r="AF234" i="7"/>
  <c r="AF235" i="7"/>
  <c r="AF172" i="7"/>
  <c r="AF185" i="7"/>
  <c r="U234" i="7"/>
  <c r="AG180" i="7"/>
  <c r="AR302" i="7"/>
  <c r="AR371" i="7"/>
  <c r="R186" i="7"/>
  <c r="R169" i="7"/>
  <c r="B162" i="7"/>
  <c r="B173" i="7"/>
  <c r="AE186" i="7"/>
  <c r="AE169" i="7"/>
  <c r="AE321" i="7"/>
  <c r="AG328" i="7"/>
  <c r="O97" i="7"/>
  <c r="AU90" i="7"/>
  <c r="AU943" i="7"/>
  <c r="AV458" i="7"/>
  <c r="AV459" i="7"/>
  <c r="AV201" i="7"/>
  <c r="AV200" i="7"/>
  <c r="AV203" i="7"/>
  <c r="AV460" i="7"/>
  <c r="AV202" i="7"/>
  <c r="AV462" i="7"/>
  <c r="AV461" i="7"/>
  <c r="AV204" i="7"/>
  <c r="AK586" i="7"/>
  <c r="AX866" i="7"/>
  <c r="K328" i="7"/>
  <c r="K321" i="7"/>
  <c r="AQ866" i="7"/>
  <c r="L586" i="7"/>
  <c r="E866" i="7"/>
  <c r="AK97" i="7"/>
  <c r="P90" i="7"/>
  <c r="P943" i="7"/>
  <c r="AA97" i="7"/>
  <c r="D178" i="7"/>
  <c r="D180" i="7"/>
  <c r="N201" i="7"/>
  <c r="N458" i="7"/>
  <c r="N461" i="7"/>
  <c r="N204" i="7"/>
  <c r="N203" i="7"/>
  <c r="N459" i="7"/>
  <c r="N200" i="7"/>
  <c r="N202" i="7"/>
  <c r="N462" i="7"/>
  <c r="N460" i="7"/>
  <c r="Z371" i="7"/>
  <c r="Z302" i="7"/>
  <c r="H191" i="7"/>
  <c r="AF186" i="7"/>
  <c r="AF169" i="7"/>
  <c r="BG328" i="7"/>
  <c r="BG321" i="7"/>
  <c r="AH866" i="7"/>
  <c r="O866" i="7"/>
  <c r="BF586" i="7"/>
  <c r="AO754" i="7"/>
  <c r="AO772" i="7"/>
  <c r="BD754" i="7"/>
  <c r="BD756" i="7"/>
  <c r="BD757" i="7"/>
  <c r="BD758" i="7"/>
  <c r="AN90" i="7"/>
  <c r="AN943" i="7"/>
  <c r="N195" i="7"/>
  <c r="BH233" i="7"/>
  <c r="U302" i="7"/>
  <c r="U371" i="7"/>
  <c r="T201" i="7"/>
  <c r="T200" i="7"/>
  <c r="T461" i="7"/>
  <c r="T460" i="7"/>
  <c r="T458" i="7"/>
  <c r="T204" i="7"/>
  <c r="T203" i="7"/>
  <c r="T462" i="7"/>
  <c r="T459" i="7"/>
  <c r="T202" i="7"/>
  <c r="BF236" i="7"/>
  <c r="AG302" i="7"/>
  <c r="AB90" i="7"/>
  <c r="AB943" i="7"/>
  <c r="J233" i="7"/>
  <c r="AI302" i="7"/>
  <c r="AI371" i="7"/>
  <c r="X191" i="7"/>
  <c r="X196" i="7"/>
  <c r="BE866" i="7"/>
  <c r="BA866" i="7"/>
  <c r="E90" i="7"/>
  <c r="E943" i="7"/>
  <c r="BE754" i="7"/>
  <c r="BE771" i="7"/>
  <c r="C194" i="7"/>
  <c r="AT178" i="7"/>
  <c r="AT180" i="7"/>
  <c r="L297" i="7"/>
  <c r="L298" i="7"/>
  <c r="L371" i="7"/>
  <c r="AW866" i="7"/>
  <c r="J328" i="7"/>
  <c r="J321" i="7"/>
  <c r="S97" i="7"/>
  <c r="AQ97" i="7"/>
  <c r="AL97" i="7"/>
  <c r="B176" i="7"/>
  <c r="B177" i="7"/>
  <c r="B234" i="7"/>
  <c r="B236" i="7"/>
  <c r="B194" i="7"/>
  <c r="B197" i="7"/>
  <c r="B233" i="7"/>
  <c r="B195" i="7"/>
  <c r="B235" i="7"/>
  <c r="B193" i="7"/>
  <c r="B237" i="7"/>
  <c r="B196" i="7"/>
  <c r="B172" i="7"/>
  <c r="B185" i="7"/>
  <c r="Y404" i="7"/>
  <c r="BB201" i="7"/>
  <c r="BB200" i="7"/>
  <c r="BB461" i="7"/>
  <c r="BB459" i="7"/>
  <c r="BB460" i="7"/>
  <c r="BB202" i="7"/>
  <c r="BB204" i="7"/>
  <c r="BB458" i="7"/>
  <c r="BB203" i="7"/>
  <c r="BB462" i="7"/>
  <c r="AC459" i="7"/>
  <c r="AC204" i="7"/>
  <c r="AC461" i="7"/>
  <c r="AC200" i="7"/>
  <c r="AC202" i="7"/>
  <c r="AC201" i="7"/>
  <c r="AC458" i="7"/>
  <c r="AC460" i="7"/>
  <c r="AC462" i="7"/>
  <c r="AC203" i="7"/>
  <c r="AY461" i="7"/>
  <c r="AY201" i="7"/>
  <c r="AY204" i="7"/>
  <c r="AY203" i="7"/>
  <c r="AY460" i="7"/>
  <c r="AY458" i="7"/>
  <c r="AY200" i="7"/>
  <c r="AY459" i="7"/>
  <c r="AY462" i="7"/>
  <c r="AY202" i="7"/>
  <c r="BB328" i="7"/>
  <c r="BB321" i="7"/>
  <c r="H586" i="7"/>
  <c r="U328" i="7"/>
  <c r="U321" i="7"/>
  <c r="AU328" i="7"/>
  <c r="AU321" i="7"/>
  <c r="AY98" i="7"/>
  <c r="BH943" i="7"/>
  <c r="BH90" i="7"/>
  <c r="AK462" i="7"/>
  <c r="AK200" i="7"/>
  <c r="AK202" i="7"/>
  <c r="AK460" i="7"/>
  <c r="AK458" i="7"/>
  <c r="AK204" i="7"/>
  <c r="AK203" i="7"/>
  <c r="AK201" i="7"/>
  <c r="AK459" i="7"/>
  <c r="AK461" i="7"/>
  <c r="R586" i="7"/>
  <c r="BB97" i="7"/>
  <c r="AP97" i="7"/>
  <c r="V772" i="7"/>
  <c r="V771" i="7"/>
  <c r="V756" i="7"/>
  <c r="V757" i="7"/>
  <c r="V758" i="7"/>
  <c r="AX196" i="7"/>
  <c r="AI176" i="7"/>
  <c r="AI234" i="7"/>
  <c r="AI194" i="7"/>
  <c r="AI177" i="7"/>
  <c r="AI235" i="7"/>
  <c r="AI197" i="7"/>
  <c r="AI237" i="7"/>
  <c r="AI236" i="7"/>
  <c r="AI196" i="7"/>
  <c r="AI195" i="7"/>
  <c r="AI193" i="7"/>
  <c r="AI233" i="7"/>
  <c r="AI172" i="7"/>
  <c r="AI185" i="7"/>
  <c r="AP235" i="7"/>
  <c r="AP178" i="7"/>
  <c r="AP180" i="7"/>
  <c r="AL180" i="7"/>
  <c r="BG586" i="7"/>
  <c r="AZ328" i="7"/>
  <c r="AY586" i="7"/>
  <c r="T866" i="7"/>
  <c r="BF866" i="7"/>
  <c r="X97" i="7"/>
  <c r="U98" i="7"/>
  <c r="H98" i="7"/>
  <c r="AO178" i="7"/>
  <c r="AO180" i="7"/>
  <c r="AV195" i="7"/>
  <c r="J297" i="7"/>
  <c r="J298" i="7"/>
  <c r="J302" i="7"/>
  <c r="BB297" i="7"/>
  <c r="BB298" i="7"/>
  <c r="BB371" i="7"/>
  <c r="BC297" i="7"/>
  <c r="BC298" i="7"/>
  <c r="BC371" i="7"/>
  <c r="AK404" i="7"/>
  <c r="G297" i="7"/>
  <c r="G298" i="7"/>
  <c r="G371" i="7"/>
  <c r="AC586" i="7"/>
  <c r="S328" i="7"/>
  <c r="S321" i="7"/>
  <c r="J866" i="7"/>
  <c r="M328" i="7"/>
  <c r="S98" i="7"/>
  <c r="AJ98" i="7"/>
  <c r="U866" i="7"/>
  <c r="D586" i="7"/>
  <c r="AH193" i="7"/>
  <c r="E191" i="7"/>
  <c r="E193" i="7"/>
  <c r="AU191" i="7"/>
  <c r="AU196" i="7"/>
  <c r="M186" i="7"/>
  <c r="M169" i="7"/>
  <c r="M321" i="7"/>
  <c r="BE586" i="7"/>
  <c r="AJ237" i="7"/>
  <c r="O297" i="7"/>
  <c r="O298" i="7"/>
  <c r="O371" i="7"/>
  <c r="R302" i="7"/>
  <c r="R371" i="7"/>
  <c r="AF328" i="7"/>
  <c r="AF321" i="7"/>
  <c r="H97" i="7"/>
  <c r="AQ237" i="7"/>
  <c r="I180" i="7"/>
  <c r="AN754" i="7"/>
  <c r="AN756" i="7"/>
  <c r="AN757" i="7"/>
  <c r="AN758" i="7"/>
  <c r="AZ754" i="7"/>
  <c r="AZ756" i="7"/>
  <c r="AZ757" i="7"/>
  <c r="AZ758" i="7"/>
  <c r="BG194" i="7"/>
  <c r="BG195" i="7"/>
  <c r="X756" i="7"/>
  <c r="X757" i="7"/>
  <c r="X758" i="7"/>
  <c r="AO756" i="7"/>
  <c r="AO757" i="7"/>
  <c r="AO758" i="7"/>
  <c r="T771" i="7"/>
  <c r="AZ195" i="7"/>
  <c r="AZ197" i="7"/>
  <c r="T772" i="7"/>
  <c r="BG197" i="7"/>
  <c r="P193" i="7"/>
  <c r="P194" i="7"/>
  <c r="AZ178" i="7"/>
  <c r="AZ180" i="7"/>
  <c r="BD772" i="7"/>
  <c r="R178" i="7"/>
  <c r="R180" i="7"/>
  <c r="AN178" i="7"/>
  <c r="AN180" i="7"/>
  <c r="X771" i="7"/>
  <c r="N194" i="7"/>
  <c r="BD771" i="7"/>
  <c r="B178" i="7"/>
  <c r="B180" i="7"/>
  <c r="Q196" i="7"/>
  <c r="BE756" i="7"/>
  <c r="BE757" i="7"/>
  <c r="BE758" i="7"/>
  <c r="Q194" i="7"/>
  <c r="Q197" i="7"/>
  <c r="AY178" i="7"/>
  <c r="AY180" i="7"/>
  <c r="BA772" i="7"/>
  <c r="AA371" i="7"/>
  <c r="K196" i="7"/>
  <c r="K194" i="7"/>
  <c r="M196" i="7"/>
  <c r="N772" i="7"/>
  <c r="AO196" i="7"/>
  <c r="AO194" i="7"/>
  <c r="AA194" i="7"/>
  <c r="AA193" i="7"/>
  <c r="AA195" i="7"/>
  <c r="BE772" i="7"/>
  <c r="AO771" i="7"/>
  <c r="AH371" i="7"/>
  <c r="AA196" i="7"/>
  <c r="Y371" i="7"/>
  <c r="X178" i="7"/>
  <c r="X180" i="7"/>
  <c r="BE178" i="7"/>
  <c r="BE180" i="7"/>
  <c r="AQ756" i="7"/>
  <c r="AQ757" i="7"/>
  <c r="AQ758" i="7"/>
  <c r="BA771" i="7"/>
  <c r="AP772" i="7"/>
  <c r="K193" i="7"/>
  <c r="M193" i="7"/>
  <c r="M194" i="7"/>
  <c r="N771" i="7"/>
  <c r="F196" i="7"/>
  <c r="F194" i="7"/>
  <c r="F195" i="7"/>
  <c r="AQ772" i="7"/>
  <c r="AB178" i="7"/>
  <c r="AB180" i="7"/>
  <c r="AP756" i="7"/>
  <c r="AP757" i="7"/>
  <c r="AP758" i="7"/>
  <c r="BB178" i="7"/>
  <c r="BB180" i="7"/>
  <c r="M178" i="7"/>
  <c r="M180" i="7"/>
  <c r="H719" i="7"/>
  <c r="H748" i="7"/>
  <c r="H162" i="7"/>
  <c r="H173" i="7"/>
  <c r="H174" i="7"/>
  <c r="H182" i="7"/>
  <c r="H183" i="7"/>
  <c r="H187" i="7"/>
  <c r="H189" i="7"/>
  <c r="S754" i="7"/>
  <c r="S772" i="7"/>
  <c r="AI178" i="7"/>
  <c r="AI180" i="7"/>
  <c r="S162" i="7"/>
  <c r="S173" i="7"/>
  <c r="S174" i="7"/>
  <c r="S719" i="7"/>
  <c r="S748" i="7"/>
  <c r="BC302" i="7"/>
  <c r="AF170" i="7"/>
  <c r="AF216" i="7"/>
  <c r="AF314" i="7"/>
  <c r="AF322" i="7"/>
  <c r="AK719" i="7"/>
  <c r="AK747" i="7"/>
  <c r="AK162" i="7"/>
  <c r="AK173" i="7"/>
  <c r="AK174" i="7"/>
  <c r="AK182" i="7"/>
  <c r="AK183" i="7"/>
  <c r="AK187" i="7"/>
  <c r="AK189" i="7"/>
  <c r="J371" i="7"/>
  <c r="AN771" i="7"/>
  <c r="Q193" i="7"/>
  <c r="BG162" i="7"/>
  <c r="BG173" i="7"/>
  <c r="BG174" i="7"/>
  <c r="BG719" i="7"/>
  <c r="BG747" i="7"/>
  <c r="D170" i="7"/>
  <c r="D314" i="7"/>
  <c r="D322" i="7"/>
  <c r="AF215" i="7"/>
  <c r="BD170" i="7"/>
  <c r="BD314" i="7"/>
  <c r="BD322" i="7"/>
  <c r="L754" i="7"/>
  <c r="L772" i="7"/>
  <c r="X197" i="7"/>
  <c r="X194" i="7"/>
  <c r="AV314" i="7"/>
  <c r="AV322" i="7"/>
  <c r="AV170" i="7"/>
  <c r="AV216" i="7"/>
  <c r="AP170" i="7"/>
  <c r="AP217" i="7"/>
  <c r="AP314" i="7"/>
  <c r="AP322" i="7"/>
  <c r="E197" i="7"/>
  <c r="E721" i="7"/>
  <c r="E722" i="7"/>
  <c r="E723" i="7"/>
  <c r="E748" i="7"/>
  <c r="E719" i="7"/>
  <c r="E747" i="7"/>
  <c r="E162" i="7"/>
  <c r="E173" i="7"/>
  <c r="E174" i="7"/>
  <c r="H170" i="7"/>
  <c r="H216" i="7"/>
  <c r="H314" i="7"/>
  <c r="H322" i="7"/>
  <c r="Z314" i="7"/>
  <c r="Z322" i="7"/>
  <c r="Z170" i="7"/>
  <c r="AI771" i="7"/>
  <c r="H321" i="7"/>
  <c r="Q170" i="7"/>
  <c r="Q314" i="7"/>
  <c r="Q322" i="7"/>
  <c r="BA196" i="7"/>
  <c r="BA193" i="7"/>
  <c r="BA178" i="7"/>
  <c r="BA180" i="7"/>
  <c r="AU178" i="7"/>
  <c r="AU180" i="7"/>
  <c r="Q321" i="7"/>
  <c r="AC772" i="7"/>
  <c r="AR719" i="7"/>
  <c r="AR748" i="7"/>
  <c r="AR162" i="7"/>
  <c r="AR173" i="7"/>
  <c r="AR174" i="7"/>
  <c r="AR182" i="7"/>
  <c r="AM756" i="7"/>
  <c r="AM757" i="7"/>
  <c r="AM758" i="7"/>
  <c r="BF170" i="7"/>
  <c r="BF215" i="7"/>
  <c r="BF314" i="7"/>
  <c r="BF322" i="7"/>
  <c r="BC754" i="7"/>
  <c r="BC756" i="7"/>
  <c r="BC757" i="7"/>
  <c r="BC758" i="7"/>
  <c r="Y162" i="7"/>
  <c r="Y173" i="7"/>
  <c r="Y174" i="7"/>
  <c r="Y182" i="7"/>
  <c r="Y719" i="7"/>
  <c r="Y747" i="7"/>
  <c r="AW196" i="7"/>
  <c r="AW194" i="7"/>
  <c r="AW197" i="7"/>
  <c r="AW195" i="7"/>
  <c r="AW193" i="7"/>
  <c r="C719" i="7"/>
  <c r="C748" i="7"/>
  <c r="C162" i="7"/>
  <c r="C173" i="7"/>
  <c r="C174" i="7"/>
  <c r="C182" i="7"/>
  <c r="L196" i="7"/>
  <c r="BB314" i="7"/>
  <c r="BB322" i="7"/>
  <c r="BB170" i="7"/>
  <c r="BB215" i="7"/>
  <c r="M754" i="7"/>
  <c r="M756" i="7"/>
  <c r="M757" i="7"/>
  <c r="M758" i="7"/>
  <c r="AI719" i="7"/>
  <c r="AI747" i="7"/>
  <c r="AI162" i="7"/>
  <c r="AI173" i="7"/>
  <c r="AI174" i="7"/>
  <c r="K178" i="7"/>
  <c r="K180" i="7"/>
  <c r="AB747" i="7"/>
  <c r="AB162" i="7"/>
  <c r="AB173" i="7"/>
  <c r="AB174" i="7"/>
  <c r="AB182" i="7"/>
  <c r="AB183" i="7"/>
  <c r="AB187" i="7"/>
  <c r="AB189" i="7"/>
  <c r="AB719" i="7"/>
  <c r="AB748" i="7"/>
  <c r="G193" i="7"/>
  <c r="G195" i="7"/>
  <c r="G194" i="7"/>
  <c r="G196" i="7"/>
  <c r="G197" i="7"/>
  <c r="I771" i="7"/>
  <c r="I170" i="7"/>
  <c r="I218" i="7"/>
  <c r="I314" i="7"/>
  <c r="I322" i="7"/>
  <c r="N719" i="7"/>
  <c r="N721" i="7"/>
  <c r="N722" i="7"/>
  <c r="N723" i="7"/>
  <c r="N162" i="7"/>
  <c r="N173" i="7"/>
  <c r="N174" i="7"/>
  <c r="N182" i="7"/>
  <c r="W754" i="7"/>
  <c r="W771" i="7"/>
  <c r="K772" i="7"/>
  <c r="L314" i="7"/>
  <c r="L322" i="7"/>
  <c r="L170" i="7"/>
  <c r="L216" i="7"/>
  <c r="D215" i="7"/>
  <c r="AE719" i="7"/>
  <c r="AE747" i="7"/>
  <c r="AE162" i="7"/>
  <c r="AE173" i="7"/>
  <c r="AE174" i="7"/>
  <c r="AE182" i="7"/>
  <c r="D754" i="7"/>
  <c r="D771" i="7"/>
  <c r="J719" i="7"/>
  <c r="J721" i="7"/>
  <c r="J722" i="7"/>
  <c r="J723" i="7"/>
  <c r="J162" i="7"/>
  <c r="J173" i="7"/>
  <c r="J174" i="7"/>
  <c r="J182" i="7"/>
  <c r="J183" i="7"/>
  <c r="J187" i="7"/>
  <c r="J189" i="7"/>
  <c r="K170" i="7"/>
  <c r="K218" i="7"/>
  <c r="K314" i="7"/>
  <c r="K322" i="7"/>
  <c r="AR771" i="7"/>
  <c r="D719" i="7"/>
  <c r="D747" i="7"/>
  <c r="D162" i="7"/>
  <c r="D173" i="7"/>
  <c r="D174" i="7"/>
  <c r="D182" i="7"/>
  <c r="D183" i="7"/>
  <c r="D187" i="7"/>
  <c r="D189" i="7"/>
  <c r="G302" i="7"/>
  <c r="BD215" i="7"/>
  <c r="AX756" i="7"/>
  <c r="AX757" i="7"/>
  <c r="AX758" i="7"/>
  <c r="AS178" i="7"/>
  <c r="AS180" i="7"/>
  <c r="AY719" i="7"/>
  <c r="AY748" i="7"/>
  <c r="AY162" i="7"/>
  <c r="AY173" i="7"/>
  <c r="AY174" i="7"/>
  <c r="AE772" i="7"/>
  <c r="G170" i="7"/>
  <c r="G314" i="7"/>
  <c r="G322" i="7"/>
  <c r="AW754" i="7"/>
  <c r="AW772" i="7"/>
  <c r="W314" i="7"/>
  <c r="W322" i="7"/>
  <c r="W170" i="7"/>
  <c r="W218" i="7"/>
  <c r="AQ314" i="7"/>
  <c r="AQ322" i="7"/>
  <c r="AQ170" i="7"/>
  <c r="AQ216" i="7"/>
  <c r="AW314" i="7"/>
  <c r="AW322" i="7"/>
  <c r="AW170" i="7"/>
  <c r="AW218" i="7"/>
  <c r="L302" i="7"/>
  <c r="M719" i="7"/>
  <c r="M721" i="7"/>
  <c r="M722" i="7"/>
  <c r="M723" i="7"/>
  <c r="M162" i="7"/>
  <c r="M173" i="7"/>
  <c r="M174" i="7"/>
  <c r="R771" i="7"/>
  <c r="BC178" i="7"/>
  <c r="BC180" i="7"/>
  <c r="AZ748" i="7"/>
  <c r="AZ719" i="7"/>
  <c r="AZ747" i="7"/>
  <c r="AZ162" i="7"/>
  <c r="AZ173" i="7"/>
  <c r="AZ174" i="7"/>
  <c r="AT754" i="7"/>
  <c r="AT771" i="7"/>
  <c r="AZ771" i="7"/>
  <c r="D321" i="7"/>
  <c r="AG170" i="7"/>
  <c r="AG218" i="7"/>
  <c r="AG314" i="7"/>
  <c r="AG322" i="7"/>
  <c r="G217" i="7"/>
  <c r="Q756" i="7"/>
  <c r="Q757" i="7"/>
  <c r="Q758" i="7"/>
  <c r="AS754" i="7"/>
  <c r="AS756" i="7"/>
  <c r="AS757" i="7"/>
  <c r="AS758" i="7"/>
  <c r="AS371" i="7"/>
  <c r="BE314" i="7"/>
  <c r="BE322" i="7"/>
  <c r="BE170" i="7"/>
  <c r="BE218" i="7"/>
  <c r="AJ754" i="7"/>
  <c r="AJ771" i="7"/>
  <c r="AP719" i="7"/>
  <c r="AP747" i="7"/>
  <c r="AP162" i="7"/>
  <c r="AP173" i="7"/>
  <c r="AP174" i="7"/>
  <c r="AP182" i="7"/>
  <c r="AP183" i="7"/>
  <c r="AP187" i="7"/>
  <c r="AP189" i="7"/>
  <c r="AL162" i="7"/>
  <c r="AL173" i="7"/>
  <c r="AL174" i="7"/>
  <c r="AL182" i="7"/>
  <c r="AL183" i="7"/>
  <c r="AL187" i="7"/>
  <c r="AL189" i="7"/>
  <c r="AL719" i="7"/>
  <c r="AL747" i="7"/>
  <c r="AA162" i="7"/>
  <c r="AA173" i="7"/>
  <c r="AA174" i="7"/>
  <c r="AA182" i="7"/>
  <c r="AA183" i="7"/>
  <c r="AA187" i="7"/>
  <c r="AA189" i="7"/>
  <c r="AA719" i="7"/>
  <c r="AA721" i="7"/>
  <c r="AA722" i="7"/>
  <c r="AA723" i="7"/>
  <c r="K329" i="7"/>
  <c r="AV218" i="7"/>
  <c r="B174" i="7"/>
  <c r="B182" i="7"/>
  <c r="B183" i="7"/>
  <c r="B187" i="7"/>
  <c r="B189" i="7"/>
  <c r="AC196" i="7"/>
  <c r="AC195" i="7"/>
  <c r="AC193" i="7"/>
  <c r="AC194" i="7"/>
  <c r="AC197" i="7"/>
  <c r="AN772" i="7"/>
  <c r="AS719" i="7"/>
  <c r="AS721" i="7"/>
  <c r="AS722" i="7"/>
  <c r="AS723" i="7"/>
  <c r="AS162" i="7"/>
  <c r="AS173" i="7"/>
  <c r="AS174" i="7"/>
  <c r="AS182" i="7"/>
  <c r="AZ314" i="7"/>
  <c r="AZ322" i="7"/>
  <c r="AZ170" i="7"/>
  <c r="AZ218" i="7"/>
  <c r="BG314" i="7"/>
  <c r="BG322" i="7"/>
  <c r="BG170" i="7"/>
  <c r="BG216" i="7"/>
  <c r="AF214" i="7"/>
  <c r="AB754" i="7"/>
  <c r="AB756" i="7"/>
  <c r="AB757" i="7"/>
  <c r="AB758" i="7"/>
  <c r="AW719" i="7"/>
  <c r="AW721" i="7"/>
  <c r="AW722" i="7"/>
  <c r="AW723" i="7"/>
  <c r="AW162" i="7"/>
  <c r="AW173" i="7"/>
  <c r="AW174" i="7"/>
  <c r="AW182" i="7"/>
  <c r="AW183" i="7"/>
  <c r="AW187" i="7"/>
  <c r="AW189" i="7"/>
  <c r="AD194" i="7"/>
  <c r="AD193" i="7"/>
  <c r="AD197" i="7"/>
  <c r="AD196" i="7"/>
  <c r="AD195" i="7"/>
  <c r="C183" i="7"/>
  <c r="C187" i="7"/>
  <c r="C189" i="7"/>
  <c r="G719" i="7"/>
  <c r="G748" i="7"/>
  <c r="G162" i="7"/>
  <c r="G173" i="7"/>
  <c r="G174" i="7"/>
  <c r="G182" i="7"/>
  <c r="G183" i="7"/>
  <c r="AO170" i="7"/>
  <c r="AO214" i="7"/>
  <c r="AO314" i="7"/>
  <c r="AO322" i="7"/>
  <c r="X193" i="7"/>
  <c r="X195" i="7"/>
  <c r="AG771" i="7"/>
  <c r="AG754" i="7"/>
  <c r="AG756" i="7"/>
  <c r="AG757" i="7"/>
  <c r="AG758" i="7"/>
  <c r="E170" i="7"/>
  <c r="E218" i="7"/>
  <c r="E314" i="7"/>
  <c r="E322" i="7"/>
  <c r="E194" i="7"/>
  <c r="AU719" i="7"/>
  <c r="AU747" i="7"/>
  <c r="AU162" i="7"/>
  <c r="AU173" i="7"/>
  <c r="AU174" i="7"/>
  <c r="AU182" i="7"/>
  <c r="O302" i="7"/>
  <c r="AI772" i="7"/>
  <c r="BA195" i="7"/>
  <c r="AU194" i="7"/>
  <c r="C170" i="7"/>
  <c r="C214" i="7"/>
  <c r="C314" i="7"/>
  <c r="C322" i="7"/>
  <c r="U162" i="7"/>
  <c r="U173" i="7"/>
  <c r="U174" i="7"/>
  <c r="U182" i="7"/>
  <c r="U719" i="7"/>
  <c r="U747" i="7"/>
  <c r="AU170" i="7"/>
  <c r="AU214" i="7"/>
  <c r="AU314" i="7"/>
  <c r="AU322" i="7"/>
  <c r="Q329" i="7"/>
  <c r="I215" i="7"/>
  <c r="E321" i="7"/>
  <c r="E216" i="7"/>
  <c r="L329" i="7"/>
  <c r="BA314" i="7"/>
  <c r="BA322" i="7"/>
  <c r="BA170" i="7"/>
  <c r="AN196" i="7"/>
  <c r="L195" i="7"/>
  <c r="L197" i="7"/>
  <c r="S314" i="7"/>
  <c r="S322" i="7"/>
  <c r="S170" i="7"/>
  <c r="S216" i="7"/>
  <c r="S315" i="7"/>
  <c r="S323" i="7"/>
  <c r="BE719" i="7"/>
  <c r="BE748" i="7"/>
  <c r="BE162" i="7"/>
  <c r="BE173" i="7"/>
  <c r="BE174" i="7"/>
  <c r="BE182" i="7"/>
  <c r="BE183" i="7"/>
  <c r="BE187" i="7"/>
  <c r="BE189" i="7"/>
  <c r="AA754" i="7"/>
  <c r="AA772" i="7"/>
  <c r="AV162" i="7"/>
  <c r="AV173" i="7"/>
  <c r="AV174" i="7"/>
  <c r="AV182" i="7"/>
  <c r="AV183" i="7"/>
  <c r="AV187" i="7"/>
  <c r="AV189" i="7"/>
  <c r="AV207" i="7"/>
  <c r="AV719" i="7"/>
  <c r="AV748" i="7"/>
  <c r="AV321" i="7"/>
  <c r="J314" i="7"/>
  <c r="J322" i="7"/>
  <c r="J170" i="7"/>
  <c r="J218" i="7"/>
  <c r="AS314" i="7"/>
  <c r="AS322" i="7"/>
  <c r="AS170" i="7"/>
  <c r="AS218" i="7"/>
  <c r="Q218" i="7"/>
  <c r="Q214" i="7"/>
  <c r="K771" i="7"/>
  <c r="D216" i="7"/>
  <c r="G329" i="7"/>
  <c r="F719" i="7"/>
  <c r="F747" i="7"/>
  <c r="F162" i="7"/>
  <c r="F173" i="7"/>
  <c r="F174" i="7"/>
  <c r="F182" i="7"/>
  <c r="F183" i="7"/>
  <c r="F187" i="7"/>
  <c r="F189" i="7"/>
  <c r="P754" i="7"/>
  <c r="P772" i="7"/>
  <c r="W329" i="7"/>
  <c r="S215" i="7"/>
  <c r="S218" i="7"/>
  <c r="AR183" i="7"/>
  <c r="AR187" i="7"/>
  <c r="AR189" i="7"/>
  <c r="BB302" i="7"/>
  <c r="AR772" i="7"/>
  <c r="W302" i="7"/>
  <c r="Z215" i="7"/>
  <c r="BD214" i="7"/>
  <c r="V162" i="7"/>
  <c r="V173" i="7"/>
  <c r="V174" i="7"/>
  <c r="V182" i="7"/>
  <c r="V183" i="7"/>
  <c r="V187" i="7"/>
  <c r="V189" i="7"/>
  <c r="V719" i="7"/>
  <c r="V748" i="7"/>
  <c r="BB754" i="7"/>
  <c r="BB772" i="7"/>
  <c r="BH754" i="7"/>
  <c r="BH772" i="7"/>
  <c r="AW217" i="7"/>
  <c r="V170" i="7"/>
  <c r="V216" i="7"/>
  <c r="V314" i="7"/>
  <c r="V322" i="7"/>
  <c r="R756" i="7"/>
  <c r="R757" i="7"/>
  <c r="R758" i="7"/>
  <c r="H371" i="7"/>
  <c r="AS216" i="7"/>
  <c r="AS214" i="7"/>
  <c r="T162" i="7"/>
  <c r="T173" i="7"/>
  <c r="T174" i="7"/>
  <c r="T182" i="7"/>
  <c r="T183" i="7"/>
  <c r="T187" i="7"/>
  <c r="T189" i="7"/>
  <c r="T719" i="7"/>
  <c r="T748" i="7"/>
  <c r="Z754" i="7"/>
  <c r="Z756" i="7"/>
  <c r="Z757" i="7"/>
  <c r="Z758" i="7"/>
  <c r="AW321" i="7"/>
  <c r="U170" i="7"/>
  <c r="U215" i="7"/>
  <c r="U314" i="7"/>
  <c r="U322" i="7"/>
  <c r="AN170" i="7"/>
  <c r="AN214" i="7"/>
  <c r="AN314" i="7"/>
  <c r="AN322" i="7"/>
  <c r="AZ772" i="7"/>
  <c r="BH719" i="7"/>
  <c r="BH721" i="7"/>
  <c r="BH722" i="7"/>
  <c r="BH723" i="7"/>
  <c r="BH162" i="7"/>
  <c r="BH173" i="7"/>
  <c r="BH174" i="7"/>
  <c r="BH182" i="7"/>
  <c r="BH183" i="7"/>
  <c r="BH187" i="7"/>
  <c r="BH189" i="7"/>
  <c r="D329" i="7"/>
  <c r="AH754" i="7"/>
  <c r="AH756" i="7"/>
  <c r="AH757" i="7"/>
  <c r="AH758" i="7"/>
  <c r="G218" i="7"/>
  <c r="W215" i="7"/>
  <c r="W214" i="7"/>
  <c r="Q772" i="7"/>
  <c r="BA214" i="7"/>
  <c r="BA216" i="7"/>
  <c r="Y314" i="7"/>
  <c r="Y322" i="7"/>
  <c r="Y170" i="7"/>
  <c r="Y218" i="7"/>
  <c r="BF772" i="7"/>
  <c r="AU218" i="7"/>
  <c r="U754" i="7"/>
  <c r="U772" i="7"/>
  <c r="BB719" i="7"/>
  <c r="BB721" i="7"/>
  <c r="BB722" i="7"/>
  <c r="BB723" i="7"/>
  <c r="BB162" i="7"/>
  <c r="BB173" i="7"/>
  <c r="BB174" i="7"/>
  <c r="AY754" i="7"/>
  <c r="AY771" i="7"/>
  <c r="U329" i="7"/>
  <c r="BB329" i="7"/>
  <c r="BB218" i="7"/>
  <c r="AQ719" i="7"/>
  <c r="AQ748" i="7"/>
  <c r="AQ162" i="7"/>
  <c r="AQ173" i="7"/>
  <c r="AQ174" i="7"/>
  <c r="AQ182" i="7"/>
  <c r="J329" i="7"/>
  <c r="H194" i="7"/>
  <c r="H208" i="7"/>
  <c r="H195" i="7"/>
  <c r="H209" i="7"/>
  <c r="H193" i="7"/>
  <c r="H207" i="7"/>
  <c r="H196" i="7"/>
  <c r="H210" i="7"/>
  <c r="H197" i="7"/>
  <c r="H211" i="7"/>
  <c r="AV217" i="7"/>
  <c r="AG329" i="7"/>
  <c r="R314" i="7"/>
  <c r="R322" i="7"/>
  <c r="R170" i="7"/>
  <c r="R217" i="7"/>
  <c r="AF178" i="7"/>
  <c r="AF180" i="7"/>
  <c r="AT162" i="7"/>
  <c r="AT173" i="7"/>
  <c r="AT174" i="7"/>
  <c r="AT182" i="7"/>
  <c r="AT183" i="7"/>
  <c r="AT187" i="7"/>
  <c r="AT189" i="7"/>
  <c r="AT719" i="7"/>
  <c r="AT721" i="7"/>
  <c r="AT722" i="7"/>
  <c r="AT723" i="7"/>
  <c r="AQ197" i="7"/>
  <c r="AQ194" i="7"/>
  <c r="AQ193" i="7"/>
  <c r="AQ196" i="7"/>
  <c r="AQ195" i="7"/>
  <c r="AC162" i="7"/>
  <c r="AC173" i="7"/>
  <c r="AC174" i="7"/>
  <c r="AC182" i="7"/>
  <c r="AC183" i="7"/>
  <c r="AC187" i="7"/>
  <c r="AC189" i="7"/>
  <c r="AC719" i="7"/>
  <c r="AC721" i="7"/>
  <c r="AC722" i="7"/>
  <c r="AC723" i="7"/>
  <c r="AO217" i="7"/>
  <c r="P170" i="7"/>
  <c r="P218" i="7"/>
  <c r="P314" i="7"/>
  <c r="P322" i="7"/>
  <c r="AL194" i="7"/>
  <c r="AL197" i="7"/>
  <c r="AL195" i="7"/>
  <c r="AL196" i="7"/>
  <c r="AL193" i="7"/>
  <c r="S178" i="7"/>
  <c r="S180" i="7"/>
  <c r="AM162" i="7"/>
  <c r="AM173" i="7"/>
  <c r="AM174" i="7"/>
  <c r="AM182" i="7"/>
  <c r="AM183" i="7"/>
  <c r="AM187" i="7"/>
  <c r="AM189" i="7"/>
  <c r="AM719" i="7"/>
  <c r="AM721" i="7"/>
  <c r="AM722" i="7"/>
  <c r="AM723" i="7"/>
  <c r="AF754" i="7"/>
  <c r="AF756" i="7"/>
  <c r="AF757" i="7"/>
  <c r="AF758" i="7"/>
  <c r="AA170" i="7"/>
  <c r="AA216" i="7"/>
  <c r="AA314" i="7"/>
  <c r="AA322" i="7"/>
  <c r="BG217" i="7"/>
  <c r="BD321" i="7"/>
  <c r="AX170" i="7"/>
  <c r="AX214" i="7"/>
  <c r="AX314" i="7"/>
  <c r="AX322" i="7"/>
  <c r="AD170" i="7"/>
  <c r="AD216" i="7"/>
  <c r="AD314" i="7"/>
  <c r="AD322" i="7"/>
  <c r="E195" i="7"/>
  <c r="V214" i="7"/>
  <c r="L162" i="7"/>
  <c r="L173" i="7"/>
  <c r="L174" i="7"/>
  <c r="L719" i="7"/>
  <c r="L721" i="7"/>
  <c r="L722" i="7"/>
  <c r="L723" i="7"/>
  <c r="BA197" i="7"/>
  <c r="AU197" i="7"/>
  <c r="AC756" i="7"/>
  <c r="AC757" i="7"/>
  <c r="AC758" i="7"/>
  <c r="AK754" i="7"/>
  <c r="AK771" i="7"/>
  <c r="O754" i="7"/>
  <c r="O772" i="7"/>
  <c r="AJ719" i="7"/>
  <c r="AJ721" i="7"/>
  <c r="AJ722" i="7"/>
  <c r="AJ723" i="7"/>
  <c r="AJ162" i="7"/>
  <c r="AJ173" i="7"/>
  <c r="AJ174" i="7"/>
  <c r="AJ182" i="7"/>
  <c r="Z321" i="7"/>
  <c r="AG197" i="7"/>
  <c r="AG193" i="7"/>
  <c r="AG194" i="7"/>
  <c r="AG195" i="7"/>
  <c r="AG196" i="7"/>
  <c r="AI314" i="7"/>
  <c r="AI322" i="7"/>
  <c r="AI170" i="7"/>
  <c r="AI216" i="7"/>
  <c r="J207" i="7"/>
  <c r="AM771" i="7"/>
  <c r="P178" i="7"/>
  <c r="P180" i="7"/>
  <c r="AT170" i="7"/>
  <c r="AT218" i="7"/>
  <c r="AT314" i="7"/>
  <c r="AT322" i="7"/>
  <c r="AV754" i="7"/>
  <c r="AV771" i="7"/>
  <c r="Z196" i="7"/>
  <c r="Z194" i="7"/>
  <c r="Z195" i="7"/>
  <c r="Z197" i="7"/>
  <c r="Z193" i="7"/>
  <c r="E215" i="7"/>
  <c r="AD162" i="7"/>
  <c r="AD173" i="7"/>
  <c r="AD174" i="7"/>
  <c r="AD182" i="7"/>
  <c r="AD183" i="7"/>
  <c r="AD187" i="7"/>
  <c r="AD189" i="7"/>
  <c r="AD719" i="7"/>
  <c r="AD748" i="7"/>
  <c r="O170" i="7"/>
  <c r="O217" i="7"/>
  <c r="O314" i="7"/>
  <c r="O322" i="7"/>
  <c r="L218" i="7"/>
  <c r="L214" i="7"/>
  <c r="W719" i="7"/>
  <c r="W721" i="7"/>
  <c r="W722" i="7"/>
  <c r="W723" i="7"/>
  <c r="W162" i="7"/>
  <c r="W173" i="7"/>
  <c r="W174" i="7"/>
  <c r="W182" i="7"/>
  <c r="W183" i="7"/>
  <c r="W187" i="7"/>
  <c r="W189" i="7"/>
  <c r="AN194" i="7"/>
  <c r="AN197" i="7"/>
  <c r="L193" i="7"/>
  <c r="I196" i="7"/>
  <c r="I194" i="7"/>
  <c r="I195" i="7"/>
  <c r="I197" i="7"/>
  <c r="I193" i="7"/>
  <c r="BF214" i="7"/>
  <c r="AV329" i="7"/>
  <c r="I162" i="7"/>
  <c r="I173" i="7"/>
  <c r="I174" i="7"/>
  <c r="I182" i="7"/>
  <c r="I719" i="7"/>
  <c r="I747" i="7"/>
  <c r="BC170" i="7"/>
  <c r="BC217" i="7"/>
  <c r="BC314" i="7"/>
  <c r="BC322" i="7"/>
  <c r="C321" i="7"/>
  <c r="I756" i="7"/>
  <c r="I757" i="7"/>
  <c r="I758" i="7"/>
  <c r="H214" i="7"/>
  <c r="H217" i="7"/>
  <c r="AR314" i="7"/>
  <c r="AR322" i="7"/>
  <c r="AR170" i="7"/>
  <c r="AR215" i="7"/>
  <c r="R218" i="7"/>
  <c r="D218" i="7"/>
  <c r="BF747" i="7"/>
  <c r="BF162" i="7"/>
  <c r="BF173" i="7"/>
  <c r="BF174" i="7"/>
  <c r="BF182" i="7"/>
  <c r="BF183" i="7"/>
  <c r="BF187" i="7"/>
  <c r="BF189" i="7"/>
  <c r="BF208" i="7"/>
  <c r="BF719" i="7"/>
  <c r="BF721" i="7"/>
  <c r="BF722" i="7"/>
  <c r="BF723" i="7"/>
  <c r="AO321" i="7"/>
  <c r="S217" i="7"/>
  <c r="AT321" i="7"/>
  <c r="J209" i="7"/>
  <c r="AG214" i="7"/>
  <c r="AA215" i="7"/>
  <c r="Z216" i="7"/>
  <c r="Z214" i="7"/>
  <c r="Z218" i="7"/>
  <c r="BD217" i="7"/>
  <c r="BG178" i="7"/>
  <c r="BG180" i="7"/>
  <c r="AX772" i="7"/>
  <c r="R321" i="7"/>
  <c r="U183" i="7"/>
  <c r="U187" i="7"/>
  <c r="U189" i="7"/>
  <c r="AE771" i="7"/>
  <c r="B314" i="7"/>
  <c r="B315" i="7"/>
  <c r="B323" i="7"/>
  <c r="B170" i="7"/>
  <c r="B321" i="7"/>
  <c r="BE215" i="7"/>
  <c r="BE216" i="7"/>
  <c r="AG162" i="7"/>
  <c r="AG173" i="7"/>
  <c r="AG174" i="7"/>
  <c r="AG182" i="7"/>
  <c r="AG183" i="7"/>
  <c r="AG187" i="7"/>
  <c r="AG189" i="7"/>
  <c r="AG719" i="7"/>
  <c r="AG721" i="7"/>
  <c r="AG722" i="7"/>
  <c r="AG723" i="7"/>
  <c r="AP321" i="7"/>
  <c r="Y193" i="7"/>
  <c r="Y194" i="7"/>
  <c r="Y195" i="7"/>
  <c r="Y196" i="7"/>
  <c r="Y197" i="7"/>
  <c r="AK314" i="7"/>
  <c r="AK322" i="7"/>
  <c r="AK170" i="7"/>
  <c r="AK214" i="7"/>
  <c r="BA719" i="7"/>
  <c r="BA747" i="7"/>
  <c r="BA162" i="7"/>
  <c r="BA173" i="7"/>
  <c r="BA174" i="7"/>
  <c r="BA182" i="7"/>
  <c r="J214" i="7"/>
  <c r="AX321" i="7"/>
  <c r="AZ214" i="7"/>
  <c r="AJ183" i="7"/>
  <c r="AJ187" i="7"/>
  <c r="AJ189" i="7"/>
  <c r="AQ183" i="7"/>
  <c r="AQ187" i="7"/>
  <c r="AQ189" i="7"/>
  <c r="V321" i="7"/>
  <c r="AQ214" i="7"/>
  <c r="D195" i="7"/>
  <c r="D194" i="7"/>
  <c r="D197" i="7"/>
  <c r="D193" i="7"/>
  <c r="D196" i="7"/>
  <c r="P321" i="7"/>
  <c r="BC162" i="7"/>
  <c r="BC173" i="7"/>
  <c r="BC174" i="7"/>
  <c r="BC182" i="7"/>
  <c r="BC719" i="7"/>
  <c r="BC721" i="7"/>
  <c r="BC722" i="7"/>
  <c r="BC723" i="7"/>
  <c r="AW329" i="7"/>
  <c r="Y183" i="7"/>
  <c r="Y187" i="7"/>
  <c r="Y189" i="7"/>
  <c r="G215" i="7"/>
  <c r="G214" i="7"/>
  <c r="W216" i="7"/>
  <c r="W217" i="7"/>
  <c r="BA217" i="7"/>
  <c r="BF771" i="7"/>
  <c r="AH719" i="7"/>
  <c r="AH721" i="7"/>
  <c r="AH722" i="7"/>
  <c r="AH723" i="7"/>
  <c r="AH162" i="7"/>
  <c r="AH173" i="7"/>
  <c r="AH174" i="7"/>
  <c r="AH182" i="7"/>
  <c r="AH183" i="7"/>
  <c r="AH187" i="7"/>
  <c r="AH189" i="7"/>
  <c r="AU216" i="7"/>
  <c r="AU217" i="7"/>
  <c r="F170" i="7"/>
  <c r="F217" i="7"/>
  <c r="F314" i="7"/>
  <c r="F322" i="7"/>
  <c r="Y215" i="7"/>
  <c r="Y754" i="7"/>
  <c r="Y756" i="7"/>
  <c r="Y757" i="7"/>
  <c r="Y758" i="7"/>
  <c r="I183" i="7"/>
  <c r="M170" i="7"/>
  <c r="M216" i="7"/>
  <c r="M314" i="7"/>
  <c r="M322" i="7"/>
  <c r="S329" i="7"/>
  <c r="H754" i="7"/>
  <c r="H756" i="7"/>
  <c r="H757" i="7"/>
  <c r="H758" i="7"/>
  <c r="X162" i="7"/>
  <c r="X173" i="7"/>
  <c r="X174" i="7"/>
  <c r="X182" i="7"/>
  <c r="X183" i="7"/>
  <c r="X187" i="7"/>
  <c r="X189" i="7"/>
  <c r="X719" i="7"/>
  <c r="X748" i="7"/>
  <c r="AZ329" i="7"/>
  <c r="BB216" i="7"/>
  <c r="BB214" i="7"/>
  <c r="BG329" i="7"/>
  <c r="AV214" i="7"/>
  <c r="O719" i="7"/>
  <c r="O747" i="7"/>
  <c r="O162" i="7"/>
  <c r="O173" i="7"/>
  <c r="O174" i="7"/>
  <c r="O182" i="7"/>
  <c r="O183" i="7"/>
  <c r="O187" i="7"/>
  <c r="O189" i="7"/>
  <c r="AE170" i="7"/>
  <c r="AE216" i="7"/>
  <c r="AE314" i="7"/>
  <c r="AE322" i="7"/>
  <c r="AH170" i="7"/>
  <c r="AH215" i="7"/>
  <c r="AH314" i="7"/>
  <c r="AH322" i="7"/>
  <c r="AO215" i="7"/>
  <c r="AD217" i="7"/>
  <c r="BH314" i="7"/>
  <c r="BH322" i="7"/>
  <c r="BH170" i="7"/>
  <c r="BH215" i="7"/>
  <c r="AY314" i="7"/>
  <c r="AY322" i="7"/>
  <c r="AY170" i="7"/>
  <c r="AY214" i="7"/>
  <c r="AF218" i="7"/>
  <c r="N183" i="7"/>
  <c r="N187" i="7"/>
  <c r="N189" i="7"/>
  <c r="AJ170" i="7"/>
  <c r="AJ215" i="7"/>
  <c r="AJ314" i="7"/>
  <c r="AJ322" i="7"/>
  <c r="K217" i="7"/>
  <c r="BD329" i="7"/>
  <c r="E196" i="7"/>
  <c r="E178" i="7"/>
  <c r="E180" i="7"/>
  <c r="AN218" i="7"/>
  <c r="V217" i="7"/>
  <c r="V218" i="7"/>
  <c r="F329" i="7"/>
  <c r="AB170" i="7"/>
  <c r="AB214" i="7"/>
  <c r="AB314" i="7"/>
  <c r="AB322" i="7"/>
  <c r="R719" i="7"/>
  <c r="R748" i="7"/>
  <c r="R162" i="7"/>
  <c r="R173" i="7"/>
  <c r="R174" i="7"/>
  <c r="R182" i="7"/>
  <c r="R183" i="7"/>
  <c r="R187" i="7"/>
  <c r="R189" i="7"/>
  <c r="W194" i="7"/>
  <c r="W196" i="7"/>
  <c r="W197" i="7"/>
  <c r="W195" i="7"/>
  <c r="W193" i="7"/>
  <c r="AF162" i="7"/>
  <c r="AF173" i="7"/>
  <c r="AF174" i="7"/>
  <c r="AF719" i="7"/>
  <c r="AF748" i="7"/>
  <c r="AU193" i="7"/>
  <c r="AU195" i="7"/>
  <c r="N314" i="7"/>
  <c r="N322" i="7"/>
  <c r="N170" i="7"/>
  <c r="N215" i="7"/>
  <c r="AM170" i="7"/>
  <c r="AM214" i="7"/>
  <c r="AM314" i="7"/>
  <c r="AM322" i="7"/>
  <c r="AU754" i="7"/>
  <c r="AU756" i="7"/>
  <c r="AU757" i="7"/>
  <c r="AU758" i="7"/>
  <c r="C754" i="7"/>
  <c r="C771" i="7"/>
  <c r="Z329" i="7"/>
  <c r="X170" i="7"/>
  <c r="X214" i="7"/>
  <c r="X314" i="7"/>
  <c r="X322" i="7"/>
  <c r="BC214" i="7"/>
  <c r="AE183" i="7"/>
  <c r="AE187" i="7"/>
  <c r="AE189" i="7"/>
  <c r="AN162" i="7"/>
  <c r="AN173" i="7"/>
  <c r="AN174" i="7"/>
  <c r="AN182" i="7"/>
  <c r="AN183" i="7"/>
  <c r="AN187" i="7"/>
  <c r="AN189" i="7"/>
  <c r="AN719" i="7"/>
  <c r="AN747" i="7"/>
  <c r="P162" i="7"/>
  <c r="P173" i="7"/>
  <c r="P174" i="7"/>
  <c r="P182" i="7"/>
  <c r="P719" i="7"/>
  <c r="P747" i="7"/>
  <c r="G754" i="7"/>
  <c r="G756" i="7"/>
  <c r="G757" i="7"/>
  <c r="G758" i="7"/>
  <c r="AE217" i="7"/>
  <c r="AE218" i="7"/>
  <c r="E214" i="7"/>
  <c r="AR218" i="7"/>
  <c r="AR214" i="7"/>
  <c r="AR216" i="7"/>
  <c r="BF321" i="7"/>
  <c r="BE329" i="7"/>
  <c r="AN193" i="7"/>
  <c r="AJ216" i="7"/>
  <c r="L178" i="7"/>
  <c r="L180" i="7"/>
  <c r="Q719" i="7"/>
  <c r="Q748" i="7"/>
  <c r="Q162" i="7"/>
  <c r="Q173" i="7"/>
  <c r="Q174" i="7"/>
  <c r="Q182" i="7"/>
  <c r="Q183" i="7"/>
  <c r="Q187" i="7"/>
  <c r="Q189" i="7"/>
  <c r="AO719" i="7"/>
  <c r="AO747" i="7"/>
  <c r="AO162" i="7"/>
  <c r="AO173" i="7"/>
  <c r="AO174" i="7"/>
  <c r="AO182" i="7"/>
  <c r="AO183" i="7"/>
  <c r="AO187" i="7"/>
  <c r="AO189" i="7"/>
  <c r="AL314" i="7"/>
  <c r="AL322" i="7"/>
  <c r="AL170" i="7"/>
  <c r="AL218" i="7"/>
  <c r="K162" i="7"/>
  <c r="K173" i="7"/>
  <c r="K174" i="7"/>
  <c r="K182" i="7"/>
  <c r="K719" i="7"/>
  <c r="K748" i="7"/>
  <c r="AX215" i="7"/>
  <c r="AX218" i="7"/>
  <c r="C329" i="7"/>
  <c r="Z719" i="7"/>
  <c r="Z721" i="7"/>
  <c r="Z722" i="7"/>
  <c r="Z723" i="7"/>
  <c r="Z162" i="7"/>
  <c r="Z173" i="7"/>
  <c r="Z174" i="7"/>
  <c r="Z182" i="7"/>
  <c r="Z183" i="7"/>
  <c r="Z187" i="7"/>
  <c r="Z189" i="7"/>
  <c r="X217" i="7"/>
  <c r="I187" i="7"/>
  <c r="I189" i="7"/>
  <c r="H218" i="7"/>
  <c r="H215" i="7"/>
  <c r="Q215" i="7"/>
  <c r="Q216" i="7"/>
  <c r="Q217" i="7"/>
  <c r="J754" i="7"/>
  <c r="J771" i="7"/>
  <c r="R216" i="7"/>
  <c r="D214" i="7"/>
  <c r="D217" i="7"/>
  <c r="F218" i="7"/>
  <c r="AO329" i="7"/>
  <c r="S214" i="7"/>
  <c r="AT329" i="7"/>
  <c r="AI218" i="7"/>
  <c r="J210" i="7"/>
  <c r="AG217" i="7"/>
  <c r="AA218" i="7"/>
  <c r="AA214" i="7"/>
  <c r="BC321" i="7"/>
  <c r="AT197" i="7"/>
  <c r="AT194" i="7"/>
  <c r="AT193" i="7"/>
  <c r="AT196" i="7"/>
  <c r="AT195" i="7"/>
  <c r="Z217" i="7"/>
  <c r="BD216" i="7"/>
  <c r="BD218" i="7"/>
  <c r="P215" i="7"/>
  <c r="P216" i="7"/>
  <c r="R329" i="7"/>
  <c r="T170" i="7"/>
  <c r="T217" i="7"/>
  <c r="T314" i="7"/>
  <c r="T322" i="7"/>
  <c r="G187" i="7"/>
  <c r="G189" i="7"/>
  <c r="AW215" i="7"/>
  <c r="AW216" i="7"/>
  <c r="AW214" i="7"/>
  <c r="BE217" i="7"/>
  <c r="BE214" i="7"/>
  <c r="AP329" i="7"/>
  <c r="AC314" i="7"/>
  <c r="AC322" i="7"/>
  <c r="AC170" i="7"/>
  <c r="AC215" i="7"/>
  <c r="O195" i="7"/>
  <c r="O193" i="7"/>
  <c r="O196" i="7"/>
  <c r="O197" i="7"/>
  <c r="O194" i="7"/>
  <c r="O216" i="7"/>
  <c r="O214" i="7"/>
  <c r="J217" i="7"/>
  <c r="AZ217" i="7"/>
  <c r="AZ216" i="7"/>
  <c r="AN329" i="7"/>
  <c r="AH321" i="7"/>
  <c r="AQ215" i="7"/>
  <c r="AS217" i="7"/>
  <c r="AS215" i="7"/>
  <c r="BH218" i="7"/>
  <c r="P329" i="7"/>
  <c r="AM196" i="7"/>
  <c r="AM193" i="7"/>
  <c r="AM195" i="7"/>
  <c r="AM194" i="7"/>
  <c r="AM197" i="7"/>
  <c r="AX719" i="7"/>
  <c r="AX721" i="7"/>
  <c r="AX722" i="7"/>
  <c r="AX723" i="7"/>
  <c r="AX162" i="7"/>
  <c r="AX173" i="7"/>
  <c r="AX174" i="7"/>
  <c r="AX182" i="7"/>
  <c r="AX183" i="7"/>
  <c r="AX187" i="7"/>
  <c r="AX189" i="7"/>
  <c r="G216" i="7"/>
  <c r="U214" i="7"/>
  <c r="U217" i="7"/>
  <c r="BA218" i="7"/>
  <c r="BA215" i="7"/>
  <c r="AU215" i="7"/>
  <c r="BD719" i="7"/>
  <c r="BD747" i="7"/>
  <c r="BD162" i="7"/>
  <c r="BD173" i="7"/>
  <c r="BD174" i="7"/>
  <c r="BD182" i="7"/>
  <c r="BD183" i="7"/>
  <c r="BD187" i="7"/>
  <c r="BD189" i="7"/>
  <c r="BA321" i="7"/>
  <c r="Y214" i="7"/>
  <c r="Y217" i="7"/>
  <c r="AD754" i="7"/>
  <c r="AD771" i="7"/>
  <c r="AS329" i="7"/>
  <c r="J211" i="7"/>
  <c r="AK209" i="7"/>
  <c r="AK207" i="7"/>
  <c r="AK208" i="7"/>
  <c r="AK222" i="7"/>
  <c r="AK210" i="7"/>
  <c r="AT215" i="7"/>
  <c r="AV209" i="7"/>
  <c r="C216" i="7"/>
  <c r="AP215" i="7"/>
  <c r="AD747" i="7"/>
  <c r="E329" i="7"/>
  <c r="Y329" i="7"/>
  <c r="AX315" i="7"/>
  <c r="AX323" i="7"/>
  <c r="BB182" i="7"/>
  <c r="BB183" i="7"/>
  <c r="BB187" i="7"/>
  <c r="BB189" i="7"/>
  <c r="AY182" i="7"/>
  <c r="AY183" i="7"/>
  <c r="AY187" i="7"/>
  <c r="AY189" i="7"/>
  <c r="AY208" i="7"/>
  <c r="C217" i="7"/>
  <c r="V329" i="7"/>
  <c r="I217" i="7"/>
  <c r="AF182" i="7"/>
  <c r="S330" i="7"/>
  <c r="C218" i="7"/>
  <c r="J215" i="7"/>
  <c r="I214" i="7"/>
  <c r="C315" i="7"/>
  <c r="C323" i="7"/>
  <c r="AS772" i="7"/>
  <c r="AZ182" i="7"/>
  <c r="AZ183" i="7"/>
  <c r="AZ187" i="7"/>
  <c r="AZ189" i="7"/>
  <c r="AX329" i="7"/>
  <c r="AX330" i="7"/>
  <c r="I216" i="7"/>
  <c r="BG214" i="7"/>
  <c r="J216" i="7"/>
  <c r="BF216" i="7"/>
  <c r="AP218" i="7"/>
  <c r="P721" i="7"/>
  <c r="P722" i="7"/>
  <c r="P723" i="7"/>
  <c r="O756" i="7"/>
  <c r="O757" i="7"/>
  <c r="O758" i="7"/>
  <c r="BH748" i="7"/>
  <c r="C215" i="7"/>
  <c r="AG215" i="7"/>
  <c r="AF217" i="7"/>
  <c r="M182" i="7"/>
  <c r="M183" i="7"/>
  <c r="M187" i="7"/>
  <c r="M189" i="7"/>
  <c r="M211" i="7"/>
  <c r="BF217" i="7"/>
  <c r="D315" i="7"/>
  <c r="D323" i="7"/>
  <c r="AX216" i="7"/>
  <c r="AT216" i="7"/>
  <c r="AN217" i="7"/>
  <c r="D330" i="7"/>
  <c r="V315" i="7"/>
  <c r="V323" i="7"/>
  <c r="AG216" i="7"/>
  <c r="J315" i="7"/>
  <c r="J323" i="7"/>
  <c r="BF218" i="7"/>
  <c r="AL748" i="7"/>
  <c r="AP721" i="7"/>
  <c r="AP722" i="7"/>
  <c r="AP723" i="7"/>
  <c r="AI182" i="7"/>
  <c r="BH217" i="7"/>
  <c r="AT214" i="7"/>
  <c r="AA217" i="7"/>
  <c r="BF222" i="7"/>
  <c r="AP214" i="7"/>
  <c r="H329" i="7"/>
  <c r="AA747" i="7"/>
  <c r="AL721" i="7"/>
  <c r="AL722" i="7"/>
  <c r="AL723" i="7"/>
  <c r="AQ315" i="7"/>
  <c r="AQ323" i="7"/>
  <c r="AD772" i="7"/>
  <c r="BD721" i="7"/>
  <c r="BD722" i="7"/>
  <c r="BD723" i="7"/>
  <c r="AB315" i="7"/>
  <c r="AE315" i="7"/>
  <c r="AE323" i="7"/>
  <c r="AV756" i="7"/>
  <c r="AV757" i="7"/>
  <c r="AV758" i="7"/>
  <c r="AT315" i="7"/>
  <c r="AT323" i="7"/>
  <c r="P315" i="7"/>
  <c r="P323" i="7"/>
  <c r="T747" i="7"/>
  <c r="AU315" i="7"/>
  <c r="AU323" i="7"/>
  <c r="AA748" i="7"/>
  <c r="AP748" i="7"/>
  <c r="AS771" i="7"/>
  <c r="G315" i="7"/>
  <c r="G323" i="7"/>
  <c r="L315" i="7"/>
  <c r="L323" i="7"/>
  <c r="L215" i="7"/>
  <c r="Y748" i="7"/>
  <c r="AR747" i="7"/>
  <c r="BG721" i="7"/>
  <c r="BG722" i="7"/>
  <c r="BG723" i="7"/>
  <c r="AV772" i="7"/>
  <c r="G330" i="7"/>
  <c r="AD756" i="7"/>
  <c r="AD757" i="7"/>
  <c r="AD758" i="7"/>
  <c r="AO748" i="7"/>
  <c r="AE329" i="7"/>
  <c r="G772" i="7"/>
  <c r="AV221" i="7"/>
  <c r="BA748" i="7"/>
  <c r="AG747" i="7"/>
  <c r="AY756" i="7"/>
  <c r="AY757" i="7"/>
  <c r="AY758" i="7"/>
  <c r="E217" i="7"/>
  <c r="G747" i="7"/>
  <c r="AZ315" i="7"/>
  <c r="AZ323" i="7"/>
  <c r="AZ721" i="7"/>
  <c r="AZ722" i="7"/>
  <c r="AZ723" i="7"/>
  <c r="AY747" i="7"/>
  <c r="D721" i="7"/>
  <c r="D722" i="7"/>
  <c r="D723" i="7"/>
  <c r="D756" i="7"/>
  <c r="D757" i="7"/>
  <c r="D758" i="7"/>
  <c r="I315" i="7"/>
  <c r="I323" i="7"/>
  <c r="BC771" i="7"/>
  <c r="AF747" i="7"/>
  <c r="AY721" i="7"/>
  <c r="AY722" i="7"/>
  <c r="AY723" i="7"/>
  <c r="D748" i="7"/>
  <c r="D772" i="7"/>
  <c r="V209" i="7"/>
  <c r="V211" i="7"/>
  <c r="V225" i="7"/>
  <c r="BE211" i="7"/>
  <c r="BE225" i="7"/>
  <c r="BE209" i="7"/>
  <c r="BE223" i="7"/>
  <c r="BE210" i="7"/>
  <c r="AX748" i="7"/>
  <c r="Z747" i="7"/>
  <c r="R721" i="7"/>
  <c r="R722" i="7"/>
  <c r="R723" i="7"/>
  <c r="H771" i="7"/>
  <c r="Y771" i="7"/>
  <c r="O218" i="7"/>
  <c r="AJ748" i="7"/>
  <c r="AD315" i="7"/>
  <c r="AA315" i="7"/>
  <c r="AA323" i="7"/>
  <c r="AQ721" i="7"/>
  <c r="AQ722" i="7"/>
  <c r="AQ723" i="7"/>
  <c r="U771" i="7"/>
  <c r="F721" i="7"/>
  <c r="F722" i="7"/>
  <c r="F723" i="7"/>
  <c r="AA756" i="7"/>
  <c r="AA757" i="7"/>
  <c r="AA758" i="7"/>
  <c r="AW748" i="7"/>
  <c r="AO216" i="7"/>
  <c r="J225" i="7"/>
  <c r="AX747" i="7"/>
  <c r="C772" i="7"/>
  <c r="R747" i="7"/>
  <c r="O721" i="7"/>
  <c r="O722" i="7"/>
  <c r="O723" i="7"/>
  <c r="X721" i="7"/>
  <c r="X722" i="7"/>
  <c r="X723" i="7"/>
  <c r="H772" i="7"/>
  <c r="Y772" i="7"/>
  <c r="O215" i="7"/>
  <c r="J221" i="7"/>
  <c r="AJ747" i="7"/>
  <c r="O771" i="7"/>
  <c r="AK772" i="7"/>
  <c r="AC748" i="7"/>
  <c r="AQ747" i="7"/>
  <c r="AH771" i="7"/>
  <c r="BH747" i="7"/>
  <c r="F748" i="7"/>
  <c r="AV747" i="7"/>
  <c r="AA771" i="7"/>
  <c r="BE747" i="7"/>
  <c r="AW747" i="7"/>
  <c r="AZ316" i="7"/>
  <c r="AZ324" i="7"/>
  <c r="M747" i="7"/>
  <c r="AQ316" i="7"/>
  <c r="AW756" i="7"/>
  <c r="AW757" i="7"/>
  <c r="AW758" i="7"/>
  <c r="AP216" i="7"/>
  <c r="N747" i="7"/>
  <c r="BC772" i="7"/>
  <c r="AR721" i="7"/>
  <c r="AR722" i="7"/>
  <c r="AR723" i="7"/>
  <c r="L756" i="7"/>
  <c r="L757" i="7"/>
  <c r="L758" i="7"/>
  <c r="P748" i="7"/>
  <c r="X315" i="7"/>
  <c r="X323" i="7"/>
  <c r="N315" i="7"/>
  <c r="X747" i="7"/>
  <c r="BC748" i="7"/>
  <c r="AK315" i="7"/>
  <c r="AK323" i="7"/>
  <c r="Y210" i="7"/>
  <c r="AG748" i="7"/>
  <c r="R214" i="7"/>
  <c r="AD721" i="7"/>
  <c r="AD722" i="7"/>
  <c r="AD723" i="7"/>
  <c r="AK756" i="7"/>
  <c r="AK757" i="7"/>
  <c r="AK758" i="7"/>
  <c r="R315" i="7"/>
  <c r="R323" i="7"/>
  <c r="H223" i="7"/>
  <c r="BB748" i="7"/>
  <c r="AN315" i="7"/>
  <c r="AN323" i="7"/>
  <c r="AQ218" i="7"/>
  <c r="AV721" i="7"/>
  <c r="AV722" i="7"/>
  <c r="AV723" i="7"/>
  <c r="AU721" i="7"/>
  <c r="AU722" i="7"/>
  <c r="AU723" i="7"/>
  <c r="K214" i="7"/>
  <c r="AS748" i="7"/>
  <c r="AG315" i="7"/>
  <c r="AG330" i="7"/>
  <c r="AW771" i="7"/>
  <c r="AB721" i="7"/>
  <c r="AB722" i="7"/>
  <c r="AB723" i="7"/>
  <c r="BF329" i="7"/>
  <c r="Z315" i="7"/>
  <c r="Z323" i="7"/>
  <c r="H315" i="7"/>
  <c r="H323" i="7"/>
  <c r="L771" i="7"/>
  <c r="AK721" i="7"/>
  <c r="AK722" i="7"/>
  <c r="AK723" i="7"/>
  <c r="S756" i="7"/>
  <c r="S757" i="7"/>
  <c r="S758" i="7"/>
  <c r="AE207" i="7"/>
  <c r="AE211" i="7"/>
  <c r="AE225" i="7"/>
  <c r="AE208" i="7"/>
  <c r="AE209" i="7"/>
  <c r="AE223" i="7"/>
  <c r="AE210" i="7"/>
  <c r="AE224" i="7"/>
  <c r="AP209" i="7"/>
  <c r="AP208" i="7"/>
  <c r="AP222" i="7"/>
  <c r="AP207" i="7"/>
  <c r="AP221" i="7"/>
  <c r="AP210" i="7"/>
  <c r="AP224" i="7"/>
  <c r="AP211" i="7"/>
  <c r="AP225" i="7"/>
  <c r="BD207" i="7"/>
  <c r="BD221" i="7"/>
  <c r="BD209" i="7"/>
  <c r="BD223" i="7"/>
  <c r="BD208" i="7"/>
  <c r="BD222" i="7"/>
  <c r="BD210" i="7"/>
  <c r="BD224" i="7"/>
  <c r="BD211" i="7"/>
  <c r="BD225" i="7"/>
  <c r="AO210" i="7"/>
  <c r="AO224" i="7"/>
  <c r="AO211" i="7"/>
  <c r="AO207" i="7"/>
  <c r="AO221" i="7"/>
  <c r="AO208" i="7"/>
  <c r="AO222" i="7"/>
  <c r="AO209" i="7"/>
  <c r="AO223" i="7"/>
  <c r="AB208" i="7"/>
  <c r="AB211" i="7"/>
  <c r="AB207" i="7"/>
  <c r="AB221" i="7"/>
  <c r="AB210" i="7"/>
  <c r="AB209" i="7"/>
  <c r="R210" i="7"/>
  <c r="R224" i="7"/>
  <c r="R208" i="7"/>
  <c r="R209" i="7"/>
  <c r="R223" i="7"/>
  <c r="R207" i="7"/>
  <c r="R221" i="7"/>
  <c r="R211" i="7"/>
  <c r="R225" i="7"/>
  <c r="T210" i="7"/>
  <c r="T224" i="7"/>
  <c r="T207" i="7"/>
  <c r="T211" i="7"/>
  <c r="T208" i="7"/>
  <c r="T209" i="7"/>
  <c r="F207" i="7"/>
  <c r="F210" i="7"/>
  <c r="F224" i="7"/>
  <c r="F208" i="7"/>
  <c r="F209" i="7"/>
  <c r="F211" i="7"/>
  <c r="F225" i="7"/>
  <c r="B207" i="7"/>
  <c r="B210" i="7"/>
  <c r="B211" i="7"/>
  <c r="B209" i="7"/>
  <c r="B208" i="7"/>
  <c r="N209" i="7"/>
  <c r="N210" i="7"/>
  <c r="N207" i="7"/>
  <c r="N211" i="7"/>
  <c r="N208" i="7"/>
  <c r="N222" i="7"/>
  <c r="AH208" i="7"/>
  <c r="AH222" i="7"/>
  <c r="AH210" i="7"/>
  <c r="AH209" i="7"/>
  <c r="AH207" i="7"/>
  <c r="AH211" i="7"/>
  <c r="AJ208" i="7"/>
  <c r="AJ222" i="7"/>
  <c r="AJ209" i="7"/>
  <c r="AJ223" i="7"/>
  <c r="AJ210" i="7"/>
  <c r="AJ207" i="7"/>
  <c r="AJ211" i="7"/>
  <c r="U207" i="7"/>
  <c r="U221" i="7"/>
  <c r="U210" i="7"/>
  <c r="U224" i="7"/>
  <c r="U211" i="7"/>
  <c r="U208" i="7"/>
  <c r="U222" i="7"/>
  <c r="U209" i="7"/>
  <c r="BH211" i="7"/>
  <c r="BH225" i="7"/>
  <c r="BH210" i="7"/>
  <c r="BH224" i="7"/>
  <c r="BH208" i="7"/>
  <c r="BH222" i="7"/>
  <c r="BH209" i="7"/>
  <c r="BH207" i="7"/>
  <c r="M210" i="7"/>
  <c r="M207" i="7"/>
  <c r="AR211" i="7"/>
  <c r="AR225" i="7"/>
  <c r="AR208" i="7"/>
  <c r="AR222" i="7"/>
  <c r="AR207" i="7"/>
  <c r="AR221" i="7"/>
  <c r="AR210" i="7"/>
  <c r="AR209" i="7"/>
  <c r="AR223" i="7"/>
  <c r="AX208" i="7"/>
  <c r="AX222" i="7"/>
  <c r="AX209" i="7"/>
  <c r="AX223" i="7"/>
  <c r="AX210" i="7"/>
  <c r="AX207" i="7"/>
  <c r="AX221" i="7"/>
  <c r="AX211" i="7"/>
  <c r="AX225" i="7"/>
  <c r="AA207" i="7"/>
  <c r="AA221" i="7"/>
  <c r="AA210" i="7"/>
  <c r="AA224" i="7"/>
  <c r="AA209" i="7"/>
  <c r="AA223" i="7"/>
  <c r="AA208" i="7"/>
  <c r="AA222" i="7"/>
  <c r="AA211" i="7"/>
  <c r="AA225" i="7"/>
  <c r="Q211" i="7"/>
  <c r="Q225" i="7"/>
  <c r="Q209" i="7"/>
  <c r="Q223" i="7"/>
  <c r="Q210" i="7"/>
  <c r="Q224" i="7"/>
  <c r="Q208" i="7"/>
  <c r="Q222" i="7"/>
  <c r="AN209" i="7"/>
  <c r="X210" i="7"/>
  <c r="X224" i="7"/>
  <c r="BB210" i="7"/>
  <c r="BB207" i="7"/>
  <c r="BB221" i="7"/>
  <c r="BB208" i="7"/>
  <c r="BB222" i="7"/>
  <c r="BB209" i="7"/>
  <c r="BB223" i="7"/>
  <c r="BB211" i="7"/>
  <c r="BB225" i="7"/>
  <c r="C207" i="7"/>
  <c r="C221" i="7"/>
  <c r="C211" i="7"/>
  <c r="C225" i="7"/>
  <c r="C208" i="7"/>
  <c r="C222" i="7"/>
  <c r="C209" i="7"/>
  <c r="C223" i="7"/>
  <c r="C210" i="7"/>
  <c r="C224" i="7"/>
  <c r="AZ210" i="7"/>
  <c r="AZ224" i="7"/>
  <c r="AZ207" i="7"/>
  <c r="AZ221" i="7"/>
  <c r="AZ208" i="7"/>
  <c r="AZ209" i="7"/>
  <c r="AZ223" i="7"/>
  <c r="AZ211" i="7"/>
  <c r="AZ225" i="7"/>
  <c r="AY210" i="7"/>
  <c r="AN748" i="7"/>
  <c r="BD748" i="7"/>
  <c r="AM207" i="7"/>
  <c r="AM221" i="7"/>
  <c r="O209" i="7"/>
  <c r="O223" i="7"/>
  <c r="AM211" i="7"/>
  <c r="AM210" i="7"/>
  <c r="AL215" i="7"/>
  <c r="O211" i="7"/>
  <c r="T315" i="7"/>
  <c r="AT209" i="7"/>
  <c r="AT211" i="7"/>
  <c r="AT225" i="7"/>
  <c r="J756" i="7"/>
  <c r="J757" i="7"/>
  <c r="J758" i="7"/>
  <c r="Z748" i="7"/>
  <c r="K747" i="7"/>
  <c r="AL315" i="7"/>
  <c r="AO721" i="7"/>
  <c r="AO722" i="7"/>
  <c r="AO723" i="7"/>
  <c r="Q721" i="7"/>
  <c r="Q722" i="7"/>
  <c r="Q723" i="7"/>
  <c r="AE330" i="7"/>
  <c r="G771" i="7"/>
  <c r="AN721" i="7"/>
  <c r="AN722" i="7"/>
  <c r="AN723" i="7"/>
  <c r="X316" i="7"/>
  <c r="C756" i="7"/>
  <c r="C757" i="7"/>
  <c r="C758" i="7"/>
  <c r="AU771" i="7"/>
  <c r="AJ329" i="7"/>
  <c r="AF721" i="7"/>
  <c r="AF722" i="7"/>
  <c r="AF723" i="7"/>
  <c r="W211" i="7"/>
  <c r="W225" i="7"/>
  <c r="AJ315" i="7"/>
  <c r="AY315" i="7"/>
  <c r="BH315" i="7"/>
  <c r="AH315" i="7"/>
  <c r="AE316" i="7"/>
  <c r="O748" i="7"/>
  <c r="AK215" i="7"/>
  <c r="F315" i="7"/>
  <c r="AH748" i="7"/>
  <c r="D211" i="7"/>
  <c r="D225" i="7"/>
  <c r="AL217" i="7"/>
  <c r="BA721" i="7"/>
  <c r="BA722" i="7"/>
  <c r="BA723" i="7"/>
  <c r="Y208" i="7"/>
  <c r="Y222" i="7"/>
  <c r="B217" i="7"/>
  <c r="B215" i="7"/>
  <c r="B214" i="7"/>
  <c r="B216" i="7"/>
  <c r="B218" i="7"/>
  <c r="AH214" i="7"/>
  <c r="AK329" i="7"/>
  <c r="AK330" i="7"/>
  <c r="BF748" i="7"/>
  <c r="F215" i="7"/>
  <c r="X215" i="7"/>
  <c r="BC315" i="7"/>
  <c r="I748" i="7"/>
  <c r="AL329" i="7"/>
  <c r="I211" i="7"/>
  <c r="I225" i="7"/>
  <c r="AJ218" i="7"/>
  <c r="AN208" i="7"/>
  <c r="W748" i="7"/>
  <c r="O315" i="7"/>
  <c r="Z207" i="7"/>
  <c r="Z221" i="7"/>
  <c r="Z210" i="7"/>
  <c r="Z224" i="7"/>
  <c r="AB329" i="7"/>
  <c r="AB330" i="7"/>
  <c r="BC215" i="7"/>
  <c r="AI315" i="7"/>
  <c r="AG210" i="7"/>
  <c r="AG224" i="7"/>
  <c r="AG211" i="7"/>
  <c r="AG225" i="7"/>
  <c r="BE207" i="7"/>
  <c r="BE221" i="7"/>
  <c r="L747" i="7"/>
  <c r="AB216" i="7"/>
  <c r="AF772" i="7"/>
  <c r="AM748" i="7"/>
  <c r="AL209" i="7"/>
  <c r="AQ209" i="7"/>
  <c r="AQ223" i="7"/>
  <c r="AQ211" i="7"/>
  <c r="AT747" i="7"/>
  <c r="R316" i="7"/>
  <c r="H221" i="7"/>
  <c r="AC214" i="7"/>
  <c r="AY216" i="7"/>
  <c r="AY772" i="7"/>
  <c r="BB747" i="7"/>
  <c r="U756" i="7"/>
  <c r="U757" i="7"/>
  <c r="U758" i="7"/>
  <c r="Y216" i="7"/>
  <c r="U218" i="7"/>
  <c r="AH772" i="7"/>
  <c r="V207" i="7"/>
  <c r="V221" i="7"/>
  <c r="U315" i="7"/>
  <c r="Z772" i="7"/>
  <c r="T721" i="7"/>
  <c r="T722" i="7"/>
  <c r="T723" i="7"/>
  <c r="AR329" i="7"/>
  <c r="AT217" i="7"/>
  <c r="V316" i="7"/>
  <c r="BH771" i="7"/>
  <c r="BB771" i="7"/>
  <c r="V747" i="7"/>
  <c r="P217" i="7"/>
  <c r="P756" i="7"/>
  <c r="P757" i="7"/>
  <c r="P758" i="7"/>
  <c r="J316" i="7"/>
  <c r="BE721" i="7"/>
  <c r="BE722" i="7"/>
  <c r="BE723" i="7"/>
  <c r="BA315" i="7"/>
  <c r="AR217" i="7"/>
  <c r="X329" i="7"/>
  <c r="X330" i="7"/>
  <c r="X331" i="7"/>
  <c r="U748" i="7"/>
  <c r="AU748" i="7"/>
  <c r="AN215" i="7"/>
  <c r="AG772" i="7"/>
  <c r="AB215" i="7"/>
  <c r="AO315" i="7"/>
  <c r="G721" i="7"/>
  <c r="G722" i="7"/>
  <c r="G723" i="7"/>
  <c r="AD211" i="7"/>
  <c r="AB771" i="7"/>
  <c r="BG315" i="7"/>
  <c r="BG330" i="7"/>
  <c r="AS747" i="7"/>
  <c r="AM216" i="7"/>
  <c r="AC211" i="7"/>
  <c r="AC210" i="7"/>
  <c r="T214" i="7"/>
  <c r="AK218" i="7"/>
  <c r="AJ772" i="7"/>
  <c r="BE315" i="7"/>
  <c r="BE330" i="7"/>
  <c r="BA329" i="7"/>
  <c r="BF210" i="7"/>
  <c r="BF224" i="7"/>
  <c r="AT772" i="7"/>
  <c r="BC183" i="7"/>
  <c r="BC187" i="7"/>
  <c r="BC189" i="7"/>
  <c r="M748" i="7"/>
  <c r="AS183" i="7"/>
  <c r="AS187" i="7"/>
  <c r="AS189" i="7"/>
  <c r="P214" i="7"/>
  <c r="BC329" i="7"/>
  <c r="BC330" i="7"/>
  <c r="BF211" i="7"/>
  <c r="BF225" i="7"/>
  <c r="AI217" i="7"/>
  <c r="J747" i="7"/>
  <c r="AE721" i="7"/>
  <c r="AE722" i="7"/>
  <c r="AE723" i="7"/>
  <c r="W756" i="7"/>
  <c r="W757" i="7"/>
  <c r="W758" i="7"/>
  <c r="N748" i="7"/>
  <c r="I316" i="7"/>
  <c r="G211" i="7"/>
  <c r="G225" i="7"/>
  <c r="G207" i="7"/>
  <c r="G221" i="7"/>
  <c r="AI748" i="7"/>
  <c r="M772" i="7"/>
  <c r="BB315" i="7"/>
  <c r="BB330" i="7"/>
  <c r="AJ217" i="7"/>
  <c r="C747" i="7"/>
  <c r="L217" i="7"/>
  <c r="AW209" i="7"/>
  <c r="AW223" i="7"/>
  <c r="Y721" i="7"/>
  <c r="Y722" i="7"/>
  <c r="Y723" i="7"/>
  <c r="M217" i="7"/>
  <c r="Q315" i="7"/>
  <c r="E182" i="7"/>
  <c r="X211" i="7"/>
  <c r="K215" i="7"/>
  <c r="I329" i="7"/>
  <c r="I330" i="7"/>
  <c r="I331" i="7"/>
  <c r="BG182" i="7"/>
  <c r="BG183" i="7"/>
  <c r="BG187" i="7"/>
  <c r="BG189" i="7"/>
  <c r="Q207" i="7"/>
  <c r="Q221" i="7"/>
  <c r="AO218" i="7"/>
  <c r="AV215" i="7"/>
  <c r="AK748" i="7"/>
  <c r="N217" i="7"/>
  <c r="S721" i="7"/>
  <c r="S722" i="7"/>
  <c r="S723" i="7"/>
  <c r="AC217" i="7"/>
  <c r="AU329" i="7"/>
  <c r="AU330" i="7"/>
  <c r="S771" i="7"/>
  <c r="H721" i="7"/>
  <c r="H722" i="7"/>
  <c r="H723" i="7"/>
  <c r="AT207" i="7"/>
  <c r="AT221" i="7"/>
  <c r="AM208" i="7"/>
  <c r="O210" i="7"/>
  <c r="O224" i="7"/>
  <c r="AC315" i="7"/>
  <c r="AT210" i="7"/>
  <c r="AT224" i="7"/>
  <c r="J224" i="7"/>
  <c r="J772" i="7"/>
  <c r="K721" i="7"/>
  <c r="K722" i="7"/>
  <c r="K723" i="7"/>
  <c r="Q747" i="7"/>
  <c r="AN207" i="7"/>
  <c r="AN221" i="7"/>
  <c r="BF207" i="7"/>
  <c r="BF221" i="7"/>
  <c r="M214" i="7"/>
  <c r="AU772" i="7"/>
  <c r="AM315" i="7"/>
  <c r="BE224" i="7"/>
  <c r="W210" i="7"/>
  <c r="W224" i="7"/>
  <c r="E183" i="7"/>
  <c r="E187" i="7"/>
  <c r="E189" i="7"/>
  <c r="E209" i="7"/>
  <c r="E223" i="7"/>
  <c r="AV223" i="7"/>
  <c r="M315" i="7"/>
  <c r="AH747" i="7"/>
  <c r="BC747" i="7"/>
  <c r="D208" i="7"/>
  <c r="D222" i="7"/>
  <c r="AH329" i="7"/>
  <c r="AH330" i="7"/>
  <c r="AL216" i="7"/>
  <c r="AK316" i="7"/>
  <c r="Y211" i="7"/>
  <c r="Y225" i="7"/>
  <c r="Y207" i="7"/>
  <c r="Y221" i="7"/>
  <c r="B322" i="7"/>
  <c r="B329" i="7"/>
  <c r="B330" i="7"/>
  <c r="J223" i="7"/>
  <c r="I721" i="7"/>
  <c r="I722" i="7"/>
  <c r="I723" i="7"/>
  <c r="I209" i="7"/>
  <c r="I223" i="7"/>
  <c r="AJ214" i="7"/>
  <c r="W747" i="7"/>
  <c r="Z211" i="7"/>
  <c r="Z225" i="7"/>
  <c r="AM329" i="7"/>
  <c r="AM330" i="7"/>
  <c r="P183" i="7"/>
  <c r="P187" i="7"/>
  <c r="P189" i="7"/>
  <c r="BC216" i="7"/>
  <c r="AG209" i="7"/>
  <c r="L748" i="7"/>
  <c r="AF771" i="7"/>
  <c r="AM747" i="7"/>
  <c r="AL211" i="7"/>
  <c r="AL225" i="7"/>
  <c r="P316" i="7"/>
  <c r="AC747" i="7"/>
  <c r="AQ210" i="7"/>
  <c r="AT748" i="7"/>
  <c r="N214" i="7"/>
  <c r="T215" i="7"/>
  <c r="AY329" i="7"/>
  <c r="AY330" i="7"/>
  <c r="Y315" i="7"/>
  <c r="Y330" i="7"/>
  <c r="V210" i="7"/>
  <c r="V224" i="7"/>
  <c r="AN316" i="7"/>
  <c r="Z771" i="7"/>
  <c r="AL214" i="7"/>
  <c r="BH756" i="7"/>
  <c r="BH757" i="7"/>
  <c r="BH758" i="7"/>
  <c r="AH218" i="7"/>
  <c r="BH329" i="7"/>
  <c r="BH330" i="7"/>
  <c r="BB756" i="7"/>
  <c r="BB757" i="7"/>
  <c r="BB758" i="7"/>
  <c r="V721" i="7"/>
  <c r="V722" i="7"/>
  <c r="V723" i="7"/>
  <c r="AI215" i="7"/>
  <c r="AK211" i="7"/>
  <c r="AK225" i="7"/>
  <c r="AA329" i="7"/>
  <c r="AA330" i="7"/>
  <c r="P771" i="7"/>
  <c r="F216" i="7"/>
  <c r="N329" i="7"/>
  <c r="N330" i="7"/>
  <c r="S316" i="7"/>
  <c r="AN210" i="7"/>
  <c r="AN224" i="7"/>
  <c r="AE214" i="7"/>
  <c r="BC218" i="7"/>
  <c r="Q330" i="7"/>
  <c r="U721" i="7"/>
  <c r="U722" i="7"/>
  <c r="U723" i="7"/>
  <c r="AV211" i="7"/>
  <c r="AV225" i="7"/>
  <c r="E315" i="7"/>
  <c r="X207" i="7"/>
  <c r="X221" i="7"/>
  <c r="AD207" i="7"/>
  <c r="AB772" i="7"/>
  <c r="AD214" i="7"/>
  <c r="AM217" i="7"/>
  <c r="AC208" i="7"/>
  <c r="AC222" i="7"/>
  <c r="N218" i="7"/>
  <c r="T218" i="7"/>
  <c r="AY218" i="7"/>
  <c r="AJ756" i="7"/>
  <c r="AJ757" i="7"/>
  <c r="AJ758" i="7"/>
  <c r="U216" i="7"/>
  <c r="AT756" i="7"/>
  <c r="AT757" i="7"/>
  <c r="AT758" i="7"/>
  <c r="AQ217" i="7"/>
  <c r="AW315" i="7"/>
  <c r="W315" i="7"/>
  <c r="W330" i="7"/>
  <c r="J748" i="7"/>
  <c r="AE748" i="7"/>
  <c r="F214" i="7"/>
  <c r="W772" i="7"/>
  <c r="G210" i="7"/>
  <c r="G224" i="7"/>
  <c r="K183" i="7"/>
  <c r="K187" i="7"/>
  <c r="K189" i="7"/>
  <c r="AI721" i="7"/>
  <c r="AI722" i="7"/>
  <c r="AI723" i="7"/>
  <c r="M771" i="7"/>
  <c r="C721" i="7"/>
  <c r="C722" i="7"/>
  <c r="C723" i="7"/>
  <c r="AW211" i="7"/>
  <c r="AW225" i="7"/>
  <c r="BF315" i="7"/>
  <c r="AI329" i="7"/>
  <c r="AI330" i="7"/>
  <c r="AQ329" i="7"/>
  <c r="AQ330" i="7"/>
  <c r="AQ331" i="7"/>
  <c r="BA183" i="7"/>
  <c r="BA187" i="7"/>
  <c r="BA189" i="7"/>
  <c r="BA210" i="7"/>
  <c r="BA224" i="7"/>
  <c r="Z316" i="7"/>
  <c r="H316" i="7"/>
  <c r="AN216" i="7"/>
  <c r="AB218" i="7"/>
  <c r="K216" i="7"/>
  <c r="BG218" i="7"/>
  <c r="D316" i="7"/>
  <c r="D331" i="7"/>
  <c r="BG748" i="7"/>
  <c r="AD215" i="7"/>
  <c r="AF315" i="7"/>
  <c r="S747" i="7"/>
  <c r="BB217" i="7"/>
  <c r="AY217" i="7"/>
  <c r="AK216" i="7"/>
  <c r="AK223" i="7"/>
  <c r="AF329" i="7"/>
  <c r="H747" i="7"/>
  <c r="V223" i="7"/>
  <c r="W207" i="7"/>
  <c r="W221" i="7"/>
  <c r="F330" i="7"/>
  <c r="AM218" i="7"/>
  <c r="D210" i="7"/>
  <c r="D224" i="7"/>
  <c r="D209" i="7"/>
  <c r="D223" i="7"/>
  <c r="Y224" i="7"/>
  <c r="X218" i="7"/>
  <c r="I208" i="7"/>
  <c r="I222" i="7"/>
  <c r="AN211" i="7"/>
  <c r="AN225" i="7"/>
  <c r="AE215" i="7"/>
  <c r="Z209" i="7"/>
  <c r="Z223" i="7"/>
  <c r="AG208" i="7"/>
  <c r="AG222" i="7"/>
  <c r="M218" i="7"/>
  <c r="O329" i="7"/>
  <c r="O330" i="7"/>
  <c r="AK221" i="7"/>
  <c r="AL207" i="7"/>
  <c r="AL208" i="7"/>
  <c r="AL222" i="7"/>
  <c r="AM215" i="7"/>
  <c r="AQ207" i="7"/>
  <c r="AQ221" i="7"/>
  <c r="H225" i="7"/>
  <c r="H222" i="7"/>
  <c r="AY215" i="7"/>
  <c r="U330" i="7"/>
  <c r="BH214" i="7"/>
  <c r="AH217" i="7"/>
  <c r="AC329" i="7"/>
  <c r="AC330" i="7"/>
  <c r="BA209" i="7"/>
  <c r="BA223" i="7"/>
  <c r="T329" i="7"/>
  <c r="T330" i="7"/>
  <c r="V215" i="7"/>
  <c r="AD209" i="7"/>
  <c r="AD223" i="7"/>
  <c r="AD208" i="7"/>
  <c r="AD218" i="7"/>
  <c r="AC207" i="7"/>
  <c r="AC221" i="7"/>
  <c r="N216" i="7"/>
  <c r="T216" i="7"/>
  <c r="BH216" i="7"/>
  <c r="AZ215" i="7"/>
  <c r="AH216" i="7"/>
  <c r="AI214" i="7"/>
  <c r="X216" i="7"/>
  <c r="G208" i="7"/>
  <c r="G222" i="7"/>
  <c r="AW208" i="7"/>
  <c r="AW222" i="7"/>
  <c r="AU183" i="7"/>
  <c r="AU187" i="7"/>
  <c r="AU189" i="7"/>
  <c r="AU208" i="7"/>
  <c r="AU222" i="7"/>
  <c r="AB217" i="7"/>
  <c r="BG215" i="7"/>
  <c r="AC218" i="7"/>
  <c r="AK217" i="7"/>
  <c r="AK224" i="7"/>
  <c r="AM209" i="7"/>
  <c r="AM223" i="7"/>
  <c r="O207" i="7"/>
  <c r="O221" i="7"/>
  <c r="W208" i="7"/>
  <c r="W222" i="7"/>
  <c r="O208" i="7"/>
  <c r="O222" i="7"/>
  <c r="AT208" i="7"/>
  <c r="AT222" i="7"/>
  <c r="AO330" i="7"/>
  <c r="W209" i="7"/>
  <c r="W223" i="7"/>
  <c r="D207" i="7"/>
  <c r="D221" i="7"/>
  <c r="Y209" i="7"/>
  <c r="Y223" i="7"/>
  <c r="B316" i="7"/>
  <c r="AR315" i="7"/>
  <c r="BF209" i="7"/>
  <c r="BF223" i="7"/>
  <c r="I207" i="7"/>
  <c r="I221" i="7"/>
  <c r="I210" i="7"/>
  <c r="I224" i="7"/>
  <c r="Z208" i="7"/>
  <c r="Z222" i="7"/>
  <c r="AG207" i="7"/>
  <c r="AG221" i="7"/>
  <c r="M215" i="7"/>
  <c r="BE208" i="7"/>
  <c r="BE222" i="7"/>
  <c r="BA211" i="7"/>
  <c r="BA225" i="7"/>
  <c r="L182" i="7"/>
  <c r="L183" i="7"/>
  <c r="L187" i="7"/>
  <c r="L189" i="7"/>
  <c r="AX316" i="7"/>
  <c r="AA316" i="7"/>
  <c r="AL210" i="7"/>
  <c r="AL224" i="7"/>
  <c r="AQ208" i="7"/>
  <c r="AQ222" i="7"/>
  <c r="AF183" i="7"/>
  <c r="AF187" i="7"/>
  <c r="AF189" i="7"/>
  <c r="H224" i="7"/>
  <c r="M329" i="7"/>
  <c r="M330" i="7"/>
  <c r="V208" i="7"/>
  <c r="V222" i="7"/>
  <c r="AD329" i="7"/>
  <c r="AD330" i="7"/>
  <c r="R215" i="7"/>
  <c r="AS315" i="7"/>
  <c r="AS330" i="7"/>
  <c r="AX217" i="7"/>
  <c r="AU316" i="7"/>
  <c r="C316" i="7"/>
  <c r="X209" i="7"/>
  <c r="AD210" i="7"/>
  <c r="AD224" i="7"/>
  <c r="AC209" i="7"/>
  <c r="AC216" i="7"/>
  <c r="AV208" i="7"/>
  <c r="AV222" i="7"/>
  <c r="G316" i="7"/>
  <c r="G331" i="7"/>
  <c r="K315" i="7"/>
  <c r="K330" i="7"/>
  <c r="G209" i="7"/>
  <c r="G223" i="7"/>
  <c r="AW207" i="7"/>
  <c r="AW221" i="7"/>
  <c r="AW210" i="7"/>
  <c r="AW224" i="7"/>
  <c r="J208" i="7"/>
  <c r="J222" i="7"/>
  <c r="J227" i="7"/>
  <c r="AP315" i="7"/>
  <c r="AV315" i="7"/>
  <c r="AV330" i="7"/>
  <c r="X208" i="7"/>
  <c r="X222" i="7"/>
  <c r="BD315" i="7"/>
  <c r="S182" i="7"/>
  <c r="S183" i="7"/>
  <c r="S187" i="7"/>
  <c r="S189" i="7"/>
  <c r="AI183" i="7"/>
  <c r="AI187" i="7"/>
  <c r="AI189" i="7"/>
  <c r="AV210" i="7"/>
  <c r="AV224" i="7"/>
  <c r="Q227" i="7"/>
  <c r="Q228" i="7"/>
  <c r="BA330" i="7"/>
  <c r="AL330" i="7"/>
  <c r="O225" i="7"/>
  <c r="AY211" i="7"/>
  <c r="AY207" i="7"/>
  <c r="AY221" i="7"/>
  <c r="M208" i="7"/>
  <c r="AT330" i="7"/>
  <c r="AW227" i="7"/>
  <c r="AW228" i="7"/>
  <c r="D227" i="7"/>
  <c r="D228" i="7"/>
  <c r="E208" i="7"/>
  <c r="E222" i="7"/>
  <c r="BF330" i="7"/>
  <c r="L316" i="7"/>
  <c r="AZ317" i="7"/>
  <c r="AZ318" i="7"/>
  <c r="AG223" i="7"/>
  <c r="AT316" i="7"/>
  <c r="AT331" i="7"/>
  <c r="AT223" i="7"/>
  <c r="AY209" i="7"/>
  <c r="M209" i="7"/>
  <c r="M223" i="7"/>
  <c r="AP223" i="7"/>
  <c r="AP227" i="7"/>
  <c r="L330" i="7"/>
  <c r="C330" i="7"/>
  <c r="E211" i="7"/>
  <c r="E225" i="7"/>
  <c r="E210" i="7"/>
  <c r="E224" i="7"/>
  <c r="AQ225" i="7"/>
  <c r="J330" i="7"/>
  <c r="J331" i="7"/>
  <c r="V330" i="7"/>
  <c r="V331" i="7"/>
  <c r="BA207" i="7"/>
  <c r="BA221" i="7"/>
  <c r="AZ330" i="7"/>
  <c r="AZ331" i="7"/>
  <c r="AZ332" i="7"/>
  <c r="AB323" i="7"/>
  <c r="AB316" i="7"/>
  <c r="AG227" i="7"/>
  <c r="AG228" i="7"/>
  <c r="AB331" i="7"/>
  <c r="P330" i="7"/>
  <c r="AV227" i="7"/>
  <c r="AD222" i="7"/>
  <c r="AL221" i="7"/>
  <c r="R330" i="7"/>
  <c r="R331" i="7"/>
  <c r="AQ324" i="7"/>
  <c r="AQ317" i="7"/>
  <c r="AQ318" i="7"/>
  <c r="H330" i="7"/>
  <c r="H331" i="7"/>
  <c r="N323" i="7"/>
  <c r="N316" i="7"/>
  <c r="Z330" i="7"/>
  <c r="AC223" i="7"/>
  <c r="I227" i="7"/>
  <c r="I228" i="7"/>
  <c r="AD221" i="7"/>
  <c r="AG323" i="7"/>
  <c r="AG316" i="7"/>
  <c r="AD323" i="7"/>
  <c r="AD316" i="7"/>
  <c r="AD331" i="7"/>
  <c r="AN330" i="7"/>
  <c r="AN331" i="7"/>
  <c r="S210" i="7"/>
  <c r="S224" i="7"/>
  <c r="S208" i="7"/>
  <c r="S222" i="7"/>
  <c r="S211" i="7"/>
  <c r="S225" i="7"/>
  <c r="S207" i="7"/>
  <c r="S221" i="7"/>
  <c r="S209" i="7"/>
  <c r="S223" i="7"/>
  <c r="L208" i="7"/>
  <c r="L222" i="7"/>
  <c r="L209" i="7"/>
  <c r="L223" i="7"/>
  <c r="L210" i="7"/>
  <c r="L224" i="7"/>
  <c r="L207" i="7"/>
  <c r="L221" i="7"/>
  <c r="L211" i="7"/>
  <c r="L225" i="7"/>
  <c r="AV228" i="7"/>
  <c r="AV229" i="7"/>
  <c r="J228" i="7"/>
  <c r="J229" i="7"/>
  <c r="BD323" i="7"/>
  <c r="BD316" i="7"/>
  <c r="AP323" i="7"/>
  <c r="AP316" i="7"/>
  <c r="C324" i="7"/>
  <c r="C317" i="7"/>
  <c r="C318" i="7"/>
  <c r="AF209" i="7"/>
  <c r="AF223" i="7"/>
  <c r="AF211" i="7"/>
  <c r="AF225" i="7"/>
  <c r="AF207" i="7"/>
  <c r="AF221" i="7"/>
  <c r="AF208" i="7"/>
  <c r="AF222" i="7"/>
  <c r="AF210" i="7"/>
  <c r="AF224" i="7"/>
  <c r="AX324" i="7"/>
  <c r="AX317" i="7"/>
  <c r="AX318" i="7"/>
  <c r="O227" i="7"/>
  <c r="H324" i="7"/>
  <c r="H317" i="7"/>
  <c r="H318" i="7"/>
  <c r="AW323" i="7"/>
  <c r="AW316" i="7"/>
  <c r="S324" i="7"/>
  <c r="S317" i="7"/>
  <c r="S318" i="7"/>
  <c r="AQ224" i="7"/>
  <c r="AQ227" i="7"/>
  <c r="P211" i="7"/>
  <c r="P225" i="7"/>
  <c r="P207" i="7"/>
  <c r="P221" i="7"/>
  <c r="P210" i="7"/>
  <c r="P224" i="7"/>
  <c r="P208" i="7"/>
  <c r="P222" i="7"/>
  <c r="P209" i="7"/>
  <c r="P223" i="7"/>
  <c r="Y227" i="7"/>
  <c r="AM323" i="7"/>
  <c r="AM316" i="7"/>
  <c r="BF227" i="7"/>
  <c r="I324" i="7"/>
  <c r="I317" i="7"/>
  <c r="I318" i="7"/>
  <c r="BC209" i="7"/>
  <c r="BC223" i="7"/>
  <c r="BC211" i="7"/>
  <c r="BC225" i="7"/>
  <c r="BC210" i="7"/>
  <c r="BC224" i="7"/>
  <c r="BC208" i="7"/>
  <c r="BC222" i="7"/>
  <c r="BC207" i="7"/>
  <c r="BC221" i="7"/>
  <c r="BE323" i="7"/>
  <c r="BE316" i="7"/>
  <c r="AC224" i="7"/>
  <c r="BG323" i="7"/>
  <c r="BG316" i="7"/>
  <c r="BG331" i="7"/>
  <c r="AO323" i="7"/>
  <c r="AO316" i="7"/>
  <c r="BA323" i="7"/>
  <c r="BA316" i="7"/>
  <c r="J324" i="7"/>
  <c r="J317" i="7"/>
  <c r="J318" i="7"/>
  <c r="U323" i="7"/>
  <c r="U316" i="7"/>
  <c r="R324" i="7"/>
  <c r="R317" i="7"/>
  <c r="R318" i="7"/>
  <c r="AL223" i="7"/>
  <c r="O323" i="7"/>
  <c r="O316" i="7"/>
  <c r="F323" i="7"/>
  <c r="F316" i="7"/>
  <c r="AE324" i="7"/>
  <c r="AE317" i="7"/>
  <c r="AE318" i="7"/>
  <c r="AJ323" i="7"/>
  <c r="AJ316" i="7"/>
  <c r="X324" i="7"/>
  <c r="X317" i="7"/>
  <c r="X318" i="7"/>
  <c r="AY223" i="7"/>
  <c r="BB224" i="7"/>
  <c r="BB227" i="7"/>
  <c r="Q229" i="7"/>
  <c r="M222" i="7"/>
  <c r="AH221" i="7"/>
  <c r="N225" i="7"/>
  <c r="B222" i="7"/>
  <c r="B221" i="7"/>
  <c r="F221" i="7"/>
  <c r="T225" i="7"/>
  <c r="AO225" i="7"/>
  <c r="AO227" i="7"/>
  <c r="AE222" i="7"/>
  <c r="BG209" i="7"/>
  <c r="BG223" i="7"/>
  <c r="BG207" i="7"/>
  <c r="BG221" i="7"/>
  <c r="BG210" i="7"/>
  <c r="BG224" i="7"/>
  <c r="BG208" i="7"/>
  <c r="BG222" i="7"/>
  <c r="BG211" i="7"/>
  <c r="BG225" i="7"/>
  <c r="U331" i="7"/>
  <c r="O331" i="7"/>
  <c r="Z324" i="7"/>
  <c r="Z317" i="7"/>
  <c r="Z318" i="7"/>
  <c r="BF323" i="7"/>
  <c r="BF316" i="7"/>
  <c r="AA331" i="7"/>
  <c r="M323" i="7"/>
  <c r="M316" i="7"/>
  <c r="M331" i="7"/>
  <c r="AT227" i="7"/>
  <c r="AS208" i="7"/>
  <c r="AS222" i="7"/>
  <c r="AS210" i="7"/>
  <c r="AS224" i="7"/>
  <c r="AS211" i="7"/>
  <c r="AS225" i="7"/>
  <c r="AS207" i="7"/>
  <c r="AS221" i="7"/>
  <c r="AS209" i="7"/>
  <c r="AS223" i="7"/>
  <c r="AC225" i="7"/>
  <c r="AC227" i="7"/>
  <c r="AR330" i="7"/>
  <c r="V227" i="7"/>
  <c r="S331" i="7"/>
  <c r="S332" i="7"/>
  <c r="AH323" i="7"/>
  <c r="AH316" i="7"/>
  <c r="AJ330" i="7"/>
  <c r="I229" i="7"/>
  <c r="T323" i="7"/>
  <c r="T316" i="7"/>
  <c r="T331" i="7"/>
  <c r="AM224" i="7"/>
  <c r="AY222" i="7"/>
  <c r="AN223" i="7"/>
  <c r="AA227" i="7"/>
  <c r="M221" i="7"/>
  <c r="M224" i="7"/>
  <c r="BH221" i="7"/>
  <c r="U225" i="7"/>
  <c r="AJ225" i="7"/>
  <c r="AH223" i="7"/>
  <c r="N221" i="7"/>
  <c r="B223" i="7"/>
  <c r="F223" i="7"/>
  <c r="T221" i="7"/>
  <c r="AB225" i="7"/>
  <c r="AU324" i="7"/>
  <c r="AU317" i="7"/>
  <c r="AU318" i="7"/>
  <c r="B324" i="7"/>
  <c r="B317" i="7"/>
  <c r="B318" i="7"/>
  <c r="AU210" i="7"/>
  <c r="AU224" i="7"/>
  <c r="AL227" i="7"/>
  <c r="W227" i="7"/>
  <c r="AF330" i="7"/>
  <c r="BA208" i="7"/>
  <c r="BA222" i="7"/>
  <c r="BA227" i="7"/>
  <c r="K207" i="7"/>
  <c r="K221" i="7"/>
  <c r="K211" i="7"/>
  <c r="K225" i="7"/>
  <c r="K210" i="7"/>
  <c r="K224" i="7"/>
  <c r="K209" i="7"/>
  <c r="K223" i="7"/>
  <c r="K208" i="7"/>
  <c r="K222" i="7"/>
  <c r="L324" i="7"/>
  <c r="L317" i="7"/>
  <c r="L318" i="7"/>
  <c r="Y323" i="7"/>
  <c r="Y316" i="7"/>
  <c r="P324" i="7"/>
  <c r="P317" i="7"/>
  <c r="P318" i="7"/>
  <c r="AT324" i="7"/>
  <c r="B331" i="7"/>
  <c r="AK324" i="7"/>
  <c r="AK317" i="7"/>
  <c r="AK318" i="7"/>
  <c r="AU207" i="7"/>
  <c r="AU221" i="7"/>
  <c r="BE331" i="7"/>
  <c r="C331" i="7"/>
  <c r="AC323" i="7"/>
  <c r="AC316" i="7"/>
  <c r="P331" i="7"/>
  <c r="AX331" i="7"/>
  <c r="AX332" i="7"/>
  <c r="Q323" i="7"/>
  <c r="Q316" i="7"/>
  <c r="G227" i="7"/>
  <c r="AD225" i="7"/>
  <c r="X332" i="7"/>
  <c r="H227" i="7"/>
  <c r="AU211" i="7"/>
  <c r="AU225" i="7"/>
  <c r="AN222" i="7"/>
  <c r="BH323" i="7"/>
  <c r="BH316" i="7"/>
  <c r="BH331" i="7"/>
  <c r="AL323" i="7"/>
  <c r="AL316" i="7"/>
  <c r="AP330" i="7"/>
  <c r="AP331" i="7"/>
  <c r="AM225" i="7"/>
  <c r="AY225" i="7"/>
  <c r="AZ222" i="7"/>
  <c r="C227" i="7"/>
  <c r="AX224" i="7"/>
  <c r="AX227" i="7"/>
  <c r="BH223" i="7"/>
  <c r="AJ221" i="7"/>
  <c r="AH224" i="7"/>
  <c r="N224" i="7"/>
  <c r="B225" i="7"/>
  <c r="AW229" i="7"/>
  <c r="F222" i="7"/>
  <c r="T223" i="7"/>
  <c r="AB223" i="7"/>
  <c r="AB222" i="7"/>
  <c r="AE221" i="7"/>
  <c r="K323" i="7"/>
  <c r="K316" i="7"/>
  <c r="K331" i="7"/>
  <c r="AI208" i="7"/>
  <c r="AI222" i="7"/>
  <c r="AI211" i="7"/>
  <c r="AI225" i="7"/>
  <c r="AI210" i="7"/>
  <c r="AI224" i="7"/>
  <c r="AI207" i="7"/>
  <c r="AI221" i="7"/>
  <c r="AI209" i="7"/>
  <c r="AI223" i="7"/>
  <c r="AV323" i="7"/>
  <c r="AV316" i="7"/>
  <c r="AV331" i="7"/>
  <c r="G324" i="7"/>
  <c r="G317" i="7"/>
  <c r="G318" i="7"/>
  <c r="X223" i="7"/>
  <c r="AS323" i="7"/>
  <c r="AS316" i="7"/>
  <c r="AA324" i="7"/>
  <c r="AA317" i="7"/>
  <c r="AA318" i="7"/>
  <c r="AR323" i="7"/>
  <c r="AR316" i="7"/>
  <c r="R332" i="7"/>
  <c r="AK227" i="7"/>
  <c r="Z331" i="7"/>
  <c r="Z332" i="7"/>
  <c r="AF323" i="7"/>
  <c r="AF316" i="7"/>
  <c r="D324" i="7"/>
  <c r="D317" i="7"/>
  <c r="D318" i="7"/>
  <c r="W323" i="7"/>
  <c r="W316" i="7"/>
  <c r="W331" i="7"/>
  <c r="E323" i="7"/>
  <c r="E316" i="7"/>
  <c r="Q331" i="7"/>
  <c r="AN324" i="7"/>
  <c r="AN317" i="7"/>
  <c r="AN318" i="7"/>
  <c r="E330" i="7"/>
  <c r="AW330" i="7"/>
  <c r="E207" i="7"/>
  <c r="E221" i="7"/>
  <c r="AM222" i="7"/>
  <c r="AU331" i="7"/>
  <c r="AU332" i="7"/>
  <c r="X225" i="7"/>
  <c r="BB323" i="7"/>
  <c r="BB316" i="7"/>
  <c r="V324" i="7"/>
  <c r="V317" i="7"/>
  <c r="V318" i="7"/>
  <c r="BE227" i="7"/>
  <c r="AI323" i="7"/>
  <c r="AI316" i="7"/>
  <c r="Z227" i="7"/>
  <c r="BC323" i="7"/>
  <c r="BC316" i="7"/>
  <c r="BC331" i="7"/>
  <c r="AK331" i="7"/>
  <c r="AK332" i="7"/>
  <c r="AY323" i="7"/>
  <c r="AY316" i="7"/>
  <c r="AY331" i="7"/>
  <c r="AU209" i="7"/>
  <c r="AU223" i="7"/>
  <c r="AE331" i="7"/>
  <c r="AE332" i="7"/>
  <c r="BD330" i="7"/>
  <c r="BD331" i="7"/>
  <c r="AY224" i="7"/>
  <c r="AY227" i="7"/>
  <c r="AZ227" i="7"/>
  <c r="AR224" i="7"/>
  <c r="AR227" i="7"/>
  <c r="M225" i="7"/>
  <c r="U223" i="7"/>
  <c r="AJ224" i="7"/>
  <c r="AH225" i="7"/>
  <c r="N223" i="7"/>
  <c r="B224" i="7"/>
  <c r="T222" i="7"/>
  <c r="R222" i="7"/>
  <c r="R227" i="7"/>
  <c r="AB224" i="7"/>
  <c r="BD227" i="7"/>
  <c r="D229" i="7"/>
  <c r="AM227" i="7"/>
  <c r="AD227" i="7"/>
  <c r="C332" i="7"/>
  <c r="U227" i="7"/>
  <c r="U229" i="7"/>
  <c r="E227" i="7"/>
  <c r="E228" i="7"/>
  <c r="AG229" i="7"/>
  <c r="AT317" i="7"/>
  <c r="AT318" i="7"/>
  <c r="L331" i="7"/>
  <c r="L332" i="7"/>
  <c r="B332" i="7"/>
  <c r="AB324" i="7"/>
  <c r="AB317" i="7"/>
  <c r="AQ332" i="7"/>
  <c r="X227" i="7"/>
  <c r="X229" i="7"/>
  <c r="P332" i="7"/>
  <c r="AF331" i="7"/>
  <c r="AN227" i="7"/>
  <c r="AN229" i="7"/>
  <c r="P227" i="7"/>
  <c r="P228" i="7"/>
  <c r="P335" i="7"/>
  <c r="P336" i="7"/>
  <c r="P337" i="7"/>
  <c r="AG324" i="7"/>
  <c r="AG317" i="7"/>
  <c r="AG318" i="7"/>
  <c r="J332" i="7"/>
  <c r="AB227" i="7"/>
  <c r="AB228" i="7"/>
  <c r="AJ227" i="7"/>
  <c r="BG227" i="7"/>
  <c r="BG228" i="7"/>
  <c r="AD324" i="7"/>
  <c r="AD317" i="7"/>
  <c r="AD318" i="7"/>
  <c r="AA332" i="7"/>
  <c r="F227" i="7"/>
  <c r="AH227" i="7"/>
  <c r="AH228" i="7"/>
  <c r="N324" i="7"/>
  <c r="N317" i="7"/>
  <c r="N318" i="7"/>
  <c r="N331" i="7"/>
  <c r="AG331" i="7"/>
  <c r="AG332" i="7"/>
  <c r="AG335" i="7"/>
  <c r="AG336" i="7"/>
  <c r="AG337" i="7"/>
  <c r="AO228" i="7"/>
  <c r="AO229" i="7"/>
  <c r="AR228" i="7"/>
  <c r="AR229" i="7"/>
  <c r="AD228" i="7"/>
  <c r="AD229" i="7"/>
  <c r="AC228" i="7"/>
  <c r="AC229" i="7"/>
  <c r="BB228" i="7"/>
  <c r="BB229" i="7"/>
  <c r="AQ228" i="7"/>
  <c r="AQ335" i="7"/>
  <c r="AQ336" i="7"/>
  <c r="AQ337" i="7"/>
  <c r="AQ229" i="7"/>
  <c r="BA228" i="7"/>
  <c r="BA229" i="7"/>
  <c r="R228" i="7"/>
  <c r="R335" i="7"/>
  <c r="R336" i="7"/>
  <c r="R337" i="7"/>
  <c r="R229" i="7"/>
  <c r="U228" i="7"/>
  <c r="AY228" i="7"/>
  <c r="AY229" i="7"/>
  <c r="AN228" i="7"/>
  <c r="AZ228" i="7"/>
  <c r="AZ335" i="7"/>
  <c r="AZ336" i="7"/>
  <c r="AZ337" i="7"/>
  <c r="AZ229" i="7"/>
  <c r="AI324" i="7"/>
  <c r="AI317" i="7"/>
  <c r="AI318" i="7"/>
  <c r="E324" i="7"/>
  <c r="E317" i="7"/>
  <c r="E318" i="7"/>
  <c r="AJ228" i="7"/>
  <c r="AJ229" i="7"/>
  <c r="AC324" i="7"/>
  <c r="AC317" i="7"/>
  <c r="AC318" i="7"/>
  <c r="AU227" i="7"/>
  <c r="K227" i="7"/>
  <c r="AL228" i="7"/>
  <c r="AL229" i="7"/>
  <c r="AX228" i="7"/>
  <c r="AX335" i="7"/>
  <c r="AX336" i="7"/>
  <c r="AX337" i="7"/>
  <c r="AX229" i="7"/>
  <c r="AM228" i="7"/>
  <c r="AM229" i="7"/>
  <c r="I272" i="7"/>
  <c r="I286" i="7"/>
  <c r="I274" i="7"/>
  <c r="I288" i="7"/>
  <c r="I275" i="7"/>
  <c r="I289" i="7"/>
  <c r="I273" i="7"/>
  <c r="I287" i="7"/>
  <c r="I276" i="7"/>
  <c r="I290" i="7"/>
  <c r="I249" i="7"/>
  <c r="I256" i="7"/>
  <c r="I263" i="7"/>
  <c r="I247" i="7"/>
  <c r="I254" i="7"/>
  <c r="I261" i="7"/>
  <c r="I251" i="7"/>
  <c r="I258" i="7"/>
  <c r="I265" i="7"/>
  <c r="I248" i="7"/>
  <c r="I255" i="7"/>
  <c r="I262" i="7"/>
  <c r="I250" i="7"/>
  <c r="I257" i="7"/>
  <c r="I264" i="7"/>
  <c r="M324" i="7"/>
  <c r="M317" i="7"/>
  <c r="M318" i="7"/>
  <c r="BF324" i="7"/>
  <c r="BF317" i="7"/>
  <c r="BF318" i="7"/>
  <c r="AC331" i="7"/>
  <c r="F228" i="7"/>
  <c r="F229" i="7"/>
  <c r="AJ324" i="7"/>
  <c r="AJ317" i="7"/>
  <c r="AJ318" i="7"/>
  <c r="F324" i="7"/>
  <c r="F317" i="7"/>
  <c r="F318" i="7"/>
  <c r="BA324" i="7"/>
  <c r="BA317" i="7"/>
  <c r="BA318" i="7"/>
  <c r="BG324" i="7"/>
  <c r="BG317" i="7"/>
  <c r="BG318" i="7"/>
  <c r="AM324" i="7"/>
  <c r="AM317" i="7"/>
  <c r="AM318" i="7"/>
  <c r="Y228" i="7"/>
  <c r="Y229" i="7"/>
  <c r="AI331" i="7"/>
  <c r="AI332" i="7"/>
  <c r="J335" i="7"/>
  <c r="J336" i="7"/>
  <c r="J337" i="7"/>
  <c r="D273" i="7"/>
  <c r="D287" i="7"/>
  <c r="D276" i="7"/>
  <c r="D290" i="7"/>
  <c r="D275" i="7"/>
  <c r="D289" i="7"/>
  <c r="D272" i="7"/>
  <c r="D286" i="7"/>
  <c r="D274" i="7"/>
  <c r="D288" i="7"/>
  <c r="D250" i="7"/>
  <c r="D257" i="7"/>
  <c r="D264" i="7"/>
  <c r="D249" i="7"/>
  <c r="D256" i="7"/>
  <c r="D263" i="7"/>
  <c r="D248" i="7"/>
  <c r="D255" i="7"/>
  <c r="D262" i="7"/>
  <c r="D247" i="7"/>
  <c r="D254" i="7"/>
  <c r="D261" i="7"/>
  <c r="D251" i="7"/>
  <c r="D258" i="7"/>
  <c r="D265" i="7"/>
  <c r="BC324" i="7"/>
  <c r="BC317" i="7"/>
  <c r="BC318" i="7"/>
  <c r="BB324" i="7"/>
  <c r="BB317" i="7"/>
  <c r="BB318" i="7"/>
  <c r="E229" i="7"/>
  <c r="AK228" i="7"/>
  <c r="AK335" i="7"/>
  <c r="AK336" i="7"/>
  <c r="AK337" i="7"/>
  <c r="AK229" i="7"/>
  <c r="AR324" i="7"/>
  <c r="AR317" i="7"/>
  <c r="AR318" i="7"/>
  <c r="AS324" i="7"/>
  <c r="AS317" i="7"/>
  <c r="AS318" i="7"/>
  <c r="AE227" i="7"/>
  <c r="AL324" i="7"/>
  <c r="AL317" i="7"/>
  <c r="AL318" i="7"/>
  <c r="BH324" i="7"/>
  <c r="BH317" i="7"/>
  <c r="BH318" i="7"/>
  <c r="H228" i="7"/>
  <c r="H229" i="7"/>
  <c r="Y324" i="7"/>
  <c r="Y317" i="7"/>
  <c r="Y318" i="7"/>
  <c r="X228" i="7"/>
  <c r="X335" i="7"/>
  <c r="X336" i="7"/>
  <c r="X337" i="7"/>
  <c r="N227" i="7"/>
  <c r="BH227" i="7"/>
  <c r="AA228" i="7"/>
  <c r="AA335" i="7"/>
  <c r="AA336" i="7"/>
  <c r="AA337" i="7"/>
  <c r="AA229" i="7"/>
  <c r="AJ331" i="7"/>
  <c r="AJ332" i="7"/>
  <c r="AL331" i="7"/>
  <c r="V228" i="7"/>
  <c r="V229" i="7"/>
  <c r="I332" i="7"/>
  <c r="I335" i="7"/>
  <c r="I336" i="7"/>
  <c r="I337" i="7"/>
  <c r="B227" i="7"/>
  <c r="BC227" i="7"/>
  <c r="BB331" i="7"/>
  <c r="AW324" i="7"/>
  <c r="AW317" i="7"/>
  <c r="AW318" i="7"/>
  <c r="O228" i="7"/>
  <c r="O229" i="7"/>
  <c r="AP324" i="7"/>
  <c r="AP317" i="7"/>
  <c r="AP318" i="7"/>
  <c r="AT332" i="7"/>
  <c r="AS331" i="7"/>
  <c r="BD228" i="7"/>
  <c r="BD229" i="7"/>
  <c r="AY324" i="7"/>
  <c r="AY317" i="7"/>
  <c r="AY318" i="7"/>
  <c r="BE228" i="7"/>
  <c r="BE229" i="7"/>
  <c r="AW331" i="7"/>
  <c r="W324" i="7"/>
  <c r="W317" i="7"/>
  <c r="W318" i="7"/>
  <c r="AF324" i="7"/>
  <c r="AF317" i="7"/>
  <c r="AF318" i="7"/>
  <c r="AV324" i="7"/>
  <c r="AV317" i="7"/>
  <c r="AV318" i="7"/>
  <c r="AI227" i="7"/>
  <c r="AP228" i="7"/>
  <c r="AP229" i="7"/>
  <c r="AG272" i="7"/>
  <c r="AG286" i="7"/>
  <c r="AG276" i="7"/>
  <c r="AG290" i="7"/>
  <c r="AG275" i="7"/>
  <c r="AG289" i="7"/>
  <c r="AG273" i="7"/>
  <c r="AG287" i="7"/>
  <c r="AG274" i="7"/>
  <c r="AG288" i="7"/>
  <c r="AG249" i="7"/>
  <c r="AG256" i="7"/>
  <c r="AG263" i="7"/>
  <c r="AG247" i="7"/>
  <c r="AG254" i="7"/>
  <c r="AG261" i="7"/>
  <c r="AG250" i="7"/>
  <c r="AG257" i="7"/>
  <c r="AG264" i="7"/>
  <c r="AG248" i="7"/>
  <c r="AG255" i="7"/>
  <c r="AG262" i="7"/>
  <c r="AG251" i="7"/>
  <c r="AG258" i="7"/>
  <c r="AG265" i="7"/>
  <c r="G228" i="7"/>
  <c r="G229" i="7"/>
  <c r="W228" i="7"/>
  <c r="W229" i="7"/>
  <c r="T227" i="7"/>
  <c r="T324" i="7"/>
  <c r="T317" i="7"/>
  <c r="T318" i="7"/>
  <c r="AH324" i="7"/>
  <c r="AH317" i="7"/>
  <c r="AH318" i="7"/>
  <c r="AR331" i="7"/>
  <c r="AT228" i="7"/>
  <c r="AT229" i="7"/>
  <c r="BG229" i="7"/>
  <c r="O324" i="7"/>
  <c r="O317" i="7"/>
  <c r="O318" i="7"/>
  <c r="AO324" i="7"/>
  <c r="AO317" i="7"/>
  <c r="AO318" i="7"/>
  <c r="AF227" i="7"/>
  <c r="AN332" i="7"/>
  <c r="AV272" i="7"/>
  <c r="AV286" i="7"/>
  <c r="AV275" i="7"/>
  <c r="AV289" i="7"/>
  <c r="AV276" i="7"/>
  <c r="AV290" i="7"/>
  <c r="AV273" i="7"/>
  <c r="AV287" i="7"/>
  <c r="AV274" i="7"/>
  <c r="AV288" i="7"/>
  <c r="AV251" i="7"/>
  <c r="AV258" i="7"/>
  <c r="AV265" i="7"/>
  <c r="AV249" i="7"/>
  <c r="AV256" i="7"/>
  <c r="AV263" i="7"/>
  <c r="AV250" i="7"/>
  <c r="AV257" i="7"/>
  <c r="AV264" i="7"/>
  <c r="AV248" i="7"/>
  <c r="AV255" i="7"/>
  <c r="AV262" i="7"/>
  <c r="AV247" i="7"/>
  <c r="AV254" i="7"/>
  <c r="AV261" i="7"/>
  <c r="L227" i="7"/>
  <c r="Z228" i="7"/>
  <c r="Z335" i="7"/>
  <c r="Z336" i="7"/>
  <c r="Z337" i="7"/>
  <c r="Z229" i="7"/>
  <c r="BA331" i="7"/>
  <c r="BA332" i="7"/>
  <c r="E331" i="7"/>
  <c r="H332" i="7"/>
  <c r="K324" i="7"/>
  <c r="K317" i="7"/>
  <c r="K318" i="7"/>
  <c r="AW276" i="7"/>
  <c r="AW290" i="7"/>
  <c r="AW273" i="7"/>
  <c r="AW287" i="7"/>
  <c r="AW272" i="7"/>
  <c r="AW286" i="7"/>
  <c r="AW274" i="7"/>
  <c r="AW288" i="7"/>
  <c r="AW275" i="7"/>
  <c r="AW289" i="7"/>
  <c r="AW294" i="7"/>
  <c r="AW250" i="7"/>
  <c r="AW257" i="7"/>
  <c r="AW264" i="7"/>
  <c r="AW249" i="7"/>
  <c r="AW256" i="7"/>
  <c r="AW263" i="7"/>
  <c r="AW248" i="7"/>
  <c r="AW255" i="7"/>
  <c r="AW262" i="7"/>
  <c r="AW247" i="7"/>
  <c r="AW254" i="7"/>
  <c r="AW261" i="7"/>
  <c r="AW251" i="7"/>
  <c r="AW258" i="7"/>
  <c r="AW265" i="7"/>
  <c r="C228" i="7"/>
  <c r="C335" i="7"/>
  <c r="C336" i="7"/>
  <c r="C337" i="7"/>
  <c r="C229" i="7"/>
  <c r="Q324" i="7"/>
  <c r="Q317" i="7"/>
  <c r="Q318" i="7"/>
  <c r="Y331" i="7"/>
  <c r="Y332" i="7"/>
  <c r="BF331" i="7"/>
  <c r="BF332" i="7"/>
  <c r="M227" i="7"/>
  <c r="AS227" i="7"/>
  <c r="V332" i="7"/>
  <c r="AM331" i="7"/>
  <c r="AM332" i="7"/>
  <c r="D332" i="7"/>
  <c r="D335" i="7"/>
  <c r="D336" i="7"/>
  <c r="D337" i="7"/>
  <c r="AO331" i="7"/>
  <c r="AO332" i="7"/>
  <c r="Q273" i="7"/>
  <c r="Q287" i="7"/>
  <c r="Q275" i="7"/>
  <c r="Q289" i="7"/>
  <c r="Q272" i="7"/>
  <c r="Q286" i="7"/>
  <c r="Q274" i="7"/>
  <c r="Q288" i="7"/>
  <c r="Q276" i="7"/>
  <c r="Q290" i="7"/>
  <c r="Q248" i="7"/>
  <c r="Q255" i="7"/>
  <c r="Q262" i="7"/>
  <c r="Q249" i="7"/>
  <c r="Q256" i="7"/>
  <c r="Q263" i="7"/>
  <c r="Q251" i="7"/>
  <c r="Q258" i="7"/>
  <c r="Q265" i="7"/>
  <c r="Q247" i="7"/>
  <c r="Q254" i="7"/>
  <c r="Q261" i="7"/>
  <c r="Q250" i="7"/>
  <c r="Q257" i="7"/>
  <c r="Q264" i="7"/>
  <c r="U324" i="7"/>
  <c r="U317" i="7"/>
  <c r="U318" i="7"/>
  <c r="BE324" i="7"/>
  <c r="BE317" i="7"/>
  <c r="BE318" i="7"/>
  <c r="BF228" i="7"/>
  <c r="BF229" i="7"/>
  <c r="AH331" i="7"/>
  <c r="F331" i="7"/>
  <c r="F332" i="7"/>
  <c r="BD324" i="7"/>
  <c r="BD317" i="7"/>
  <c r="BD318" i="7"/>
  <c r="J273" i="7"/>
  <c r="J287" i="7"/>
  <c r="J275" i="7"/>
  <c r="J289" i="7"/>
  <c r="J274" i="7"/>
  <c r="J288" i="7"/>
  <c r="J272" i="7"/>
  <c r="J286" i="7"/>
  <c r="J276" i="7"/>
  <c r="J290" i="7"/>
  <c r="J250" i="7"/>
  <c r="J257" i="7"/>
  <c r="J264" i="7"/>
  <c r="J249" i="7"/>
  <c r="J256" i="7"/>
  <c r="J263" i="7"/>
  <c r="J248" i="7"/>
  <c r="J255" i="7"/>
  <c r="J262" i="7"/>
  <c r="J251" i="7"/>
  <c r="J258" i="7"/>
  <c r="J265" i="7"/>
  <c r="J247" i="7"/>
  <c r="J254" i="7"/>
  <c r="J261" i="7"/>
  <c r="G332" i="7"/>
  <c r="S227" i="7"/>
  <c r="AS332" i="7"/>
  <c r="BB332" i="7"/>
  <c r="AH332" i="7"/>
  <c r="E332" i="7"/>
  <c r="E335" i="7"/>
  <c r="E336" i="7"/>
  <c r="E337" i="7"/>
  <c r="AT335" i="7"/>
  <c r="AT336" i="7"/>
  <c r="AT337" i="7"/>
  <c r="AH229" i="7"/>
  <c r="AC332" i="7"/>
  <c r="AB335" i="7"/>
  <c r="AB336" i="7"/>
  <c r="AB337" i="7"/>
  <c r="AV294" i="7"/>
  <c r="P229" i="7"/>
  <c r="AR332" i="7"/>
  <c r="AV332" i="7"/>
  <c r="AV335" i="7"/>
  <c r="AV336" i="7"/>
  <c r="AV337" i="7"/>
  <c r="AB318" i="7"/>
  <c r="AB332" i="7"/>
  <c r="J292" i="7"/>
  <c r="J293" i="7"/>
  <c r="Q332" i="7"/>
  <c r="Q335" i="7"/>
  <c r="Q336" i="7"/>
  <c r="Q337" i="7"/>
  <c r="N332" i="7"/>
  <c r="J294" i="7"/>
  <c r="Q294" i="7"/>
  <c r="BG332" i="7"/>
  <c r="BG335" i="7"/>
  <c r="BG336" i="7"/>
  <c r="BG337" i="7"/>
  <c r="AB229" i="7"/>
  <c r="AW292" i="7"/>
  <c r="AW293" i="7"/>
  <c r="AV267" i="7"/>
  <c r="AD332" i="7"/>
  <c r="AD335" i="7"/>
  <c r="AD336" i="7"/>
  <c r="AD337" i="7"/>
  <c r="AS228" i="7"/>
  <c r="AS335" i="7"/>
  <c r="AS336" i="7"/>
  <c r="AS337" i="7"/>
  <c r="AS229" i="7"/>
  <c r="BF335" i="7"/>
  <c r="BF336" i="7"/>
  <c r="BF337" i="7"/>
  <c r="Q292" i="7"/>
  <c r="Q293" i="7"/>
  <c r="M228" i="7"/>
  <c r="M229" i="7"/>
  <c r="Z273" i="7"/>
  <c r="Z287" i="7"/>
  <c r="Z276" i="7"/>
  <c r="Z290" i="7"/>
  <c r="Z275" i="7"/>
  <c r="Z289" i="7"/>
  <c r="Z274" i="7"/>
  <c r="Z288" i="7"/>
  <c r="Z272" i="7"/>
  <c r="Z286" i="7"/>
  <c r="Z249" i="7"/>
  <c r="Z256" i="7"/>
  <c r="Z263" i="7"/>
  <c r="Z250" i="7"/>
  <c r="Z257" i="7"/>
  <c r="Z264" i="7"/>
  <c r="Z251" i="7"/>
  <c r="Z258" i="7"/>
  <c r="Z265" i="7"/>
  <c r="Z248" i="7"/>
  <c r="Z255" i="7"/>
  <c r="Z262" i="7"/>
  <c r="Z247" i="7"/>
  <c r="Z254" i="7"/>
  <c r="Z261" i="7"/>
  <c r="AV292" i="7"/>
  <c r="AV293" i="7"/>
  <c r="BG274" i="7"/>
  <c r="BG288" i="7"/>
  <c r="BG273" i="7"/>
  <c r="BG287" i="7"/>
  <c r="BG272" i="7"/>
  <c r="BG286" i="7"/>
  <c r="BG276" i="7"/>
  <c r="BG290" i="7"/>
  <c r="BG275" i="7"/>
  <c r="BG289" i="7"/>
  <c r="BG247" i="7"/>
  <c r="BG254" i="7"/>
  <c r="BG261" i="7"/>
  <c r="BG248" i="7"/>
  <c r="BG255" i="7"/>
  <c r="BG262" i="7"/>
  <c r="BG251" i="7"/>
  <c r="BG258" i="7"/>
  <c r="BG265" i="7"/>
  <c r="BG249" i="7"/>
  <c r="BG256" i="7"/>
  <c r="BG263" i="7"/>
  <c r="BG250" i="7"/>
  <c r="BG257" i="7"/>
  <c r="BG264" i="7"/>
  <c r="AG292" i="7"/>
  <c r="AG293" i="7"/>
  <c r="BD273" i="7"/>
  <c r="BD287" i="7"/>
  <c r="BD275" i="7"/>
  <c r="BD289" i="7"/>
  <c r="BD274" i="7"/>
  <c r="BD288" i="7"/>
  <c r="BD272" i="7"/>
  <c r="BD286" i="7"/>
  <c r="BD276" i="7"/>
  <c r="BD290" i="7"/>
  <c r="BD251" i="7"/>
  <c r="BD258" i="7"/>
  <c r="BD265" i="7"/>
  <c r="BD249" i="7"/>
  <c r="BD256" i="7"/>
  <c r="BD263" i="7"/>
  <c r="BD248" i="7"/>
  <c r="BD255" i="7"/>
  <c r="BD262" i="7"/>
  <c r="BD250" i="7"/>
  <c r="BD257" i="7"/>
  <c r="BD264" i="7"/>
  <c r="BD247" i="7"/>
  <c r="BD254" i="7"/>
  <c r="BD261" i="7"/>
  <c r="BC228" i="7"/>
  <c r="BC229" i="7"/>
  <c r="V273" i="7"/>
  <c r="V287" i="7"/>
  <c r="V274" i="7"/>
  <c r="V288" i="7"/>
  <c r="V272" i="7"/>
  <c r="V286" i="7"/>
  <c r="V275" i="7"/>
  <c r="V289" i="7"/>
  <c r="V276" i="7"/>
  <c r="V290" i="7"/>
  <c r="V250" i="7"/>
  <c r="V257" i="7"/>
  <c r="V264" i="7"/>
  <c r="V249" i="7"/>
  <c r="V256" i="7"/>
  <c r="V263" i="7"/>
  <c r="V248" i="7"/>
  <c r="V255" i="7"/>
  <c r="V262" i="7"/>
  <c r="V247" i="7"/>
  <c r="V254" i="7"/>
  <c r="V261" i="7"/>
  <c r="V251" i="7"/>
  <c r="V258" i="7"/>
  <c r="V265" i="7"/>
  <c r="AA273" i="7"/>
  <c r="AA287" i="7"/>
  <c r="AA272" i="7"/>
  <c r="AA286" i="7"/>
  <c r="AA276" i="7"/>
  <c r="AA290" i="7"/>
  <c r="AA275" i="7"/>
  <c r="AA289" i="7"/>
  <c r="AA274" i="7"/>
  <c r="AA288" i="7"/>
  <c r="AA249" i="7"/>
  <c r="AA256" i="7"/>
  <c r="AA263" i="7"/>
  <c r="AA248" i="7"/>
  <c r="AA255" i="7"/>
  <c r="AA262" i="7"/>
  <c r="AA250" i="7"/>
  <c r="AA257" i="7"/>
  <c r="AA264" i="7"/>
  <c r="AA251" i="7"/>
  <c r="AA258" i="7"/>
  <c r="AA265" i="7"/>
  <c r="AA247" i="7"/>
  <c r="AA254" i="7"/>
  <c r="AA261" i="7"/>
  <c r="AF332" i="7"/>
  <c r="AK275" i="7"/>
  <c r="AK289" i="7"/>
  <c r="AK274" i="7"/>
  <c r="AK288" i="7"/>
  <c r="AK272" i="7"/>
  <c r="AK286" i="7"/>
  <c r="AK273" i="7"/>
  <c r="AK287" i="7"/>
  <c r="AK276" i="7"/>
  <c r="AK290" i="7"/>
  <c r="AK247" i="7"/>
  <c r="AK254" i="7"/>
  <c r="AK261" i="7"/>
  <c r="AK250" i="7"/>
  <c r="AK257" i="7"/>
  <c r="AK264" i="7"/>
  <c r="AK248" i="7"/>
  <c r="AK255" i="7"/>
  <c r="AK262" i="7"/>
  <c r="AK249" i="7"/>
  <c r="AK256" i="7"/>
  <c r="AK263" i="7"/>
  <c r="AK251" i="7"/>
  <c r="AK258" i="7"/>
  <c r="AK265" i="7"/>
  <c r="D267" i="7"/>
  <c r="F275" i="7"/>
  <c r="F289" i="7"/>
  <c r="F274" i="7"/>
  <c r="F288" i="7"/>
  <c r="F273" i="7"/>
  <c r="F287" i="7"/>
  <c r="F276" i="7"/>
  <c r="F290" i="7"/>
  <c r="F272" i="7"/>
  <c r="F286" i="7"/>
  <c r="F251" i="7"/>
  <c r="F258" i="7"/>
  <c r="F265" i="7"/>
  <c r="F247" i="7"/>
  <c r="F254" i="7"/>
  <c r="F261" i="7"/>
  <c r="F248" i="7"/>
  <c r="F255" i="7"/>
  <c r="F262" i="7"/>
  <c r="F250" i="7"/>
  <c r="F257" i="7"/>
  <c r="F264" i="7"/>
  <c r="F249" i="7"/>
  <c r="F256" i="7"/>
  <c r="F263" i="7"/>
  <c r="I267" i="7"/>
  <c r="I294" i="7"/>
  <c r="AM335" i="7"/>
  <c r="AM336" i="7"/>
  <c r="AM337" i="7"/>
  <c r="AL272" i="7"/>
  <c r="AL286" i="7"/>
  <c r="AL273" i="7"/>
  <c r="AL287" i="7"/>
  <c r="AL276" i="7"/>
  <c r="AL290" i="7"/>
  <c r="AL275" i="7"/>
  <c r="AL289" i="7"/>
  <c r="AL274" i="7"/>
  <c r="AL288" i="7"/>
  <c r="AL248" i="7"/>
  <c r="AL255" i="7"/>
  <c r="AL262" i="7"/>
  <c r="AL250" i="7"/>
  <c r="AL257" i="7"/>
  <c r="AL264" i="7"/>
  <c r="AL251" i="7"/>
  <c r="AL258" i="7"/>
  <c r="AL265" i="7"/>
  <c r="AL249" i="7"/>
  <c r="AL256" i="7"/>
  <c r="AL263" i="7"/>
  <c r="AL247" i="7"/>
  <c r="AL254" i="7"/>
  <c r="AL261" i="7"/>
  <c r="AU228" i="7"/>
  <c r="AU335" i="7"/>
  <c r="AU336" i="7"/>
  <c r="AU337" i="7"/>
  <c r="AU229" i="7"/>
  <c r="AJ272" i="7"/>
  <c r="AJ286" i="7"/>
  <c r="AJ273" i="7"/>
  <c r="AJ287" i="7"/>
  <c r="AJ274" i="7"/>
  <c r="AJ288" i="7"/>
  <c r="AJ276" i="7"/>
  <c r="AJ290" i="7"/>
  <c r="AJ275" i="7"/>
  <c r="AJ289" i="7"/>
  <c r="AJ294" i="7"/>
  <c r="AJ251" i="7"/>
  <c r="AJ258" i="7"/>
  <c r="AJ265" i="7"/>
  <c r="AJ248" i="7"/>
  <c r="AJ255" i="7"/>
  <c r="AJ262" i="7"/>
  <c r="AJ249" i="7"/>
  <c r="AJ256" i="7"/>
  <c r="AJ263" i="7"/>
  <c r="AJ247" i="7"/>
  <c r="AJ254" i="7"/>
  <c r="AJ261" i="7"/>
  <c r="AJ250" i="7"/>
  <c r="AJ257" i="7"/>
  <c r="AJ264" i="7"/>
  <c r="AN272" i="7"/>
  <c r="AN286" i="7"/>
  <c r="AN273" i="7"/>
  <c r="AN287" i="7"/>
  <c r="AN276" i="7"/>
  <c r="AN290" i="7"/>
  <c r="AN275" i="7"/>
  <c r="AN289" i="7"/>
  <c r="AN274" i="7"/>
  <c r="AN288" i="7"/>
  <c r="AN250" i="7"/>
  <c r="AN257" i="7"/>
  <c r="AN264" i="7"/>
  <c r="AN248" i="7"/>
  <c r="AN255" i="7"/>
  <c r="AN262" i="7"/>
  <c r="AN251" i="7"/>
  <c r="AN258" i="7"/>
  <c r="AN265" i="7"/>
  <c r="AN249" i="7"/>
  <c r="AN256" i="7"/>
  <c r="AN263" i="7"/>
  <c r="AN247" i="7"/>
  <c r="AN254" i="7"/>
  <c r="AN261" i="7"/>
  <c r="U274" i="7"/>
  <c r="U288" i="7"/>
  <c r="U275" i="7"/>
  <c r="U289" i="7"/>
  <c r="U273" i="7"/>
  <c r="U287" i="7"/>
  <c r="U276" i="7"/>
  <c r="U290" i="7"/>
  <c r="U272" i="7"/>
  <c r="U286" i="7"/>
  <c r="U248" i="7"/>
  <c r="U255" i="7"/>
  <c r="U262" i="7"/>
  <c r="U251" i="7"/>
  <c r="U258" i="7"/>
  <c r="U265" i="7"/>
  <c r="U247" i="7"/>
  <c r="U254" i="7"/>
  <c r="U261" i="7"/>
  <c r="U249" i="7"/>
  <c r="U256" i="7"/>
  <c r="U263" i="7"/>
  <c r="U250" i="7"/>
  <c r="U257" i="7"/>
  <c r="U264" i="7"/>
  <c r="BA273" i="7"/>
  <c r="BA287" i="7"/>
  <c r="BA274" i="7"/>
  <c r="BA288" i="7"/>
  <c r="BA272" i="7"/>
  <c r="BA286" i="7"/>
  <c r="BA275" i="7"/>
  <c r="BA289" i="7"/>
  <c r="BA276" i="7"/>
  <c r="BA290" i="7"/>
  <c r="BA249" i="7"/>
  <c r="BA256" i="7"/>
  <c r="BA263" i="7"/>
  <c r="BA251" i="7"/>
  <c r="BA258" i="7"/>
  <c r="BA265" i="7"/>
  <c r="BA247" i="7"/>
  <c r="BA254" i="7"/>
  <c r="BA261" i="7"/>
  <c r="BA248" i="7"/>
  <c r="BA255" i="7"/>
  <c r="BA262" i="7"/>
  <c r="BA250" i="7"/>
  <c r="BA257" i="7"/>
  <c r="BA264" i="7"/>
  <c r="BB272" i="7"/>
  <c r="BB286" i="7"/>
  <c r="BB275" i="7"/>
  <c r="BB289" i="7"/>
  <c r="BB294" i="7"/>
  <c r="BB273" i="7"/>
  <c r="BB287" i="7"/>
  <c r="BB276" i="7"/>
  <c r="BB290" i="7"/>
  <c r="BB274" i="7"/>
  <c r="BB288" i="7"/>
  <c r="BB250" i="7"/>
  <c r="BB257" i="7"/>
  <c r="BB264" i="7"/>
  <c r="BB248" i="7"/>
  <c r="BB255" i="7"/>
  <c r="BB262" i="7"/>
  <c r="BB251" i="7"/>
  <c r="BB258" i="7"/>
  <c r="BB265" i="7"/>
  <c r="BB249" i="7"/>
  <c r="BB256" i="7"/>
  <c r="BB263" i="7"/>
  <c r="BB247" i="7"/>
  <c r="BB254" i="7"/>
  <c r="BB261" i="7"/>
  <c r="AD274" i="7"/>
  <c r="AD288" i="7"/>
  <c r="AD276" i="7"/>
  <c r="AD290" i="7"/>
  <c r="AD272" i="7"/>
  <c r="AD286" i="7"/>
  <c r="AD273" i="7"/>
  <c r="AD287" i="7"/>
  <c r="AD275" i="7"/>
  <c r="AD289" i="7"/>
  <c r="AD294" i="7"/>
  <c r="AD249" i="7"/>
  <c r="AD256" i="7"/>
  <c r="AD263" i="7"/>
  <c r="AD251" i="7"/>
  <c r="AD258" i="7"/>
  <c r="AD265" i="7"/>
  <c r="AD248" i="7"/>
  <c r="AD255" i="7"/>
  <c r="AD262" i="7"/>
  <c r="AD247" i="7"/>
  <c r="AD254" i="7"/>
  <c r="AD261" i="7"/>
  <c r="AD250" i="7"/>
  <c r="AD257" i="7"/>
  <c r="AD264" i="7"/>
  <c r="AR273" i="7"/>
  <c r="AR287" i="7"/>
  <c r="AR274" i="7"/>
  <c r="AR288" i="7"/>
  <c r="AR275" i="7"/>
  <c r="AR289" i="7"/>
  <c r="AR294" i="7"/>
  <c r="AR276" i="7"/>
  <c r="AR290" i="7"/>
  <c r="AR272" i="7"/>
  <c r="AR286" i="7"/>
  <c r="AR247" i="7"/>
  <c r="AR254" i="7"/>
  <c r="AR261" i="7"/>
  <c r="AR249" i="7"/>
  <c r="AR256" i="7"/>
  <c r="AR263" i="7"/>
  <c r="AR251" i="7"/>
  <c r="AR258" i="7"/>
  <c r="AR265" i="7"/>
  <c r="AR250" i="7"/>
  <c r="AR257" i="7"/>
  <c r="AR264" i="7"/>
  <c r="AR248" i="7"/>
  <c r="AR255" i="7"/>
  <c r="AR262" i="7"/>
  <c r="J267" i="7"/>
  <c r="Q303" i="7"/>
  <c r="Q304" i="7"/>
  <c r="Q350" i="7"/>
  <c r="AW267" i="7"/>
  <c r="AW303" i="7"/>
  <c r="AW304" i="7"/>
  <c r="AW350" i="7"/>
  <c r="U332" i="7"/>
  <c r="T228" i="7"/>
  <c r="T229" i="7"/>
  <c r="G274" i="7"/>
  <c r="G288" i="7"/>
  <c r="G275" i="7"/>
  <c r="G289" i="7"/>
  <c r="G272" i="7"/>
  <c r="G286" i="7"/>
  <c r="G273" i="7"/>
  <c r="G287" i="7"/>
  <c r="G276" i="7"/>
  <c r="G290" i="7"/>
  <c r="G247" i="7"/>
  <c r="G254" i="7"/>
  <c r="G261" i="7"/>
  <c r="G248" i="7"/>
  <c r="G255" i="7"/>
  <c r="G262" i="7"/>
  <c r="G250" i="7"/>
  <c r="G257" i="7"/>
  <c r="G264" i="7"/>
  <c r="G249" i="7"/>
  <c r="G256" i="7"/>
  <c r="G263" i="7"/>
  <c r="G251" i="7"/>
  <c r="G258" i="7"/>
  <c r="G265" i="7"/>
  <c r="AP273" i="7"/>
  <c r="AP287" i="7"/>
  <c r="AP275" i="7"/>
  <c r="AP289" i="7"/>
  <c r="AP276" i="7"/>
  <c r="AP290" i="7"/>
  <c r="AP272" i="7"/>
  <c r="AP286" i="7"/>
  <c r="AP274" i="7"/>
  <c r="AP288" i="7"/>
  <c r="AP248" i="7"/>
  <c r="AP255" i="7"/>
  <c r="AP262" i="7"/>
  <c r="AP249" i="7"/>
  <c r="AP256" i="7"/>
  <c r="AP263" i="7"/>
  <c r="AP250" i="7"/>
  <c r="AP257" i="7"/>
  <c r="AP264" i="7"/>
  <c r="AP247" i="7"/>
  <c r="AP254" i="7"/>
  <c r="AP261" i="7"/>
  <c r="AP251" i="7"/>
  <c r="AP258" i="7"/>
  <c r="AP265" i="7"/>
  <c r="B228" i="7"/>
  <c r="B335" i="7"/>
  <c r="B336" i="7"/>
  <c r="B337" i="7"/>
  <c r="B229" i="7"/>
  <c r="V335" i="7"/>
  <c r="V336" i="7"/>
  <c r="V337" i="7"/>
  <c r="X276" i="7"/>
  <c r="X290" i="7"/>
  <c r="X273" i="7"/>
  <c r="X287" i="7"/>
  <c r="X275" i="7"/>
  <c r="X289" i="7"/>
  <c r="X294" i="7"/>
  <c r="X272" i="7"/>
  <c r="X286" i="7"/>
  <c r="X274" i="7"/>
  <c r="X288" i="7"/>
  <c r="X250" i="7"/>
  <c r="X257" i="7"/>
  <c r="X264" i="7"/>
  <c r="X249" i="7"/>
  <c r="X256" i="7"/>
  <c r="X263" i="7"/>
  <c r="X247" i="7"/>
  <c r="X254" i="7"/>
  <c r="X261" i="7"/>
  <c r="X248" i="7"/>
  <c r="X255" i="7"/>
  <c r="X262" i="7"/>
  <c r="X251" i="7"/>
  <c r="X258" i="7"/>
  <c r="X265" i="7"/>
  <c r="H276" i="7"/>
  <c r="H290" i="7"/>
  <c r="H272" i="7"/>
  <c r="H286" i="7"/>
  <c r="H274" i="7"/>
  <c r="H288" i="7"/>
  <c r="H275" i="7"/>
  <c r="H289" i="7"/>
  <c r="H294" i="7"/>
  <c r="H273" i="7"/>
  <c r="H287" i="7"/>
  <c r="H247" i="7"/>
  <c r="H254" i="7"/>
  <c r="H261" i="7"/>
  <c r="H249" i="7"/>
  <c r="H256" i="7"/>
  <c r="H263" i="7"/>
  <c r="H250" i="7"/>
  <c r="H257" i="7"/>
  <c r="H264" i="7"/>
  <c r="H251" i="7"/>
  <c r="H258" i="7"/>
  <c r="H265" i="7"/>
  <c r="H248" i="7"/>
  <c r="H255" i="7"/>
  <c r="H262" i="7"/>
  <c r="D292" i="7"/>
  <c r="D293" i="7"/>
  <c r="K332" i="7"/>
  <c r="F335" i="7"/>
  <c r="F336" i="7"/>
  <c r="F337" i="7"/>
  <c r="AX275" i="7"/>
  <c r="AX289" i="7"/>
  <c r="AX274" i="7"/>
  <c r="AX288" i="7"/>
  <c r="AX273" i="7"/>
  <c r="AX287" i="7"/>
  <c r="AX272" i="7"/>
  <c r="AX286" i="7"/>
  <c r="AX276" i="7"/>
  <c r="AX290" i="7"/>
  <c r="AX251" i="7"/>
  <c r="AX258" i="7"/>
  <c r="AX265" i="7"/>
  <c r="AX247" i="7"/>
  <c r="AX254" i="7"/>
  <c r="AX261" i="7"/>
  <c r="AX249" i="7"/>
  <c r="AX256" i="7"/>
  <c r="AX263" i="7"/>
  <c r="AX250" i="7"/>
  <c r="AX257" i="7"/>
  <c r="AX264" i="7"/>
  <c r="AX248" i="7"/>
  <c r="AX255" i="7"/>
  <c r="AX262" i="7"/>
  <c r="AJ335" i="7"/>
  <c r="AJ336" i="7"/>
  <c r="AJ337" i="7"/>
  <c r="AY332" i="7"/>
  <c r="AN335" i="7"/>
  <c r="AN336" i="7"/>
  <c r="AN337" i="7"/>
  <c r="U335" i="7"/>
  <c r="U336" i="7"/>
  <c r="U337" i="7"/>
  <c r="BA335" i="7"/>
  <c r="BA336" i="7"/>
  <c r="BA337" i="7"/>
  <c r="BB335" i="7"/>
  <c r="BB336" i="7"/>
  <c r="BB337" i="7"/>
  <c r="AR335" i="7"/>
  <c r="AR336" i="7"/>
  <c r="AR337" i="7"/>
  <c r="J303" i="7"/>
  <c r="J304" i="7"/>
  <c r="J350" i="7"/>
  <c r="S228" i="7"/>
  <c r="S335" i="7"/>
  <c r="S336" i="7"/>
  <c r="S337" i="7"/>
  <c r="S229" i="7"/>
  <c r="Q267" i="7"/>
  <c r="C275" i="7"/>
  <c r="C289" i="7"/>
  <c r="C273" i="7"/>
  <c r="C287" i="7"/>
  <c r="C274" i="7"/>
  <c r="C288" i="7"/>
  <c r="C272" i="7"/>
  <c r="C286" i="7"/>
  <c r="C276" i="7"/>
  <c r="C290" i="7"/>
  <c r="C250" i="7"/>
  <c r="C257" i="7"/>
  <c r="C264" i="7"/>
  <c r="C247" i="7"/>
  <c r="C254" i="7"/>
  <c r="C261" i="7"/>
  <c r="C248" i="7"/>
  <c r="C255" i="7"/>
  <c r="C262" i="7"/>
  <c r="C249" i="7"/>
  <c r="C256" i="7"/>
  <c r="C263" i="7"/>
  <c r="C251" i="7"/>
  <c r="C258" i="7"/>
  <c r="C265" i="7"/>
  <c r="L228" i="7"/>
  <c r="L335" i="7"/>
  <c r="L336" i="7"/>
  <c r="L337" i="7"/>
  <c r="L229" i="7"/>
  <c r="AF228" i="7"/>
  <c r="AF335" i="7"/>
  <c r="AF336" i="7"/>
  <c r="AF337" i="7"/>
  <c r="AF229" i="7"/>
  <c r="AT274" i="7"/>
  <c r="AT288" i="7"/>
  <c r="AT276" i="7"/>
  <c r="AT290" i="7"/>
  <c r="AT273" i="7"/>
  <c r="AT287" i="7"/>
  <c r="AT272" i="7"/>
  <c r="AT286" i="7"/>
  <c r="AT275" i="7"/>
  <c r="AT289" i="7"/>
  <c r="AT248" i="7"/>
  <c r="AT255" i="7"/>
  <c r="AT262" i="7"/>
  <c r="AT247" i="7"/>
  <c r="AT254" i="7"/>
  <c r="AT261" i="7"/>
  <c r="AT251" i="7"/>
  <c r="AT258" i="7"/>
  <c r="AT265" i="7"/>
  <c r="AT249" i="7"/>
  <c r="AT256" i="7"/>
  <c r="AT263" i="7"/>
  <c r="AT250" i="7"/>
  <c r="AT257" i="7"/>
  <c r="AT264" i="7"/>
  <c r="T332" i="7"/>
  <c r="G335" i="7"/>
  <c r="G336" i="7"/>
  <c r="G337" i="7"/>
  <c r="AG267" i="7"/>
  <c r="AG294" i="7"/>
  <c r="AG303" i="7"/>
  <c r="AG304" i="7"/>
  <c r="AG350" i="7"/>
  <c r="AW332" i="7"/>
  <c r="AW335" i="7"/>
  <c r="AW336" i="7"/>
  <c r="AW337" i="7"/>
  <c r="O332" i="7"/>
  <c r="O335" i="7"/>
  <c r="O336" i="7"/>
  <c r="O337" i="7"/>
  <c r="AL332" i="7"/>
  <c r="AL335" i="7"/>
  <c r="AL336" i="7"/>
  <c r="AL337" i="7"/>
  <c r="BH228" i="7"/>
  <c r="BH229" i="7"/>
  <c r="H335" i="7"/>
  <c r="H336" i="7"/>
  <c r="H337" i="7"/>
  <c r="E275" i="7"/>
  <c r="E289" i="7"/>
  <c r="E274" i="7"/>
  <c r="E288" i="7"/>
  <c r="E273" i="7"/>
  <c r="E287" i="7"/>
  <c r="E276" i="7"/>
  <c r="E290" i="7"/>
  <c r="E272" i="7"/>
  <c r="E286" i="7"/>
  <c r="E251" i="7"/>
  <c r="E258" i="7"/>
  <c r="E265" i="7"/>
  <c r="E247" i="7"/>
  <c r="E254" i="7"/>
  <c r="E261" i="7"/>
  <c r="E248" i="7"/>
  <c r="E255" i="7"/>
  <c r="E262" i="7"/>
  <c r="E250" i="7"/>
  <c r="E257" i="7"/>
  <c r="E264" i="7"/>
  <c r="E249" i="7"/>
  <c r="E256" i="7"/>
  <c r="E263" i="7"/>
  <c r="D294" i="7"/>
  <c r="D303" i="7"/>
  <c r="D304" i="7"/>
  <c r="D350" i="7"/>
  <c r="W332" i="7"/>
  <c r="W335" i="7"/>
  <c r="W336" i="7"/>
  <c r="W337" i="7"/>
  <c r="Y274" i="7"/>
  <c r="Y288" i="7"/>
  <c r="Y276" i="7"/>
  <c r="Y290" i="7"/>
  <c r="Y273" i="7"/>
  <c r="Y287" i="7"/>
  <c r="Y272" i="7"/>
  <c r="Y286" i="7"/>
  <c r="Y275" i="7"/>
  <c r="Y289" i="7"/>
  <c r="Y247" i="7"/>
  <c r="Y254" i="7"/>
  <c r="Y261" i="7"/>
  <c r="Y251" i="7"/>
  <c r="Y258" i="7"/>
  <c r="Y265" i="7"/>
  <c r="Y249" i="7"/>
  <c r="Y256" i="7"/>
  <c r="Y263" i="7"/>
  <c r="Y248" i="7"/>
  <c r="Y255" i="7"/>
  <c r="Y262" i="7"/>
  <c r="Y250" i="7"/>
  <c r="Y257" i="7"/>
  <c r="Y264" i="7"/>
  <c r="AH274" i="7"/>
  <c r="AH288" i="7"/>
  <c r="AH272" i="7"/>
  <c r="AH286" i="7"/>
  <c r="AH276" i="7"/>
  <c r="AH290" i="7"/>
  <c r="AH275" i="7"/>
  <c r="AH289" i="7"/>
  <c r="AH273" i="7"/>
  <c r="AH287" i="7"/>
  <c r="AH251" i="7"/>
  <c r="AH258" i="7"/>
  <c r="AH265" i="7"/>
  <c r="AH250" i="7"/>
  <c r="AH257" i="7"/>
  <c r="AH264" i="7"/>
  <c r="AH247" i="7"/>
  <c r="AH254" i="7"/>
  <c r="AH261" i="7"/>
  <c r="AH248" i="7"/>
  <c r="AH255" i="7"/>
  <c r="AH262" i="7"/>
  <c r="AH249" i="7"/>
  <c r="AH256" i="7"/>
  <c r="AH263" i="7"/>
  <c r="I292" i="7"/>
  <c r="I293" i="7"/>
  <c r="K228" i="7"/>
  <c r="K229" i="7"/>
  <c r="M332" i="7"/>
  <c r="AZ275" i="7"/>
  <c r="AZ289" i="7"/>
  <c r="AZ274" i="7"/>
  <c r="AZ288" i="7"/>
  <c r="AZ272" i="7"/>
  <c r="AZ286" i="7"/>
  <c r="AZ276" i="7"/>
  <c r="AZ290" i="7"/>
  <c r="AZ273" i="7"/>
  <c r="AZ287" i="7"/>
  <c r="AZ247" i="7"/>
  <c r="AZ254" i="7"/>
  <c r="AZ261" i="7"/>
  <c r="AZ250" i="7"/>
  <c r="AZ257" i="7"/>
  <c r="AZ264" i="7"/>
  <c r="AZ248" i="7"/>
  <c r="AZ255" i="7"/>
  <c r="AZ262" i="7"/>
  <c r="AZ251" i="7"/>
  <c r="AZ258" i="7"/>
  <c r="AZ265" i="7"/>
  <c r="AZ249" i="7"/>
  <c r="AZ256" i="7"/>
  <c r="AZ263" i="7"/>
  <c r="AY272" i="7"/>
  <c r="AY286" i="7"/>
  <c r="AY275" i="7"/>
  <c r="AY289" i="7"/>
  <c r="AY294" i="7"/>
  <c r="AY276" i="7"/>
  <c r="AY290" i="7"/>
  <c r="AY274" i="7"/>
  <c r="AY288" i="7"/>
  <c r="AY273" i="7"/>
  <c r="AY287" i="7"/>
  <c r="AY250" i="7"/>
  <c r="AY257" i="7"/>
  <c r="AY264" i="7"/>
  <c r="AY249" i="7"/>
  <c r="AY256" i="7"/>
  <c r="AY263" i="7"/>
  <c r="AY248" i="7"/>
  <c r="AY255" i="7"/>
  <c r="AY262" i="7"/>
  <c r="AY247" i="7"/>
  <c r="AY254" i="7"/>
  <c r="AY261" i="7"/>
  <c r="AY251" i="7"/>
  <c r="AY258" i="7"/>
  <c r="AY265" i="7"/>
  <c r="R274" i="7"/>
  <c r="R288" i="7"/>
  <c r="R272" i="7"/>
  <c r="R286" i="7"/>
  <c r="R273" i="7"/>
  <c r="R287" i="7"/>
  <c r="R275" i="7"/>
  <c r="R289" i="7"/>
  <c r="R294" i="7"/>
  <c r="R276" i="7"/>
  <c r="R290" i="7"/>
  <c r="R247" i="7"/>
  <c r="R254" i="7"/>
  <c r="R261" i="7"/>
  <c r="R249" i="7"/>
  <c r="R256" i="7"/>
  <c r="R263" i="7"/>
  <c r="R248" i="7"/>
  <c r="R255" i="7"/>
  <c r="R262" i="7"/>
  <c r="R250" i="7"/>
  <c r="R257" i="7"/>
  <c r="R264" i="7"/>
  <c r="R251" i="7"/>
  <c r="R258" i="7"/>
  <c r="R265" i="7"/>
  <c r="AQ272" i="7"/>
  <c r="AQ286" i="7"/>
  <c r="AQ273" i="7"/>
  <c r="AQ287" i="7"/>
  <c r="AQ275" i="7"/>
  <c r="AQ289" i="7"/>
  <c r="AQ276" i="7"/>
  <c r="AQ290" i="7"/>
  <c r="AQ274" i="7"/>
  <c r="AQ288" i="7"/>
  <c r="AQ250" i="7"/>
  <c r="AQ257" i="7"/>
  <c r="AQ264" i="7"/>
  <c r="AQ249" i="7"/>
  <c r="AQ256" i="7"/>
  <c r="AQ263" i="7"/>
  <c r="AQ247" i="7"/>
  <c r="AQ254" i="7"/>
  <c r="AQ261" i="7"/>
  <c r="AQ251" i="7"/>
  <c r="AQ258" i="7"/>
  <c r="AQ265" i="7"/>
  <c r="AQ248" i="7"/>
  <c r="AQ255" i="7"/>
  <c r="AQ262" i="7"/>
  <c r="AC273" i="7"/>
  <c r="AC287" i="7"/>
  <c r="AC275" i="7"/>
  <c r="AC289" i="7"/>
  <c r="AC272" i="7"/>
  <c r="AC286" i="7"/>
  <c r="AC276" i="7"/>
  <c r="AC290" i="7"/>
  <c r="AC274" i="7"/>
  <c r="AC288" i="7"/>
  <c r="AC247" i="7"/>
  <c r="AC254" i="7"/>
  <c r="AC261" i="7"/>
  <c r="AC248" i="7"/>
  <c r="AC255" i="7"/>
  <c r="AC262" i="7"/>
  <c r="AC251" i="7"/>
  <c r="AC258" i="7"/>
  <c r="AC265" i="7"/>
  <c r="AC250" i="7"/>
  <c r="AC257" i="7"/>
  <c r="AC264" i="7"/>
  <c r="AC249" i="7"/>
  <c r="AC256" i="7"/>
  <c r="AC263" i="7"/>
  <c r="AB273" i="7"/>
  <c r="AB287" i="7"/>
  <c r="AB272" i="7"/>
  <c r="AB286" i="7"/>
  <c r="AB274" i="7"/>
  <c r="AB288" i="7"/>
  <c r="AB276" i="7"/>
  <c r="AB290" i="7"/>
  <c r="AB275" i="7"/>
  <c r="AB289" i="7"/>
  <c r="AB251" i="7"/>
  <c r="AB258" i="7"/>
  <c r="AB265" i="7"/>
  <c r="AB250" i="7"/>
  <c r="AB257" i="7"/>
  <c r="AB264" i="7"/>
  <c r="AB248" i="7"/>
  <c r="AB255" i="7"/>
  <c r="AB262" i="7"/>
  <c r="AB247" i="7"/>
  <c r="AB254" i="7"/>
  <c r="AB261" i="7"/>
  <c r="AB249" i="7"/>
  <c r="AB256" i="7"/>
  <c r="AB263" i="7"/>
  <c r="AO274" i="7"/>
  <c r="AO288" i="7"/>
  <c r="AO272" i="7"/>
  <c r="AO286" i="7"/>
  <c r="AO275" i="7"/>
  <c r="AO289" i="7"/>
  <c r="AO276" i="7"/>
  <c r="AO290" i="7"/>
  <c r="AO273" i="7"/>
  <c r="AO287" i="7"/>
  <c r="AO249" i="7"/>
  <c r="AO256" i="7"/>
  <c r="AO263" i="7"/>
  <c r="AO250" i="7"/>
  <c r="AO257" i="7"/>
  <c r="AO264" i="7"/>
  <c r="AO251" i="7"/>
  <c r="AO258" i="7"/>
  <c r="AO265" i="7"/>
  <c r="AO247" i="7"/>
  <c r="AO254" i="7"/>
  <c r="AO261" i="7"/>
  <c r="AO248" i="7"/>
  <c r="AO255" i="7"/>
  <c r="AO262" i="7"/>
  <c r="J338" i="7"/>
  <c r="J339" i="7"/>
  <c r="J340" i="7"/>
  <c r="J341" i="7"/>
  <c r="J345" i="7"/>
  <c r="J342" i="7"/>
  <c r="J344" i="7"/>
  <c r="J343" i="7"/>
  <c r="BF275" i="7"/>
  <c r="BF289" i="7"/>
  <c r="BF276" i="7"/>
  <c r="BF290" i="7"/>
  <c r="BF272" i="7"/>
  <c r="BF286" i="7"/>
  <c r="BF273" i="7"/>
  <c r="BF287" i="7"/>
  <c r="BF274" i="7"/>
  <c r="BF288" i="7"/>
  <c r="BF248" i="7"/>
  <c r="BF255" i="7"/>
  <c r="BF262" i="7"/>
  <c r="BF249" i="7"/>
  <c r="BF256" i="7"/>
  <c r="BF263" i="7"/>
  <c r="BF250" i="7"/>
  <c r="BF257" i="7"/>
  <c r="BF264" i="7"/>
  <c r="BF247" i="7"/>
  <c r="BF254" i="7"/>
  <c r="BF261" i="7"/>
  <c r="BF251" i="7"/>
  <c r="BF258" i="7"/>
  <c r="BF265" i="7"/>
  <c r="BE332" i="7"/>
  <c r="BE335" i="7"/>
  <c r="BE336" i="7"/>
  <c r="BE337" i="7"/>
  <c r="AW338" i="7"/>
  <c r="AW339" i="7"/>
  <c r="AW340" i="7"/>
  <c r="AW341" i="7"/>
  <c r="AW343" i="7"/>
  <c r="AW342" i="7"/>
  <c r="AW345" i="7"/>
  <c r="AW344" i="7"/>
  <c r="AV268" i="7"/>
  <c r="AV269" i="7"/>
  <c r="AV356" i="7"/>
  <c r="AV303" i="7"/>
  <c r="AV304" i="7"/>
  <c r="AV350" i="7"/>
  <c r="P272" i="7"/>
  <c r="P286" i="7"/>
  <c r="P274" i="7"/>
  <c r="P288" i="7"/>
  <c r="P275" i="7"/>
  <c r="P289" i="7"/>
  <c r="P276" i="7"/>
  <c r="P290" i="7"/>
  <c r="P273" i="7"/>
  <c r="P287" i="7"/>
  <c r="P247" i="7"/>
  <c r="P254" i="7"/>
  <c r="P261" i="7"/>
  <c r="P251" i="7"/>
  <c r="P258" i="7"/>
  <c r="P265" i="7"/>
  <c r="P248" i="7"/>
  <c r="P255" i="7"/>
  <c r="P262" i="7"/>
  <c r="P250" i="7"/>
  <c r="P257" i="7"/>
  <c r="P264" i="7"/>
  <c r="P249" i="7"/>
  <c r="P256" i="7"/>
  <c r="P263" i="7"/>
  <c r="W274" i="7"/>
  <c r="W288" i="7"/>
  <c r="W276" i="7"/>
  <c r="W290" i="7"/>
  <c r="W273" i="7"/>
  <c r="W287" i="7"/>
  <c r="W272" i="7"/>
  <c r="W286" i="7"/>
  <c r="W275" i="7"/>
  <c r="W289" i="7"/>
  <c r="W250" i="7"/>
  <c r="W257" i="7"/>
  <c r="W264" i="7"/>
  <c r="W247" i="7"/>
  <c r="W254" i="7"/>
  <c r="W261" i="7"/>
  <c r="W249" i="7"/>
  <c r="W256" i="7"/>
  <c r="W263" i="7"/>
  <c r="W251" i="7"/>
  <c r="W258" i="7"/>
  <c r="W265" i="7"/>
  <c r="W248" i="7"/>
  <c r="W255" i="7"/>
  <c r="W262" i="7"/>
  <c r="AI228" i="7"/>
  <c r="AI335" i="7"/>
  <c r="AI336" i="7"/>
  <c r="AI337" i="7"/>
  <c r="AI229" i="7"/>
  <c r="BE274" i="7"/>
  <c r="BE288" i="7"/>
  <c r="BE276" i="7"/>
  <c r="BE290" i="7"/>
  <c r="BE273" i="7"/>
  <c r="BE287" i="7"/>
  <c r="BE272" i="7"/>
  <c r="BE286" i="7"/>
  <c r="BE275" i="7"/>
  <c r="BE289" i="7"/>
  <c r="BE251" i="7"/>
  <c r="BE258" i="7"/>
  <c r="BE265" i="7"/>
  <c r="BE249" i="7"/>
  <c r="BE256" i="7"/>
  <c r="BE263" i="7"/>
  <c r="BE248" i="7"/>
  <c r="BE255" i="7"/>
  <c r="BE262" i="7"/>
  <c r="BE250" i="7"/>
  <c r="BE257" i="7"/>
  <c r="BE264" i="7"/>
  <c r="BE247" i="7"/>
  <c r="BE254" i="7"/>
  <c r="BE261" i="7"/>
  <c r="BD332" i="7"/>
  <c r="BD335" i="7"/>
  <c r="BD336" i="7"/>
  <c r="BD337" i="7"/>
  <c r="O276" i="7"/>
  <c r="O290" i="7"/>
  <c r="O273" i="7"/>
  <c r="O287" i="7"/>
  <c r="O274" i="7"/>
  <c r="O288" i="7"/>
  <c r="O272" i="7"/>
  <c r="O286" i="7"/>
  <c r="O275" i="7"/>
  <c r="O289" i="7"/>
  <c r="O294" i="7"/>
  <c r="O251" i="7"/>
  <c r="O258" i="7"/>
  <c r="O265" i="7"/>
  <c r="O250" i="7"/>
  <c r="O257" i="7"/>
  <c r="O264" i="7"/>
  <c r="O247" i="7"/>
  <c r="O254" i="7"/>
  <c r="O261" i="7"/>
  <c r="O249" i="7"/>
  <c r="O256" i="7"/>
  <c r="O263" i="7"/>
  <c r="O248" i="7"/>
  <c r="O255" i="7"/>
  <c r="O262" i="7"/>
  <c r="N228" i="7"/>
  <c r="N335" i="7"/>
  <c r="N336" i="7"/>
  <c r="N337" i="7"/>
  <c r="N229" i="7"/>
  <c r="AE228" i="7"/>
  <c r="AE335" i="7"/>
  <c r="AE336" i="7"/>
  <c r="AE337" i="7"/>
  <c r="AE229" i="7"/>
  <c r="J349" i="7"/>
  <c r="J351" i="7"/>
  <c r="Y335" i="7"/>
  <c r="Y336" i="7"/>
  <c r="Y337" i="7"/>
  <c r="AH335" i="7"/>
  <c r="AH336" i="7"/>
  <c r="AH337" i="7"/>
  <c r="AM276" i="7"/>
  <c r="AM290" i="7"/>
  <c r="AM272" i="7"/>
  <c r="AM286" i="7"/>
  <c r="AM273" i="7"/>
  <c r="AM287" i="7"/>
  <c r="AM274" i="7"/>
  <c r="AM288" i="7"/>
  <c r="AM275" i="7"/>
  <c r="AM289" i="7"/>
  <c r="AM294" i="7"/>
  <c r="AM250" i="7"/>
  <c r="AM257" i="7"/>
  <c r="AM264" i="7"/>
  <c r="AM248" i="7"/>
  <c r="AM255" i="7"/>
  <c r="AM262" i="7"/>
  <c r="AM247" i="7"/>
  <c r="AM254" i="7"/>
  <c r="AM261" i="7"/>
  <c r="AM249" i="7"/>
  <c r="AM256" i="7"/>
  <c r="AM263" i="7"/>
  <c r="AM251" i="7"/>
  <c r="AM258" i="7"/>
  <c r="AM265" i="7"/>
  <c r="BH332" i="7"/>
  <c r="AP332" i="7"/>
  <c r="AP335" i="7"/>
  <c r="AP336" i="7"/>
  <c r="AP337" i="7"/>
  <c r="BC332" i="7"/>
  <c r="AY335" i="7"/>
  <c r="AY336" i="7"/>
  <c r="AY337" i="7"/>
  <c r="AC335" i="7"/>
  <c r="AC336" i="7"/>
  <c r="AC337" i="7"/>
  <c r="AO335" i="7"/>
  <c r="AO336" i="7"/>
  <c r="AO337" i="7"/>
  <c r="BF294" i="7"/>
  <c r="Z292" i="7"/>
  <c r="Z293" i="7"/>
  <c r="W294" i="7"/>
  <c r="K335" i="7"/>
  <c r="K336" i="7"/>
  <c r="K337" i="7"/>
  <c r="Z294" i="7"/>
  <c r="BE294" i="7"/>
  <c r="Y294" i="7"/>
  <c r="AT294" i="7"/>
  <c r="AD267" i="7"/>
  <c r="AK292" i="7"/>
  <c r="AK293" i="7"/>
  <c r="AA267" i="7"/>
  <c r="BF292" i="7"/>
  <c r="BF293" i="7"/>
  <c r="BF338" i="7"/>
  <c r="BF339" i="7"/>
  <c r="AO292" i="7"/>
  <c r="AO293" i="7"/>
  <c r="R292" i="7"/>
  <c r="R293" i="7"/>
  <c r="AP267" i="7"/>
  <c r="G292" i="7"/>
  <c r="G293" i="7"/>
  <c r="G338" i="7"/>
  <c r="G339" i="7"/>
  <c r="G349" i="7"/>
  <c r="AM267" i="7"/>
  <c r="AM268" i="7"/>
  <c r="E292" i="7"/>
  <c r="E293" i="7"/>
  <c r="C267" i="7"/>
  <c r="AA292" i="7"/>
  <c r="AA293" i="7"/>
  <c r="AA344" i="7"/>
  <c r="V294" i="7"/>
  <c r="R303" i="7"/>
  <c r="R304" i="7"/>
  <c r="R350" i="7"/>
  <c r="AP294" i="7"/>
  <c r="AM356" i="7"/>
  <c r="AW346" i="7"/>
  <c r="BF267" i="7"/>
  <c r="AB292" i="7"/>
  <c r="AB293" i="7"/>
  <c r="I344" i="7"/>
  <c r="I338" i="7"/>
  <c r="I339" i="7"/>
  <c r="I342" i="7"/>
  <c r="I345" i="7"/>
  <c r="I343" i="7"/>
  <c r="E345" i="7"/>
  <c r="E343" i="7"/>
  <c r="E342" i="7"/>
  <c r="E338" i="7"/>
  <c r="E339" i="7"/>
  <c r="E344" i="7"/>
  <c r="E294" i="7"/>
  <c r="E303" i="7"/>
  <c r="E304" i="7"/>
  <c r="E350" i="7"/>
  <c r="BH335" i="7"/>
  <c r="BH336" i="7"/>
  <c r="BH337" i="7"/>
  <c r="AT267" i="7"/>
  <c r="C294" i="7"/>
  <c r="AX292" i="7"/>
  <c r="AX293" i="7"/>
  <c r="H267" i="7"/>
  <c r="H292" i="7"/>
  <c r="H293" i="7"/>
  <c r="X267" i="7"/>
  <c r="X292" i="7"/>
  <c r="X293" i="7"/>
  <c r="U267" i="7"/>
  <c r="AN267" i="7"/>
  <c r="AU272" i="7"/>
  <c r="AU286" i="7"/>
  <c r="AU275" i="7"/>
  <c r="AU289" i="7"/>
  <c r="AU273" i="7"/>
  <c r="AU287" i="7"/>
  <c r="AU274" i="7"/>
  <c r="AU288" i="7"/>
  <c r="AU276" i="7"/>
  <c r="AU290" i="7"/>
  <c r="AU250" i="7"/>
  <c r="AU257" i="7"/>
  <c r="AU264" i="7"/>
  <c r="AU249" i="7"/>
  <c r="AU256" i="7"/>
  <c r="AU263" i="7"/>
  <c r="AU247" i="7"/>
  <c r="AU254" i="7"/>
  <c r="AU261" i="7"/>
  <c r="AU248" i="7"/>
  <c r="AU255" i="7"/>
  <c r="AU262" i="7"/>
  <c r="AU251" i="7"/>
  <c r="AU258" i="7"/>
  <c r="AU265" i="7"/>
  <c r="AL294" i="7"/>
  <c r="F292" i="7"/>
  <c r="F293" i="7"/>
  <c r="F294" i="7"/>
  <c r="V267" i="7"/>
  <c r="BD267" i="7"/>
  <c r="BD294" i="7"/>
  <c r="BG292" i="7"/>
  <c r="BG293" i="7"/>
  <c r="Z267" i="7"/>
  <c r="AS273" i="7"/>
  <c r="AS287" i="7"/>
  <c r="AS276" i="7"/>
  <c r="AS290" i="7"/>
  <c r="AS275" i="7"/>
  <c r="AS289" i="7"/>
  <c r="AS272" i="7"/>
  <c r="AS286" i="7"/>
  <c r="AS274" i="7"/>
  <c r="AS288" i="7"/>
  <c r="AS248" i="7"/>
  <c r="AS255" i="7"/>
  <c r="AS262" i="7"/>
  <c r="AS249" i="7"/>
  <c r="AS256" i="7"/>
  <c r="AS263" i="7"/>
  <c r="AS250" i="7"/>
  <c r="AS257" i="7"/>
  <c r="AS264" i="7"/>
  <c r="AS247" i="7"/>
  <c r="AS254" i="7"/>
  <c r="AS261" i="7"/>
  <c r="AS251" i="7"/>
  <c r="AS258" i="7"/>
  <c r="AS265" i="7"/>
  <c r="N273" i="7"/>
  <c r="N287" i="7"/>
  <c r="N276" i="7"/>
  <c r="N290" i="7"/>
  <c r="N272" i="7"/>
  <c r="N286" i="7"/>
  <c r="N275" i="7"/>
  <c r="N289" i="7"/>
  <c r="N274" i="7"/>
  <c r="N288" i="7"/>
  <c r="N247" i="7"/>
  <c r="N254" i="7"/>
  <c r="N261" i="7"/>
  <c r="N248" i="7"/>
  <c r="N255" i="7"/>
  <c r="N262" i="7"/>
  <c r="N250" i="7"/>
  <c r="N257" i="7"/>
  <c r="N264" i="7"/>
  <c r="N249" i="7"/>
  <c r="N256" i="7"/>
  <c r="N263" i="7"/>
  <c r="N251" i="7"/>
  <c r="N258" i="7"/>
  <c r="N265" i="7"/>
  <c r="BE292" i="7"/>
  <c r="BE293" i="7"/>
  <c r="AI275" i="7"/>
  <c r="AI289" i="7"/>
  <c r="AI273" i="7"/>
  <c r="AI287" i="7"/>
  <c r="AI276" i="7"/>
  <c r="AI290" i="7"/>
  <c r="AI274" i="7"/>
  <c r="AI288" i="7"/>
  <c r="AI272" i="7"/>
  <c r="AI286" i="7"/>
  <c r="AI247" i="7"/>
  <c r="AI254" i="7"/>
  <c r="AI261" i="7"/>
  <c r="AI250" i="7"/>
  <c r="AI257" i="7"/>
  <c r="AI264" i="7"/>
  <c r="AI249" i="7"/>
  <c r="AI256" i="7"/>
  <c r="AI263" i="7"/>
  <c r="AI248" i="7"/>
  <c r="AI255" i="7"/>
  <c r="AI262" i="7"/>
  <c r="AI251" i="7"/>
  <c r="AI258" i="7"/>
  <c r="AI265" i="7"/>
  <c r="W292" i="7"/>
  <c r="W293" i="7"/>
  <c r="P294" i="7"/>
  <c r="AW347" i="7"/>
  <c r="J346" i="7"/>
  <c r="J347" i="7"/>
  <c r="AO294" i="7"/>
  <c r="AO303" i="7"/>
  <c r="AO304" i="7"/>
  <c r="AO350" i="7"/>
  <c r="AB267" i="7"/>
  <c r="AB294" i="7"/>
  <c r="AC292" i="7"/>
  <c r="AC293" i="7"/>
  <c r="AQ292" i="7"/>
  <c r="AQ293" i="7"/>
  <c r="AY267" i="7"/>
  <c r="AY292" i="7"/>
  <c r="AY293" i="7"/>
  <c r="AZ292" i="7"/>
  <c r="AZ293" i="7"/>
  <c r="K273" i="7"/>
  <c r="K287" i="7"/>
  <c r="K274" i="7"/>
  <c r="K288" i="7"/>
  <c r="K276" i="7"/>
  <c r="K290" i="7"/>
  <c r="K272" i="7"/>
  <c r="K286" i="7"/>
  <c r="K275" i="7"/>
  <c r="K289" i="7"/>
  <c r="K250" i="7"/>
  <c r="K257" i="7"/>
  <c r="K264" i="7"/>
  <c r="K251" i="7"/>
  <c r="K258" i="7"/>
  <c r="K265" i="7"/>
  <c r="K248" i="7"/>
  <c r="K255" i="7"/>
  <c r="K262" i="7"/>
  <c r="K247" i="7"/>
  <c r="K254" i="7"/>
  <c r="K261" i="7"/>
  <c r="K249" i="7"/>
  <c r="K256" i="7"/>
  <c r="K263" i="7"/>
  <c r="AH292" i="7"/>
  <c r="AH293" i="7"/>
  <c r="Y292" i="7"/>
  <c r="Y293" i="7"/>
  <c r="L274" i="7"/>
  <c r="L288" i="7"/>
  <c r="L276" i="7"/>
  <c r="L290" i="7"/>
  <c r="L275" i="7"/>
  <c r="L289" i="7"/>
  <c r="L272" i="7"/>
  <c r="L286" i="7"/>
  <c r="L273" i="7"/>
  <c r="L287" i="7"/>
  <c r="L251" i="7"/>
  <c r="L258" i="7"/>
  <c r="L265" i="7"/>
  <c r="L247" i="7"/>
  <c r="L254" i="7"/>
  <c r="L261" i="7"/>
  <c r="L248" i="7"/>
  <c r="L255" i="7"/>
  <c r="L262" i="7"/>
  <c r="L250" i="7"/>
  <c r="L257" i="7"/>
  <c r="L264" i="7"/>
  <c r="L249" i="7"/>
  <c r="L256" i="7"/>
  <c r="L263" i="7"/>
  <c r="C292" i="7"/>
  <c r="C293" i="7"/>
  <c r="Q356" i="7"/>
  <c r="Q269" i="7"/>
  <c r="Q268" i="7"/>
  <c r="AX267" i="7"/>
  <c r="X303" i="7"/>
  <c r="X304" i="7"/>
  <c r="X350" i="7"/>
  <c r="T273" i="7"/>
  <c r="T287" i="7"/>
  <c r="T276" i="7"/>
  <c r="T290" i="7"/>
  <c r="T272" i="7"/>
  <c r="T286" i="7"/>
  <c r="T274" i="7"/>
  <c r="T288" i="7"/>
  <c r="T275" i="7"/>
  <c r="T289" i="7"/>
  <c r="T248" i="7"/>
  <c r="T255" i="7"/>
  <c r="T262" i="7"/>
  <c r="T251" i="7"/>
  <c r="T258" i="7"/>
  <c r="T265" i="7"/>
  <c r="T250" i="7"/>
  <c r="T257" i="7"/>
  <c r="T264" i="7"/>
  <c r="T247" i="7"/>
  <c r="T254" i="7"/>
  <c r="T261" i="7"/>
  <c r="T249" i="7"/>
  <c r="T256" i="7"/>
  <c r="T263" i="7"/>
  <c r="J356" i="7"/>
  <c r="J269" i="7"/>
  <c r="J268" i="7"/>
  <c r="AD356" i="7"/>
  <c r="AD269" i="7"/>
  <c r="AD268" i="7"/>
  <c r="AN292" i="7"/>
  <c r="AN293" i="7"/>
  <c r="I303" i="7"/>
  <c r="I304" i="7"/>
  <c r="I350" i="7"/>
  <c r="D268" i="7"/>
  <c r="D269" i="7"/>
  <c r="D356" i="7"/>
  <c r="AK345" i="7"/>
  <c r="AK338" i="7"/>
  <c r="AK339" i="7"/>
  <c r="AK344" i="7"/>
  <c r="AK343" i="7"/>
  <c r="AK342" i="7"/>
  <c r="AA268" i="7"/>
  <c r="AA356" i="7"/>
  <c r="AA269" i="7"/>
  <c r="AA338" i="7"/>
  <c r="AA339" i="7"/>
  <c r="AA345" i="7"/>
  <c r="BC272" i="7"/>
  <c r="BC286" i="7"/>
  <c r="BC275" i="7"/>
  <c r="BC289" i="7"/>
  <c r="BC276" i="7"/>
  <c r="BC290" i="7"/>
  <c r="BC273" i="7"/>
  <c r="BC287" i="7"/>
  <c r="BC274" i="7"/>
  <c r="BC288" i="7"/>
  <c r="BC249" i="7"/>
  <c r="BC256" i="7"/>
  <c r="BC263" i="7"/>
  <c r="BC247" i="7"/>
  <c r="BC254" i="7"/>
  <c r="BC261" i="7"/>
  <c r="BC251" i="7"/>
  <c r="BC258" i="7"/>
  <c r="BC265" i="7"/>
  <c r="BC250" i="7"/>
  <c r="BC257" i="7"/>
  <c r="BC264" i="7"/>
  <c r="BC248" i="7"/>
  <c r="BC255" i="7"/>
  <c r="BC262" i="7"/>
  <c r="BG267" i="7"/>
  <c r="Z338" i="7"/>
  <c r="Z339" i="7"/>
  <c r="Z345" i="7"/>
  <c r="Z343" i="7"/>
  <c r="Z344" i="7"/>
  <c r="Z342" i="7"/>
  <c r="Q343" i="7"/>
  <c r="Q344" i="7"/>
  <c r="Q338" i="7"/>
  <c r="Q339" i="7"/>
  <c r="Q345" i="7"/>
  <c r="Q342" i="7"/>
  <c r="AM292" i="7"/>
  <c r="AM293" i="7"/>
  <c r="O292" i="7"/>
  <c r="O293" i="7"/>
  <c r="W267" i="7"/>
  <c r="P267" i="7"/>
  <c r="BF345" i="7"/>
  <c r="AO338" i="7"/>
  <c r="AO339" i="7"/>
  <c r="AO340" i="7"/>
  <c r="AO341" i="7"/>
  <c r="AO344" i="7"/>
  <c r="AO345" i="7"/>
  <c r="AO343" i="7"/>
  <c r="AO342" i="7"/>
  <c r="AC267" i="7"/>
  <c r="AC294" i="7"/>
  <c r="AC303" i="7"/>
  <c r="AC304" i="7"/>
  <c r="AC350" i="7"/>
  <c r="AQ267" i="7"/>
  <c r="R267" i="7"/>
  <c r="R345" i="7"/>
  <c r="R343" i="7"/>
  <c r="R338" i="7"/>
  <c r="R339" i="7"/>
  <c r="R344" i="7"/>
  <c r="R342" i="7"/>
  <c r="AZ267" i="7"/>
  <c r="E267" i="7"/>
  <c r="AG356" i="7"/>
  <c r="AG269" i="7"/>
  <c r="AG268" i="7"/>
  <c r="C269" i="7"/>
  <c r="C356" i="7"/>
  <c r="C268" i="7"/>
  <c r="S274" i="7"/>
  <c r="S288" i="7"/>
  <c r="S272" i="7"/>
  <c r="S286" i="7"/>
  <c r="S273" i="7"/>
  <c r="S287" i="7"/>
  <c r="S275" i="7"/>
  <c r="S289" i="7"/>
  <c r="S276" i="7"/>
  <c r="S290" i="7"/>
  <c r="S251" i="7"/>
  <c r="S258" i="7"/>
  <c r="S265" i="7"/>
  <c r="S248" i="7"/>
  <c r="S255" i="7"/>
  <c r="S262" i="7"/>
  <c r="S249" i="7"/>
  <c r="S256" i="7"/>
  <c r="S263" i="7"/>
  <c r="S250" i="7"/>
  <c r="S257" i="7"/>
  <c r="S264" i="7"/>
  <c r="S247" i="7"/>
  <c r="S254" i="7"/>
  <c r="S261" i="7"/>
  <c r="D345" i="7"/>
  <c r="D342" i="7"/>
  <c r="D343" i="7"/>
  <c r="D344" i="7"/>
  <c r="D338" i="7"/>
  <c r="D339" i="7"/>
  <c r="H303" i="7"/>
  <c r="H304" i="7"/>
  <c r="H350" i="7"/>
  <c r="B275" i="7"/>
  <c r="B289" i="7"/>
  <c r="B273" i="7"/>
  <c r="B287" i="7"/>
  <c r="B274" i="7"/>
  <c r="B288" i="7"/>
  <c r="B276" i="7"/>
  <c r="B290" i="7"/>
  <c r="B272" i="7"/>
  <c r="B286" i="7"/>
  <c r="B248" i="7"/>
  <c r="B255" i="7"/>
  <c r="B262" i="7"/>
  <c r="B249" i="7"/>
  <c r="B256" i="7"/>
  <c r="B263" i="7"/>
  <c r="B247" i="7"/>
  <c r="B254" i="7"/>
  <c r="B261" i="7"/>
  <c r="B251" i="7"/>
  <c r="B258" i="7"/>
  <c r="B265" i="7"/>
  <c r="B250" i="7"/>
  <c r="B257" i="7"/>
  <c r="B264" i="7"/>
  <c r="AP356" i="7"/>
  <c r="AP269" i="7"/>
  <c r="AP268" i="7"/>
  <c r="G345" i="7"/>
  <c r="G343" i="7"/>
  <c r="T335" i="7"/>
  <c r="T336" i="7"/>
  <c r="T337" i="7"/>
  <c r="AR267" i="7"/>
  <c r="BB267" i="7"/>
  <c r="BA267" i="7"/>
  <c r="BA294" i="7"/>
  <c r="U294" i="7"/>
  <c r="AN294" i="7"/>
  <c r="AN303" i="7"/>
  <c r="AN304" i="7"/>
  <c r="AN350" i="7"/>
  <c r="AL267" i="7"/>
  <c r="I268" i="7"/>
  <c r="I356" i="7"/>
  <c r="I269" i="7"/>
  <c r="F267" i="7"/>
  <c r="AK267" i="7"/>
  <c r="V292" i="7"/>
  <c r="V293" i="7"/>
  <c r="BC335" i="7"/>
  <c r="BC336" i="7"/>
  <c r="BC337" i="7"/>
  <c r="BD292" i="7"/>
  <c r="BD293" i="7"/>
  <c r="BG294" i="7"/>
  <c r="BG303" i="7"/>
  <c r="BG304" i="7"/>
  <c r="BG350" i="7"/>
  <c r="M273" i="7"/>
  <c r="M287" i="7"/>
  <c r="M274" i="7"/>
  <c r="M288" i="7"/>
  <c r="M276" i="7"/>
  <c r="M290" i="7"/>
  <c r="M275" i="7"/>
  <c r="M289" i="7"/>
  <c r="M272" i="7"/>
  <c r="M286" i="7"/>
  <c r="M250" i="7"/>
  <c r="M257" i="7"/>
  <c r="M264" i="7"/>
  <c r="M251" i="7"/>
  <c r="M258" i="7"/>
  <c r="M265" i="7"/>
  <c r="M247" i="7"/>
  <c r="M254" i="7"/>
  <c r="M261" i="7"/>
  <c r="M249" i="7"/>
  <c r="M256" i="7"/>
  <c r="M263" i="7"/>
  <c r="M248" i="7"/>
  <c r="M255" i="7"/>
  <c r="M262" i="7"/>
  <c r="O267" i="7"/>
  <c r="AM303" i="7"/>
  <c r="AM304" i="7"/>
  <c r="AM350" i="7"/>
  <c r="AE273" i="7"/>
  <c r="AE287" i="7"/>
  <c r="AE274" i="7"/>
  <c r="AE288" i="7"/>
  <c r="AE276" i="7"/>
  <c r="AE290" i="7"/>
  <c r="AE275" i="7"/>
  <c r="AE289" i="7"/>
  <c r="AE272" i="7"/>
  <c r="AE286" i="7"/>
  <c r="AE247" i="7"/>
  <c r="AE254" i="7"/>
  <c r="AE261" i="7"/>
  <c r="AE248" i="7"/>
  <c r="AE255" i="7"/>
  <c r="AE262" i="7"/>
  <c r="AE251" i="7"/>
  <c r="AE258" i="7"/>
  <c r="AE265" i="7"/>
  <c r="AE250" i="7"/>
  <c r="AE257" i="7"/>
  <c r="AE264" i="7"/>
  <c r="AE249" i="7"/>
  <c r="AE256" i="7"/>
  <c r="AE263" i="7"/>
  <c r="BE267" i="7"/>
  <c r="P292" i="7"/>
  <c r="P293" i="7"/>
  <c r="AV362" i="7"/>
  <c r="AV370" i="7"/>
  <c r="AV374" i="7"/>
  <c r="AV359" i="7"/>
  <c r="AO267" i="7"/>
  <c r="AQ294" i="7"/>
  <c r="AQ303" i="7"/>
  <c r="AQ304" i="7"/>
  <c r="AQ350" i="7"/>
  <c r="AZ294" i="7"/>
  <c r="AZ303" i="7"/>
  <c r="AZ304" i="7"/>
  <c r="AZ350" i="7"/>
  <c r="AH267" i="7"/>
  <c r="AH294" i="7"/>
  <c r="AH303" i="7"/>
  <c r="AH304" i="7"/>
  <c r="AH350" i="7"/>
  <c r="Y267" i="7"/>
  <c r="BH275" i="7"/>
  <c r="BH289" i="7"/>
  <c r="BH274" i="7"/>
  <c r="BH288" i="7"/>
  <c r="BH273" i="7"/>
  <c r="BH287" i="7"/>
  <c r="BH272" i="7"/>
  <c r="BH286" i="7"/>
  <c r="BH276" i="7"/>
  <c r="BH290" i="7"/>
  <c r="BH248" i="7"/>
  <c r="BH255" i="7"/>
  <c r="BH262" i="7"/>
  <c r="BH247" i="7"/>
  <c r="BH254" i="7"/>
  <c r="BH261" i="7"/>
  <c r="BH250" i="7"/>
  <c r="BH257" i="7"/>
  <c r="BH264" i="7"/>
  <c r="BH249" i="7"/>
  <c r="BH256" i="7"/>
  <c r="BH263" i="7"/>
  <c r="BH251" i="7"/>
  <c r="BH258" i="7"/>
  <c r="BH265" i="7"/>
  <c r="AW349" i="7"/>
  <c r="AW351" i="7"/>
  <c r="AT292" i="7"/>
  <c r="AT293" i="7"/>
  <c r="AF276" i="7"/>
  <c r="AF290" i="7"/>
  <c r="AF274" i="7"/>
  <c r="AF288" i="7"/>
  <c r="AF272" i="7"/>
  <c r="AF286" i="7"/>
  <c r="AF273" i="7"/>
  <c r="AF287" i="7"/>
  <c r="AF275" i="7"/>
  <c r="AF289" i="7"/>
  <c r="AF294" i="7"/>
  <c r="AF249" i="7"/>
  <c r="AF256" i="7"/>
  <c r="AF263" i="7"/>
  <c r="AF248" i="7"/>
  <c r="AF255" i="7"/>
  <c r="AF262" i="7"/>
  <c r="AF250" i="7"/>
  <c r="AF257" i="7"/>
  <c r="AF264" i="7"/>
  <c r="AF251" i="7"/>
  <c r="AF258" i="7"/>
  <c r="AF265" i="7"/>
  <c r="AF247" i="7"/>
  <c r="AF254" i="7"/>
  <c r="AF261" i="7"/>
  <c r="AX294" i="7"/>
  <c r="AX303" i="7"/>
  <c r="AX304" i="7"/>
  <c r="AX350" i="7"/>
  <c r="AP292" i="7"/>
  <c r="AP293" i="7"/>
  <c r="G267" i="7"/>
  <c r="G294" i="7"/>
  <c r="G303" i="7"/>
  <c r="G304" i="7"/>
  <c r="G350" i="7"/>
  <c r="AW356" i="7"/>
  <c r="AW269" i="7"/>
  <c r="AW268" i="7"/>
  <c r="AR292" i="7"/>
  <c r="AR293" i="7"/>
  <c r="AD292" i="7"/>
  <c r="AD293" i="7"/>
  <c r="BB292" i="7"/>
  <c r="BB293" i="7"/>
  <c r="BA292" i="7"/>
  <c r="BA293" i="7"/>
  <c r="U292" i="7"/>
  <c r="U293" i="7"/>
  <c r="AJ267" i="7"/>
  <c r="AJ292" i="7"/>
  <c r="AJ293" i="7"/>
  <c r="AL292" i="7"/>
  <c r="AL293" i="7"/>
  <c r="AK294" i="7"/>
  <c r="AK303" i="7"/>
  <c r="AK304" i="7"/>
  <c r="AK350" i="7"/>
  <c r="AA294" i="7"/>
  <c r="AA303" i="7"/>
  <c r="AA304" i="7"/>
  <c r="AA350" i="7"/>
  <c r="AG338" i="7"/>
  <c r="AG339" i="7"/>
  <c r="AG343" i="7"/>
  <c r="AG342" i="7"/>
  <c r="AG345" i="7"/>
  <c r="AG344" i="7"/>
  <c r="AV338" i="7"/>
  <c r="AV339" i="7"/>
  <c r="AV342" i="7"/>
  <c r="AV344" i="7"/>
  <c r="AV343" i="7"/>
  <c r="AV345" i="7"/>
  <c r="Z303" i="7"/>
  <c r="Z304" i="7"/>
  <c r="Z350" i="7"/>
  <c r="M335" i="7"/>
  <c r="M336" i="7"/>
  <c r="M337" i="7"/>
  <c r="BF349" i="7"/>
  <c r="BF351" i="7"/>
  <c r="BF344" i="7"/>
  <c r="AA343" i="7"/>
  <c r="BF303" i="7"/>
  <c r="BF304" i="7"/>
  <c r="BF350" i="7"/>
  <c r="G344" i="7"/>
  <c r="G342" i="7"/>
  <c r="BF343" i="7"/>
  <c r="BF342" i="7"/>
  <c r="AA342" i="7"/>
  <c r="B292" i="7"/>
  <c r="B293" i="7"/>
  <c r="B294" i="7"/>
  <c r="B303" i="7"/>
  <c r="B304" i="7"/>
  <c r="B350" i="7"/>
  <c r="AB303" i="7"/>
  <c r="AB304" i="7"/>
  <c r="AB350" i="7"/>
  <c r="AM269" i="7"/>
  <c r="AS294" i="7"/>
  <c r="F303" i="7"/>
  <c r="F304" i="7"/>
  <c r="F350" i="7"/>
  <c r="AI292" i="7"/>
  <c r="AI293" i="7"/>
  <c r="AI294" i="7"/>
  <c r="N294" i="7"/>
  <c r="AE294" i="7"/>
  <c r="AE303" i="7"/>
  <c r="AE304" i="7"/>
  <c r="AE350" i="7"/>
  <c r="M292" i="7"/>
  <c r="M293" i="7"/>
  <c r="S294" i="7"/>
  <c r="S267" i="7"/>
  <c r="J364" i="7"/>
  <c r="J348" i="7"/>
  <c r="J352" i="7"/>
  <c r="AL338" i="7"/>
  <c r="AL339" i="7"/>
  <c r="AL344" i="7"/>
  <c r="AL343" i="7"/>
  <c r="AL342" i="7"/>
  <c r="AL345" i="7"/>
  <c r="AR344" i="7"/>
  <c r="AR343" i="7"/>
  <c r="AR342" i="7"/>
  <c r="AR338" i="7"/>
  <c r="AR339" i="7"/>
  <c r="AR345" i="7"/>
  <c r="AJ344" i="7"/>
  <c r="AJ338" i="7"/>
  <c r="AJ339" i="7"/>
  <c r="AJ343" i="7"/>
  <c r="AJ345" i="7"/>
  <c r="AJ342" i="7"/>
  <c r="AW359" i="7"/>
  <c r="AW362" i="7"/>
  <c r="AW374" i="7"/>
  <c r="AW370" i="7"/>
  <c r="G269" i="7"/>
  <c r="G268" i="7"/>
  <c r="G356" i="7"/>
  <c r="AJ303" i="7"/>
  <c r="AJ304" i="7"/>
  <c r="AJ350" i="7"/>
  <c r="BB344" i="7"/>
  <c r="BB338" i="7"/>
  <c r="BB339" i="7"/>
  <c r="BB342" i="7"/>
  <c r="BB343" i="7"/>
  <c r="BB345" i="7"/>
  <c r="AP343" i="7"/>
  <c r="AP342" i="7"/>
  <c r="AP344" i="7"/>
  <c r="AP338" i="7"/>
  <c r="AP339" i="7"/>
  <c r="AP345" i="7"/>
  <c r="AF292" i="7"/>
  <c r="AF293" i="7"/>
  <c r="G351" i="7"/>
  <c r="BH292" i="7"/>
  <c r="BH293" i="7"/>
  <c r="Y268" i="7"/>
  <c r="Y269" i="7"/>
  <c r="Y356" i="7"/>
  <c r="AE267" i="7"/>
  <c r="M267" i="7"/>
  <c r="M294" i="7"/>
  <c r="M303" i="7"/>
  <c r="M304" i="7"/>
  <c r="M350" i="7"/>
  <c r="AK356" i="7"/>
  <c r="AK268" i="7"/>
  <c r="AK269" i="7"/>
  <c r="I359" i="7"/>
  <c r="I374" i="7"/>
  <c r="I362" i="7"/>
  <c r="I370" i="7"/>
  <c r="BA303" i="7"/>
  <c r="BA304" i="7"/>
  <c r="BA350" i="7"/>
  <c r="AR268" i="7"/>
  <c r="AR356" i="7"/>
  <c r="AR269" i="7"/>
  <c r="B267" i="7"/>
  <c r="AC356" i="7"/>
  <c r="AC269" i="7"/>
  <c r="AC268" i="7"/>
  <c r="BC294" i="7"/>
  <c r="AP303" i="7"/>
  <c r="AP304" i="7"/>
  <c r="AP350" i="7"/>
  <c r="L292" i="7"/>
  <c r="L293" i="7"/>
  <c r="K267" i="7"/>
  <c r="K294" i="7"/>
  <c r="AQ338" i="7"/>
  <c r="AQ339" i="7"/>
  <c r="AQ342" i="7"/>
  <c r="AQ343" i="7"/>
  <c r="AQ345" i="7"/>
  <c r="AQ344" i="7"/>
  <c r="W344" i="7"/>
  <c r="W343" i="7"/>
  <c r="W345" i="7"/>
  <c r="W338" i="7"/>
  <c r="W339" i="7"/>
  <c r="W342" i="7"/>
  <c r="O303" i="7"/>
  <c r="O304" i="7"/>
  <c r="O350" i="7"/>
  <c r="N292" i="7"/>
  <c r="N293" i="7"/>
  <c r="AS267" i="7"/>
  <c r="BD268" i="7"/>
  <c r="BD356" i="7"/>
  <c r="BD269" i="7"/>
  <c r="AU267" i="7"/>
  <c r="AN268" i="7"/>
  <c r="AN269" i="7"/>
  <c r="AN356" i="7"/>
  <c r="H345" i="7"/>
  <c r="H342" i="7"/>
  <c r="H344" i="7"/>
  <c r="H338" i="7"/>
  <c r="H339" i="7"/>
  <c r="H343" i="7"/>
  <c r="AT269" i="7"/>
  <c r="AT356" i="7"/>
  <c r="AT268" i="7"/>
  <c r="E340" i="7"/>
  <c r="E341" i="7"/>
  <c r="E346" i="7"/>
  <c r="E347" i="7"/>
  <c r="E349" i="7"/>
  <c r="E351" i="7"/>
  <c r="Y303" i="7"/>
  <c r="Y304" i="7"/>
  <c r="Y350" i="7"/>
  <c r="I340" i="7"/>
  <c r="I341" i="7"/>
  <c r="I346" i="7"/>
  <c r="I349" i="7"/>
  <c r="I351" i="7"/>
  <c r="W303" i="7"/>
  <c r="W304" i="7"/>
  <c r="W350" i="7"/>
  <c r="AJ268" i="7"/>
  <c r="AJ269" i="7"/>
  <c r="AJ356" i="7"/>
  <c r="AD344" i="7"/>
  <c r="AD343" i="7"/>
  <c r="AD345" i="7"/>
  <c r="AD342" i="7"/>
  <c r="AD338" i="7"/>
  <c r="AD339" i="7"/>
  <c r="AF267" i="7"/>
  <c r="BH267" i="7"/>
  <c r="AO269" i="7"/>
  <c r="AO268" i="7"/>
  <c r="AO356" i="7"/>
  <c r="AE292" i="7"/>
  <c r="AE293" i="7"/>
  <c r="BD343" i="7"/>
  <c r="BD345" i="7"/>
  <c r="BD344" i="7"/>
  <c r="BD342" i="7"/>
  <c r="BD338" i="7"/>
  <c r="BD339" i="7"/>
  <c r="F269" i="7"/>
  <c r="F356" i="7"/>
  <c r="F268" i="7"/>
  <c r="AL268" i="7"/>
  <c r="AL269" i="7"/>
  <c r="AL356" i="7"/>
  <c r="BA268" i="7"/>
  <c r="BA269" i="7"/>
  <c r="BA356" i="7"/>
  <c r="D340" i="7"/>
  <c r="D341" i="7"/>
  <c r="D346" i="7"/>
  <c r="D347" i="7"/>
  <c r="D349" i="7"/>
  <c r="D351" i="7"/>
  <c r="C370" i="7"/>
  <c r="C374" i="7"/>
  <c r="C362" i="7"/>
  <c r="C359" i="7"/>
  <c r="AT303" i="7"/>
  <c r="AT304" i="7"/>
  <c r="AT350" i="7"/>
  <c r="E268" i="7"/>
  <c r="E356" i="7"/>
  <c r="E269" i="7"/>
  <c r="R269" i="7"/>
  <c r="R268" i="7"/>
  <c r="R356" i="7"/>
  <c r="AO346" i="7"/>
  <c r="O345" i="7"/>
  <c r="O342" i="7"/>
  <c r="O344" i="7"/>
  <c r="O338" i="7"/>
  <c r="O339" i="7"/>
  <c r="O343" i="7"/>
  <c r="BC292" i="7"/>
  <c r="BC293" i="7"/>
  <c r="AN342" i="7"/>
  <c r="AN344" i="7"/>
  <c r="AN338" i="7"/>
  <c r="AN339" i="7"/>
  <c r="AN343" i="7"/>
  <c r="AN345" i="7"/>
  <c r="T292" i="7"/>
  <c r="T293" i="7"/>
  <c r="C345" i="7"/>
  <c r="C344" i="7"/>
  <c r="C338" i="7"/>
  <c r="C339" i="7"/>
  <c r="C343" i="7"/>
  <c r="C342" i="7"/>
  <c r="L267" i="7"/>
  <c r="L294" i="7"/>
  <c r="L303" i="7"/>
  <c r="L304" i="7"/>
  <c r="L350" i="7"/>
  <c r="Y344" i="7"/>
  <c r="Y342" i="7"/>
  <c r="Y338" i="7"/>
  <c r="Y339" i="7"/>
  <c r="Y343" i="7"/>
  <c r="Y345" i="7"/>
  <c r="K292" i="7"/>
  <c r="K293" i="7"/>
  <c r="AZ338" i="7"/>
  <c r="AZ339" i="7"/>
  <c r="AZ342" i="7"/>
  <c r="AZ344" i="7"/>
  <c r="AZ343" i="7"/>
  <c r="AZ345" i="7"/>
  <c r="AC345" i="7"/>
  <c r="AC343" i="7"/>
  <c r="AC338" i="7"/>
  <c r="AC339" i="7"/>
  <c r="AC342" i="7"/>
  <c r="AC344" i="7"/>
  <c r="AI267" i="7"/>
  <c r="N267" i="7"/>
  <c r="AS292" i="7"/>
  <c r="AS293" i="7"/>
  <c r="Z269" i="7"/>
  <c r="Z356" i="7"/>
  <c r="Z268" i="7"/>
  <c r="V268" i="7"/>
  <c r="V269" i="7"/>
  <c r="V356" i="7"/>
  <c r="AL303" i="7"/>
  <c r="AL304" i="7"/>
  <c r="AL350" i="7"/>
  <c r="U356" i="7"/>
  <c r="U269" i="7"/>
  <c r="U268" i="7"/>
  <c r="H269" i="7"/>
  <c r="H356" i="7"/>
  <c r="H268" i="7"/>
  <c r="BE303" i="7"/>
  <c r="BE304" i="7"/>
  <c r="BE350" i="7"/>
  <c r="AM359" i="7"/>
  <c r="AM374" i="7"/>
  <c r="AM362" i="7"/>
  <c r="AM370" i="7"/>
  <c r="AF303" i="7"/>
  <c r="AF304" i="7"/>
  <c r="AF350" i="7"/>
  <c r="AH356" i="7"/>
  <c r="AH269" i="7"/>
  <c r="AH268" i="7"/>
  <c r="AV360" i="7"/>
  <c r="AV369" i="7"/>
  <c r="P338" i="7"/>
  <c r="P339" i="7"/>
  <c r="P343" i="7"/>
  <c r="P345" i="7"/>
  <c r="P344" i="7"/>
  <c r="P342" i="7"/>
  <c r="BB303" i="7"/>
  <c r="BB304" i="7"/>
  <c r="BB350" i="7"/>
  <c r="AG370" i="7"/>
  <c r="AG362" i="7"/>
  <c r="AG359" i="7"/>
  <c r="AG374" i="7"/>
  <c r="R340" i="7"/>
  <c r="R341" i="7"/>
  <c r="R346" i="7"/>
  <c r="R347" i="7"/>
  <c r="R349" i="7"/>
  <c r="R351" i="7"/>
  <c r="AQ269" i="7"/>
  <c r="AQ268" i="7"/>
  <c r="AQ356" i="7"/>
  <c r="P269" i="7"/>
  <c r="P268" i="7"/>
  <c r="P356" i="7"/>
  <c r="Z340" i="7"/>
  <c r="Z341" i="7"/>
  <c r="Z346" i="7"/>
  <c r="Z347" i="7"/>
  <c r="Z349" i="7"/>
  <c r="Z351" i="7"/>
  <c r="V303" i="7"/>
  <c r="V304" i="7"/>
  <c r="V350" i="7"/>
  <c r="AA374" i="7"/>
  <c r="AA362" i="7"/>
  <c r="AA359" i="7"/>
  <c r="AA370" i="7"/>
  <c r="AK340" i="7"/>
  <c r="AK341" i="7"/>
  <c r="AK346" i="7"/>
  <c r="AK349" i="7"/>
  <c r="AK351" i="7"/>
  <c r="D359" i="7"/>
  <c r="D374" i="7"/>
  <c r="D370" i="7"/>
  <c r="D362" i="7"/>
  <c r="AD303" i="7"/>
  <c r="AD304" i="7"/>
  <c r="AD350" i="7"/>
  <c r="AR303" i="7"/>
  <c r="AR304" i="7"/>
  <c r="AR350" i="7"/>
  <c r="Q374" i="7"/>
  <c r="Q362" i="7"/>
  <c r="Q359" i="7"/>
  <c r="Q370" i="7"/>
  <c r="AH343" i="7"/>
  <c r="AH345" i="7"/>
  <c r="AH342" i="7"/>
  <c r="AH344" i="7"/>
  <c r="AH338" i="7"/>
  <c r="AH339" i="7"/>
  <c r="AY345" i="7"/>
  <c r="AY342" i="7"/>
  <c r="AY338" i="7"/>
  <c r="AY339" i="7"/>
  <c r="AY343" i="7"/>
  <c r="AY344" i="7"/>
  <c r="AW348" i="7"/>
  <c r="AW352" i="7"/>
  <c r="AW364" i="7"/>
  <c r="AI342" i="7"/>
  <c r="AI344" i="7"/>
  <c r="AI343" i="7"/>
  <c r="AI345" i="7"/>
  <c r="AI338" i="7"/>
  <c r="AI339" i="7"/>
  <c r="AI303" i="7"/>
  <c r="AI304" i="7"/>
  <c r="AI350" i="7"/>
  <c r="AO349" i="7"/>
  <c r="AO351" i="7"/>
  <c r="AS303" i="7"/>
  <c r="AS304" i="7"/>
  <c r="AS350" i="7"/>
  <c r="BG338" i="7"/>
  <c r="BG339" i="7"/>
  <c r="BG344" i="7"/>
  <c r="BG342" i="7"/>
  <c r="BG345" i="7"/>
  <c r="BG343" i="7"/>
  <c r="AU294" i="7"/>
  <c r="X344" i="7"/>
  <c r="X342" i="7"/>
  <c r="X338" i="7"/>
  <c r="X339" i="7"/>
  <c r="X343" i="7"/>
  <c r="X345" i="7"/>
  <c r="C303" i="7"/>
  <c r="C304" i="7"/>
  <c r="C350" i="7"/>
  <c r="I347" i="7"/>
  <c r="AY303" i="7"/>
  <c r="AY304" i="7"/>
  <c r="AY350" i="7"/>
  <c r="BF268" i="7"/>
  <c r="BF356" i="7"/>
  <c r="BF269" i="7"/>
  <c r="AV340" i="7"/>
  <c r="AV341" i="7"/>
  <c r="AV346" i="7"/>
  <c r="AV347" i="7"/>
  <c r="AV349" i="7"/>
  <c r="AV351" i="7"/>
  <c r="U345" i="7"/>
  <c r="U338" i="7"/>
  <c r="U339" i="7"/>
  <c r="U344" i="7"/>
  <c r="U342" i="7"/>
  <c r="U343" i="7"/>
  <c r="AG340" i="7"/>
  <c r="AG341" i="7"/>
  <c r="AG346" i="7"/>
  <c r="AG347" i="7"/>
  <c r="AG349" i="7"/>
  <c r="AG351" i="7"/>
  <c r="BA338" i="7"/>
  <c r="BA339" i="7"/>
  <c r="BA344" i="7"/>
  <c r="BA345" i="7"/>
  <c r="BA342" i="7"/>
  <c r="BA343" i="7"/>
  <c r="AT343" i="7"/>
  <c r="AT345" i="7"/>
  <c r="AT342" i="7"/>
  <c r="AT344" i="7"/>
  <c r="AT338" i="7"/>
  <c r="AT339" i="7"/>
  <c r="BH294" i="7"/>
  <c r="BH303" i="7"/>
  <c r="BH304" i="7"/>
  <c r="BH350" i="7"/>
  <c r="BE356" i="7"/>
  <c r="BE268" i="7"/>
  <c r="BE269" i="7"/>
  <c r="O356" i="7"/>
  <c r="O269" i="7"/>
  <c r="O268" i="7"/>
  <c r="M338" i="7"/>
  <c r="M339" i="7"/>
  <c r="M340" i="7"/>
  <c r="M341" i="7"/>
  <c r="M345" i="7"/>
  <c r="M343" i="7"/>
  <c r="M342" i="7"/>
  <c r="M344" i="7"/>
  <c r="V342" i="7"/>
  <c r="V343" i="7"/>
  <c r="V338" i="7"/>
  <c r="V339" i="7"/>
  <c r="V345" i="7"/>
  <c r="V344" i="7"/>
  <c r="U303" i="7"/>
  <c r="U304" i="7"/>
  <c r="U350" i="7"/>
  <c r="BB356" i="7"/>
  <c r="BB269" i="7"/>
  <c r="BB268" i="7"/>
  <c r="G340" i="7"/>
  <c r="G341" i="7"/>
  <c r="G346" i="7"/>
  <c r="G347" i="7"/>
  <c r="AP359" i="7"/>
  <c r="AP362" i="7"/>
  <c r="AP370" i="7"/>
  <c r="AP374" i="7"/>
  <c r="B343" i="7"/>
  <c r="B342" i="7"/>
  <c r="B345" i="7"/>
  <c r="B338" i="7"/>
  <c r="B339" i="7"/>
  <c r="B344" i="7"/>
  <c r="S268" i="7"/>
  <c r="S356" i="7"/>
  <c r="S269" i="7"/>
  <c r="S292" i="7"/>
  <c r="S293" i="7"/>
  <c r="AZ268" i="7"/>
  <c r="AZ356" i="7"/>
  <c r="AZ269" i="7"/>
  <c r="AO347" i="7"/>
  <c r="W268" i="7"/>
  <c r="W269" i="7"/>
  <c r="W356" i="7"/>
  <c r="AM345" i="7"/>
  <c r="AM344" i="7"/>
  <c r="AM342" i="7"/>
  <c r="AM338" i="7"/>
  <c r="AM339" i="7"/>
  <c r="AM343" i="7"/>
  <c r="Q340" i="7"/>
  <c r="Q341" i="7"/>
  <c r="Q346" i="7"/>
  <c r="Q347" i="7"/>
  <c r="Q349" i="7"/>
  <c r="Q351" i="7"/>
  <c r="BG268" i="7"/>
  <c r="BG356" i="7"/>
  <c r="BG269" i="7"/>
  <c r="BC267" i="7"/>
  <c r="AA340" i="7"/>
  <c r="AA341" i="7"/>
  <c r="AA349" i="7"/>
  <c r="AA351" i="7"/>
  <c r="AK347" i="7"/>
  <c r="AD374" i="7"/>
  <c r="AD370" i="7"/>
  <c r="AD359" i="7"/>
  <c r="AD362" i="7"/>
  <c r="J374" i="7"/>
  <c r="J370" i="7"/>
  <c r="J362" i="7"/>
  <c r="J359" i="7"/>
  <c r="T267" i="7"/>
  <c r="T294" i="7"/>
  <c r="T303" i="7"/>
  <c r="T304" i="7"/>
  <c r="T350" i="7"/>
  <c r="AX269" i="7"/>
  <c r="AX268" i="7"/>
  <c r="AX356" i="7"/>
  <c r="AY268" i="7"/>
  <c r="AY269" i="7"/>
  <c r="AY356" i="7"/>
  <c r="AB269" i="7"/>
  <c r="AB356" i="7"/>
  <c r="AB268" i="7"/>
  <c r="P303" i="7"/>
  <c r="P304" i="7"/>
  <c r="P350" i="7"/>
  <c r="BE343" i="7"/>
  <c r="BE342" i="7"/>
  <c r="BE344" i="7"/>
  <c r="BE345" i="7"/>
  <c r="BE338" i="7"/>
  <c r="BE339" i="7"/>
  <c r="N303" i="7"/>
  <c r="N304" i="7"/>
  <c r="N350" i="7"/>
  <c r="BD303" i="7"/>
  <c r="BD304" i="7"/>
  <c r="BD350" i="7"/>
  <c r="F338" i="7"/>
  <c r="F339" i="7"/>
  <c r="F345" i="7"/>
  <c r="F343" i="7"/>
  <c r="F344" i="7"/>
  <c r="F342" i="7"/>
  <c r="AU292" i="7"/>
  <c r="AU293" i="7"/>
  <c r="X356" i="7"/>
  <c r="X269" i="7"/>
  <c r="X268" i="7"/>
  <c r="AX344" i="7"/>
  <c r="AX343" i="7"/>
  <c r="AX338" i="7"/>
  <c r="AX339" i="7"/>
  <c r="AX345" i="7"/>
  <c r="AX342" i="7"/>
  <c r="AB338" i="7"/>
  <c r="AB339" i="7"/>
  <c r="AB342" i="7"/>
  <c r="AB345" i="7"/>
  <c r="AB343" i="7"/>
  <c r="AB344" i="7"/>
  <c r="AA346" i="7"/>
  <c r="AA347" i="7"/>
  <c r="BF340" i="7"/>
  <c r="BF341" i="7"/>
  <c r="BF346" i="7"/>
  <c r="BF347" i="7"/>
  <c r="BF364" i="7"/>
  <c r="G348" i="7"/>
  <c r="G352" i="7"/>
  <c r="G364" i="7"/>
  <c r="BF348" i="7"/>
  <c r="BF352" i="7"/>
  <c r="Q364" i="7"/>
  <c r="Q348" i="7"/>
  <c r="Q352" i="7"/>
  <c r="AG348" i="7"/>
  <c r="AG352" i="7"/>
  <c r="AG364" i="7"/>
  <c r="AV348" i="7"/>
  <c r="AV352" i="7"/>
  <c r="AV364" i="7"/>
  <c r="Z364" i="7"/>
  <c r="Z348" i="7"/>
  <c r="Z352" i="7"/>
  <c r="R364" i="7"/>
  <c r="R348" i="7"/>
  <c r="R352" i="7"/>
  <c r="X370" i="7"/>
  <c r="X359" i="7"/>
  <c r="X374" i="7"/>
  <c r="X362" i="7"/>
  <c r="W359" i="7"/>
  <c r="W374" i="7"/>
  <c r="W362" i="7"/>
  <c r="W370" i="7"/>
  <c r="AA364" i="7"/>
  <c r="AA348" i="7"/>
  <c r="AA352" i="7"/>
  <c r="AU343" i="7"/>
  <c r="AU345" i="7"/>
  <c r="AU338" i="7"/>
  <c r="AU339" i="7"/>
  <c r="AU342" i="7"/>
  <c r="AU344" i="7"/>
  <c r="BE340" i="7"/>
  <c r="BE341" i="7"/>
  <c r="BE346" i="7"/>
  <c r="BE347" i="7"/>
  <c r="BE349" i="7"/>
  <c r="BE351" i="7"/>
  <c r="AX370" i="7"/>
  <c r="AX374" i="7"/>
  <c r="AX359" i="7"/>
  <c r="AX362" i="7"/>
  <c r="J360" i="7"/>
  <c r="J369" i="7"/>
  <c r="AK348" i="7"/>
  <c r="AK352" i="7"/>
  <c r="AK364" i="7"/>
  <c r="BC269" i="7"/>
  <c r="BC356" i="7"/>
  <c r="BC268" i="7"/>
  <c r="S374" i="7"/>
  <c r="S362" i="7"/>
  <c r="S359" i="7"/>
  <c r="S370" i="7"/>
  <c r="BB362" i="7"/>
  <c r="BB359" i="7"/>
  <c r="BB370" i="7"/>
  <c r="BB374" i="7"/>
  <c r="U340" i="7"/>
  <c r="U341" i="7"/>
  <c r="U346" i="7"/>
  <c r="U347" i="7"/>
  <c r="U349" i="7"/>
  <c r="U351" i="7"/>
  <c r="I348" i="7"/>
  <c r="I352" i="7"/>
  <c r="I364" i="7"/>
  <c r="X340" i="7"/>
  <c r="X341" i="7"/>
  <c r="X346" i="7"/>
  <c r="X349" i="7"/>
  <c r="X351" i="7"/>
  <c r="BG340" i="7"/>
  <c r="BG341" i="7"/>
  <c r="BG346" i="7"/>
  <c r="BG349" i="7"/>
  <c r="BG351" i="7"/>
  <c r="AI340" i="7"/>
  <c r="AI341" i="7"/>
  <c r="AI346" i="7"/>
  <c r="AI347" i="7"/>
  <c r="AI349" i="7"/>
  <c r="AI351" i="7"/>
  <c r="AH340" i="7"/>
  <c r="AH341" i="7"/>
  <c r="AH346" i="7"/>
  <c r="AH349" i="7"/>
  <c r="AH351" i="7"/>
  <c r="U374" i="7"/>
  <c r="U370" i="7"/>
  <c r="U362" i="7"/>
  <c r="U359" i="7"/>
  <c r="AI356" i="7"/>
  <c r="AI268" i="7"/>
  <c r="AI269" i="7"/>
  <c r="T343" i="7"/>
  <c r="T345" i="7"/>
  <c r="T342" i="7"/>
  <c r="T338" i="7"/>
  <c r="T339" i="7"/>
  <c r="T344" i="7"/>
  <c r="O340" i="7"/>
  <c r="O341" i="7"/>
  <c r="O346" i="7"/>
  <c r="O347" i="7"/>
  <c r="O349" i="7"/>
  <c r="O351" i="7"/>
  <c r="C360" i="7"/>
  <c r="C369" i="7"/>
  <c r="S303" i="7"/>
  <c r="S304" i="7"/>
  <c r="S350" i="7"/>
  <c r="BA359" i="7"/>
  <c r="BA374" i="7"/>
  <c r="BA370" i="7"/>
  <c r="BA362" i="7"/>
  <c r="F362" i="7"/>
  <c r="F359" i="7"/>
  <c r="F374" i="7"/>
  <c r="F370" i="7"/>
  <c r="AE344" i="7"/>
  <c r="AE342" i="7"/>
  <c r="AE343" i="7"/>
  <c r="AE345" i="7"/>
  <c r="AE338" i="7"/>
  <c r="AE339" i="7"/>
  <c r="BH356" i="7"/>
  <c r="BH269" i="7"/>
  <c r="BH268" i="7"/>
  <c r="AT362" i="7"/>
  <c r="AT359" i="7"/>
  <c r="AT370" i="7"/>
  <c r="AT374" i="7"/>
  <c r="H340" i="7"/>
  <c r="H341" i="7"/>
  <c r="H346" i="7"/>
  <c r="H347" i="7"/>
  <c r="H349" i="7"/>
  <c r="H351" i="7"/>
  <c r="N345" i="7"/>
  <c r="N338" i="7"/>
  <c r="N339" i="7"/>
  <c r="N343" i="7"/>
  <c r="N342" i="7"/>
  <c r="N344" i="7"/>
  <c r="K303" i="7"/>
  <c r="K304" i="7"/>
  <c r="K350" i="7"/>
  <c r="AK362" i="7"/>
  <c r="AK370" i="7"/>
  <c r="AK374" i="7"/>
  <c r="AK359" i="7"/>
  <c r="AE268" i="7"/>
  <c r="AE269" i="7"/>
  <c r="AE356" i="7"/>
  <c r="Y362" i="7"/>
  <c r="Y359" i="7"/>
  <c r="Y374" i="7"/>
  <c r="Y370" i="7"/>
  <c r="F340" i="7"/>
  <c r="F341" i="7"/>
  <c r="F346" i="7"/>
  <c r="F347" i="7"/>
  <c r="F349" i="7"/>
  <c r="F351" i="7"/>
  <c r="S343" i="7"/>
  <c r="S345" i="7"/>
  <c r="S338" i="7"/>
  <c r="S339" i="7"/>
  <c r="S344" i="7"/>
  <c r="S342" i="7"/>
  <c r="M346" i="7"/>
  <c r="M347" i="7"/>
  <c r="AT340" i="7"/>
  <c r="AT341" i="7"/>
  <c r="AT346" i="7"/>
  <c r="AT347" i="7"/>
  <c r="AT349" i="7"/>
  <c r="AT351" i="7"/>
  <c r="BG347" i="7"/>
  <c r="AY340" i="7"/>
  <c r="AY341" i="7"/>
  <c r="AY346" i="7"/>
  <c r="AY349" i="7"/>
  <c r="AY351" i="7"/>
  <c r="AQ359" i="7"/>
  <c r="AQ362" i="7"/>
  <c r="AQ370" i="7"/>
  <c r="AQ374" i="7"/>
  <c r="H359" i="7"/>
  <c r="H370" i="7"/>
  <c r="H362" i="7"/>
  <c r="H374" i="7"/>
  <c r="C340" i="7"/>
  <c r="C341" i="7"/>
  <c r="C346" i="7"/>
  <c r="C349" i="7"/>
  <c r="C351" i="7"/>
  <c r="BC343" i="7"/>
  <c r="BC342" i="7"/>
  <c r="BC344" i="7"/>
  <c r="BC345" i="7"/>
  <c r="BC338" i="7"/>
  <c r="BC339" i="7"/>
  <c r="D364" i="7"/>
  <c r="D348" i="7"/>
  <c r="D352" i="7"/>
  <c r="AF356" i="7"/>
  <c r="AF269" i="7"/>
  <c r="AF268" i="7"/>
  <c r="AJ374" i="7"/>
  <c r="AJ362" i="7"/>
  <c r="AJ370" i="7"/>
  <c r="AJ359" i="7"/>
  <c r="K269" i="7"/>
  <c r="K356" i="7"/>
  <c r="K268" i="7"/>
  <c r="BC303" i="7"/>
  <c r="BC304" i="7"/>
  <c r="BC350" i="7"/>
  <c r="AR362" i="7"/>
  <c r="AR370" i="7"/>
  <c r="AR359" i="7"/>
  <c r="AR374" i="7"/>
  <c r="AV372" i="7"/>
  <c r="AV373" i="7"/>
  <c r="BH343" i="7"/>
  <c r="BH338" i="7"/>
  <c r="BH339" i="7"/>
  <c r="BH342" i="7"/>
  <c r="BH344" i="7"/>
  <c r="BH345" i="7"/>
  <c r="AP340" i="7"/>
  <c r="AP341" i="7"/>
  <c r="AP346" i="7"/>
  <c r="AP347" i="7"/>
  <c r="AP349" i="7"/>
  <c r="AP351" i="7"/>
  <c r="G359" i="7"/>
  <c r="G362" i="7"/>
  <c r="G370" i="7"/>
  <c r="G374" i="7"/>
  <c r="AR340" i="7"/>
  <c r="AR341" i="7"/>
  <c r="AR346" i="7"/>
  <c r="AR347" i="7"/>
  <c r="AR349" i="7"/>
  <c r="AR351" i="7"/>
  <c r="AL340" i="7"/>
  <c r="AL341" i="7"/>
  <c r="AL346" i="7"/>
  <c r="AL347" i="7"/>
  <c r="AL349" i="7"/>
  <c r="AL351" i="7"/>
  <c r="AB340" i="7"/>
  <c r="AB341" i="7"/>
  <c r="AB346" i="7"/>
  <c r="AB347" i="7"/>
  <c r="AB349" i="7"/>
  <c r="AB351" i="7"/>
  <c r="AX340" i="7"/>
  <c r="AX341" i="7"/>
  <c r="AX346" i="7"/>
  <c r="AX347" i="7"/>
  <c r="AX349" i="7"/>
  <c r="AX351" i="7"/>
  <c r="AB374" i="7"/>
  <c r="AB362" i="7"/>
  <c r="AB359" i="7"/>
  <c r="AB370" i="7"/>
  <c r="J372" i="7"/>
  <c r="AZ374" i="7"/>
  <c r="AZ370" i="7"/>
  <c r="AZ359" i="7"/>
  <c r="AZ362" i="7"/>
  <c r="AP360" i="7"/>
  <c r="AP369" i="7"/>
  <c r="V340" i="7"/>
  <c r="V341" i="7"/>
  <c r="V346" i="7"/>
  <c r="V347" i="7"/>
  <c r="V349" i="7"/>
  <c r="V351" i="7"/>
  <c r="O370" i="7"/>
  <c r="O359" i="7"/>
  <c r="O374" i="7"/>
  <c r="O362" i="7"/>
  <c r="BE362" i="7"/>
  <c r="BE374" i="7"/>
  <c r="BE370" i="7"/>
  <c r="BE359" i="7"/>
  <c r="BA340" i="7"/>
  <c r="BA341" i="7"/>
  <c r="BA346" i="7"/>
  <c r="BA347" i="7"/>
  <c r="BA349" i="7"/>
  <c r="BA351" i="7"/>
  <c r="BF370" i="7"/>
  <c r="BF359" i="7"/>
  <c r="BF374" i="7"/>
  <c r="BF362" i="7"/>
  <c r="X347" i="7"/>
  <c r="AW363" i="7"/>
  <c r="AW365" i="7"/>
  <c r="AW353" i="7"/>
  <c r="Q360" i="7"/>
  <c r="Q369" i="7"/>
  <c r="Q372" i="7"/>
  <c r="D360" i="7"/>
  <c r="D369" i="7"/>
  <c r="AA360" i="7"/>
  <c r="AA369" i="7"/>
  <c r="P359" i="7"/>
  <c r="P362" i="7"/>
  <c r="P370" i="7"/>
  <c r="P374" i="7"/>
  <c r="AG360" i="7"/>
  <c r="AG369" i="7"/>
  <c r="AG372" i="7"/>
  <c r="AH359" i="7"/>
  <c r="AH374" i="7"/>
  <c r="AH370" i="7"/>
  <c r="AH362" i="7"/>
  <c r="AM360" i="7"/>
  <c r="AM369" i="7"/>
  <c r="V362" i="7"/>
  <c r="V374" i="7"/>
  <c r="V370" i="7"/>
  <c r="V359" i="7"/>
  <c r="AS345" i="7"/>
  <c r="AS342" i="7"/>
  <c r="AS344" i="7"/>
  <c r="AS338" i="7"/>
  <c r="AS339" i="7"/>
  <c r="AS343" i="7"/>
  <c r="AZ340" i="7"/>
  <c r="AZ341" i="7"/>
  <c r="AZ346" i="7"/>
  <c r="AZ347" i="7"/>
  <c r="AZ349" i="7"/>
  <c r="AZ351" i="7"/>
  <c r="Y340" i="7"/>
  <c r="Y341" i="7"/>
  <c r="Y346" i="7"/>
  <c r="Y347" i="7"/>
  <c r="Y349" i="7"/>
  <c r="Y351" i="7"/>
  <c r="L269" i="7"/>
  <c r="L268" i="7"/>
  <c r="L356" i="7"/>
  <c r="R374" i="7"/>
  <c r="R362" i="7"/>
  <c r="R359" i="7"/>
  <c r="R370" i="7"/>
  <c r="E374" i="7"/>
  <c r="E359" i="7"/>
  <c r="E362" i="7"/>
  <c r="E370" i="7"/>
  <c r="AO370" i="7"/>
  <c r="AO362" i="7"/>
  <c r="AO359" i="7"/>
  <c r="AO374" i="7"/>
  <c r="AD340" i="7"/>
  <c r="AD341" i="7"/>
  <c r="AD346" i="7"/>
  <c r="AD347" i="7"/>
  <c r="AD349" i="7"/>
  <c r="AD351" i="7"/>
  <c r="AN359" i="7"/>
  <c r="AN362" i="7"/>
  <c r="AN370" i="7"/>
  <c r="AN374" i="7"/>
  <c r="BD362" i="7"/>
  <c r="BD374" i="7"/>
  <c r="BD370" i="7"/>
  <c r="BD359" i="7"/>
  <c r="L342" i="7"/>
  <c r="L345" i="7"/>
  <c r="L344" i="7"/>
  <c r="L343" i="7"/>
  <c r="L338" i="7"/>
  <c r="L339" i="7"/>
  <c r="I360" i="7"/>
  <c r="I369" i="7"/>
  <c r="AW360" i="7"/>
  <c r="AW369" i="7"/>
  <c r="AJ340" i="7"/>
  <c r="AJ341" i="7"/>
  <c r="AJ346" i="7"/>
  <c r="AJ347" i="7"/>
  <c r="AJ349" i="7"/>
  <c r="AJ351" i="7"/>
  <c r="J361" i="7"/>
  <c r="J366" i="7"/>
  <c r="J363" i="7"/>
  <c r="J365" i="7"/>
  <c r="J353" i="7"/>
  <c r="AD360" i="7"/>
  <c r="AD369" i="7"/>
  <c r="AD372" i="7"/>
  <c r="E364" i="7"/>
  <c r="E348" i="7"/>
  <c r="E352" i="7"/>
  <c r="AY359" i="7"/>
  <c r="AY362" i="7"/>
  <c r="AY374" i="7"/>
  <c r="AY370" i="7"/>
  <c r="T356" i="7"/>
  <c r="T268" i="7"/>
  <c r="T269" i="7"/>
  <c r="BG362" i="7"/>
  <c r="BG374" i="7"/>
  <c r="BG370" i="7"/>
  <c r="BG359" i="7"/>
  <c r="AM340" i="7"/>
  <c r="AM341" i="7"/>
  <c r="AM346" i="7"/>
  <c r="AM347" i="7"/>
  <c r="AM349" i="7"/>
  <c r="AM351" i="7"/>
  <c r="AO364" i="7"/>
  <c r="AO348" i="7"/>
  <c r="AO352" i="7"/>
  <c r="B340" i="7"/>
  <c r="B341" i="7"/>
  <c r="B346" i="7"/>
  <c r="B347" i="7"/>
  <c r="B349" i="7"/>
  <c r="B351" i="7"/>
  <c r="AU303" i="7"/>
  <c r="AU304" i="7"/>
  <c r="AU350" i="7"/>
  <c r="AY347" i="7"/>
  <c r="AH347" i="7"/>
  <c r="P340" i="7"/>
  <c r="P341" i="7"/>
  <c r="P346" i="7"/>
  <c r="P347" i="7"/>
  <c r="P349" i="7"/>
  <c r="P351" i="7"/>
  <c r="AM372" i="7"/>
  <c r="Z362" i="7"/>
  <c r="Z370" i="7"/>
  <c r="Z359" i="7"/>
  <c r="Z374" i="7"/>
  <c r="N269" i="7"/>
  <c r="N268" i="7"/>
  <c r="N356" i="7"/>
  <c r="AC340" i="7"/>
  <c r="AC341" i="7"/>
  <c r="AC346" i="7"/>
  <c r="AC347" i="7"/>
  <c r="AC349" i="7"/>
  <c r="AC351" i="7"/>
  <c r="K343" i="7"/>
  <c r="K338" i="7"/>
  <c r="K339" i="7"/>
  <c r="K345" i="7"/>
  <c r="K344" i="7"/>
  <c r="K342" i="7"/>
  <c r="C347" i="7"/>
  <c r="AN340" i="7"/>
  <c r="AN341" i="7"/>
  <c r="AN346" i="7"/>
  <c r="AN347" i="7"/>
  <c r="AN349" i="7"/>
  <c r="AN351" i="7"/>
  <c r="C372" i="7"/>
  <c r="AL359" i="7"/>
  <c r="AL370" i="7"/>
  <c r="AL374" i="7"/>
  <c r="AL362" i="7"/>
  <c r="BD340" i="7"/>
  <c r="BD341" i="7"/>
  <c r="BD346" i="7"/>
  <c r="BD347" i="7"/>
  <c r="BD349" i="7"/>
  <c r="BD351" i="7"/>
  <c r="AU268" i="7"/>
  <c r="AU269" i="7"/>
  <c r="AU356" i="7"/>
  <c r="AS268" i="7"/>
  <c r="AS356" i="7"/>
  <c r="AS269" i="7"/>
  <c r="W340" i="7"/>
  <c r="W341" i="7"/>
  <c r="W346" i="7"/>
  <c r="W347" i="7"/>
  <c r="W349" i="7"/>
  <c r="W351" i="7"/>
  <c r="AQ340" i="7"/>
  <c r="AQ341" i="7"/>
  <c r="AQ346" i="7"/>
  <c r="AQ347" i="7"/>
  <c r="AQ349" i="7"/>
  <c r="AQ351" i="7"/>
  <c r="AC362" i="7"/>
  <c r="AC374" i="7"/>
  <c r="AC359" i="7"/>
  <c r="AC370" i="7"/>
  <c r="B269" i="7"/>
  <c r="B268" i="7"/>
  <c r="B356" i="7"/>
  <c r="I372" i="7"/>
  <c r="M356" i="7"/>
  <c r="M269" i="7"/>
  <c r="M268" i="7"/>
  <c r="AF345" i="7"/>
  <c r="AF344" i="7"/>
  <c r="AF343" i="7"/>
  <c r="AF342" i="7"/>
  <c r="AF338" i="7"/>
  <c r="AF339" i="7"/>
  <c r="BB340" i="7"/>
  <c r="BB341" i="7"/>
  <c r="BB346" i="7"/>
  <c r="BB347" i="7"/>
  <c r="BB349" i="7"/>
  <c r="BB351" i="7"/>
  <c r="M349" i="7"/>
  <c r="M351" i="7"/>
  <c r="AW372" i="7"/>
  <c r="B348" i="7"/>
  <c r="B352" i="7"/>
  <c r="B364" i="7"/>
  <c r="AJ364" i="7"/>
  <c r="AJ348" i="7"/>
  <c r="AJ352" i="7"/>
  <c r="BA364" i="7"/>
  <c r="BA348" i="7"/>
  <c r="BA352" i="7"/>
  <c r="AB364" i="7"/>
  <c r="AB348" i="7"/>
  <c r="AB352" i="7"/>
  <c r="AR348" i="7"/>
  <c r="AR352" i="7"/>
  <c r="AR364" i="7"/>
  <c r="AV389" i="7"/>
  <c r="AV385" i="7"/>
  <c r="AV375" i="7"/>
  <c r="M348" i="7"/>
  <c r="M352" i="7"/>
  <c r="M364" i="7"/>
  <c r="AM364" i="7"/>
  <c r="AM348" i="7"/>
  <c r="AM352" i="7"/>
  <c r="BD364" i="7"/>
  <c r="BD348" i="7"/>
  <c r="BD352" i="7"/>
  <c r="AN364" i="7"/>
  <c r="AN348" i="7"/>
  <c r="AN352" i="7"/>
  <c r="AC364" i="7"/>
  <c r="AC348" i="7"/>
  <c r="AC352" i="7"/>
  <c r="AD364" i="7"/>
  <c r="AD348" i="7"/>
  <c r="AD352" i="7"/>
  <c r="W364" i="7"/>
  <c r="W348" i="7"/>
  <c r="W352" i="7"/>
  <c r="AQ348" i="7"/>
  <c r="AQ352" i="7"/>
  <c r="AQ364" i="7"/>
  <c r="Y364" i="7"/>
  <c r="Y348" i="7"/>
  <c r="Y352" i="7"/>
  <c r="V348" i="7"/>
  <c r="V352" i="7"/>
  <c r="V364" i="7"/>
  <c r="AL348" i="7"/>
  <c r="AL352" i="7"/>
  <c r="AL364" i="7"/>
  <c r="AP348" i="7"/>
  <c r="AP352" i="7"/>
  <c r="AP364" i="7"/>
  <c r="BE364" i="7"/>
  <c r="BE348" i="7"/>
  <c r="BE352" i="7"/>
  <c r="BB364" i="7"/>
  <c r="BB348" i="7"/>
  <c r="BB352" i="7"/>
  <c r="P364" i="7"/>
  <c r="P348" i="7"/>
  <c r="P352" i="7"/>
  <c r="AT364" i="7"/>
  <c r="AT348" i="7"/>
  <c r="AT352" i="7"/>
  <c r="F364" i="7"/>
  <c r="F348" i="7"/>
  <c r="F352" i="7"/>
  <c r="M362" i="7"/>
  <c r="M370" i="7"/>
  <c r="M374" i="7"/>
  <c r="M359" i="7"/>
  <c r="AC360" i="7"/>
  <c r="AC369" i="7"/>
  <c r="AU374" i="7"/>
  <c r="AU359" i="7"/>
  <c r="AU362" i="7"/>
  <c r="AU370" i="7"/>
  <c r="AO363" i="7"/>
  <c r="AO365" i="7"/>
  <c r="AO353" i="7"/>
  <c r="B370" i="7"/>
  <c r="B374" i="7"/>
  <c r="B362" i="7"/>
  <c r="B359" i="7"/>
  <c r="AS359" i="7"/>
  <c r="AS362" i="7"/>
  <c r="AS370" i="7"/>
  <c r="AS374" i="7"/>
  <c r="H348" i="7"/>
  <c r="H352" i="7"/>
  <c r="H364" i="7"/>
  <c r="C364" i="7"/>
  <c r="C348" i="7"/>
  <c r="C352" i="7"/>
  <c r="K340" i="7"/>
  <c r="K341" i="7"/>
  <c r="K346" i="7"/>
  <c r="K347" i="7"/>
  <c r="K349" i="7"/>
  <c r="K351" i="7"/>
  <c r="Z360" i="7"/>
  <c r="Z369" i="7"/>
  <c r="AY364" i="7"/>
  <c r="AY348" i="7"/>
  <c r="AY352" i="7"/>
  <c r="T370" i="7"/>
  <c r="T359" i="7"/>
  <c r="T362" i="7"/>
  <c r="T374" i="7"/>
  <c r="AX348" i="7"/>
  <c r="AX352" i="7"/>
  <c r="AX364" i="7"/>
  <c r="AO360" i="7"/>
  <c r="AO369" i="7"/>
  <c r="E360" i="7"/>
  <c r="E369" i="7"/>
  <c r="AH360" i="7"/>
  <c r="AH369" i="7"/>
  <c r="AH372" i="7"/>
  <c r="AW361" i="7"/>
  <c r="AW366" i="7"/>
  <c r="O360" i="7"/>
  <c r="O369" i="7"/>
  <c r="AB360" i="7"/>
  <c r="AB369" i="7"/>
  <c r="BH340" i="7"/>
  <c r="BH341" i="7"/>
  <c r="BH346" i="7"/>
  <c r="BH349" i="7"/>
  <c r="BH351" i="7"/>
  <c r="AR360" i="7"/>
  <c r="AR369" i="7"/>
  <c r="K359" i="7"/>
  <c r="K362" i="7"/>
  <c r="K370" i="7"/>
  <c r="K374" i="7"/>
  <c r="H360" i="7"/>
  <c r="H369" i="7"/>
  <c r="BG364" i="7"/>
  <c r="BG348" i="7"/>
  <c r="BG352" i="7"/>
  <c r="AT360" i="7"/>
  <c r="AT369" i="7"/>
  <c r="F360" i="7"/>
  <c r="F369" i="7"/>
  <c r="AP372" i="7"/>
  <c r="AP373" i="7"/>
  <c r="BC370" i="7"/>
  <c r="BC359" i="7"/>
  <c r="BC374" i="7"/>
  <c r="BC362" i="7"/>
  <c r="AK363" i="7"/>
  <c r="AK365" i="7"/>
  <c r="AK353" i="7"/>
  <c r="AX360" i="7"/>
  <c r="AX369" i="7"/>
  <c r="W360" i="7"/>
  <c r="W369" i="7"/>
  <c r="W372" i="7"/>
  <c r="X360" i="7"/>
  <c r="X369" i="7"/>
  <c r="Z363" i="7"/>
  <c r="Z365" i="7"/>
  <c r="Z353" i="7"/>
  <c r="Z361" i="7"/>
  <c r="Z366" i="7"/>
  <c r="BF363" i="7"/>
  <c r="BF365" i="7"/>
  <c r="BF353" i="7"/>
  <c r="AL360" i="7"/>
  <c r="AL369" i="7"/>
  <c r="AL372" i="7"/>
  <c r="O348" i="7"/>
  <c r="O352" i="7"/>
  <c r="O364" i="7"/>
  <c r="N359" i="7"/>
  <c r="N374" i="7"/>
  <c r="N370" i="7"/>
  <c r="N362" i="7"/>
  <c r="Z372" i="7"/>
  <c r="AY360" i="7"/>
  <c r="AY369" i="7"/>
  <c r="L340" i="7"/>
  <c r="L341" i="7"/>
  <c r="L346" i="7"/>
  <c r="L347" i="7"/>
  <c r="L349" i="7"/>
  <c r="L351" i="7"/>
  <c r="AN360" i="7"/>
  <c r="AN369" i="7"/>
  <c r="AZ364" i="7"/>
  <c r="AZ348" i="7"/>
  <c r="AZ352" i="7"/>
  <c r="AG373" i="7"/>
  <c r="P360" i="7"/>
  <c r="P369" i="7"/>
  <c r="O372" i="7"/>
  <c r="BH347" i="7"/>
  <c r="AR372" i="7"/>
  <c r="D363" i="7"/>
  <c r="D365" i="7"/>
  <c r="D353" i="7"/>
  <c r="D361" i="7"/>
  <c r="D366" i="7"/>
  <c r="U364" i="7"/>
  <c r="U348" i="7"/>
  <c r="U352" i="7"/>
  <c r="Y360" i="7"/>
  <c r="Y369" i="7"/>
  <c r="AE362" i="7"/>
  <c r="AE359" i="7"/>
  <c r="AE374" i="7"/>
  <c r="AE370" i="7"/>
  <c r="AE340" i="7"/>
  <c r="AE341" i="7"/>
  <c r="AE346" i="7"/>
  <c r="AE347" i="7"/>
  <c r="AE349" i="7"/>
  <c r="AE351" i="7"/>
  <c r="BA360" i="7"/>
  <c r="BA369" i="7"/>
  <c r="AI362" i="7"/>
  <c r="AI374" i="7"/>
  <c r="AI370" i="7"/>
  <c r="AI359" i="7"/>
  <c r="D372" i="7"/>
  <c r="D373" i="7"/>
  <c r="J373" i="7"/>
  <c r="X372" i="7"/>
  <c r="AG353" i="7"/>
  <c r="AG361" i="7"/>
  <c r="AG366" i="7"/>
  <c r="AG363" i="7"/>
  <c r="AG365" i="7"/>
  <c r="AY372" i="7"/>
  <c r="E363" i="7"/>
  <c r="E365" i="7"/>
  <c r="E361" i="7"/>
  <c r="E366" i="7"/>
  <c r="E353" i="7"/>
  <c r="AW373" i="7"/>
  <c r="BD360" i="7"/>
  <c r="BD369" i="7"/>
  <c r="AO372" i="7"/>
  <c r="E372" i="7"/>
  <c r="Q373" i="7"/>
  <c r="BF360" i="7"/>
  <c r="BF369" i="7"/>
  <c r="BE360" i="7"/>
  <c r="BE369" i="7"/>
  <c r="AZ360" i="7"/>
  <c r="AZ369" i="7"/>
  <c r="AZ372" i="7"/>
  <c r="G360" i="7"/>
  <c r="G369" i="7"/>
  <c r="AJ360" i="7"/>
  <c r="AJ369" i="7"/>
  <c r="AF370" i="7"/>
  <c r="AF374" i="7"/>
  <c r="AF362" i="7"/>
  <c r="AF359" i="7"/>
  <c r="AQ360" i="7"/>
  <c r="AQ369" i="7"/>
  <c r="S340" i="7"/>
  <c r="S341" i="7"/>
  <c r="S346" i="7"/>
  <c r="S349" i="7"/>
  <c r="S351" i="7"/>
  <c r="AK360" i="7"/>
  <c r="AK369" i="7"/>
  <c r="BH374" i="7"/>
  <c r="BH362" i="7"/>
  <c r="BH370" i="7"/>
  <c r="BH359" i="7"/>
  <c r="F372" i="7"/>
  <c r="BB360" i="7"/>
  <c r="BB369" i="7"/>
  <c r="AX372" i="7"/>
  <c r="R353" i="7"/>
  <c r="R363" i="7"/>
  <c r="R365" i="7"/>
  <c r="Q353" i="7"/>
  <c r="Q361" i="7"/>
  <c r="Q366" i="7"/>
  <c r="Q363" i="7"/>
  <c r="Q365" i="7"/>
  <c r="AF340" i="7"/>
  <c r="AF341" i="7"/>
  <c r="AF346" i="7"/>
  <c r="AF347" i="7"/>
  <c r="AF349" i="7"/>
  <c r="AF351" i="7"/>
  <c r="AC372" i="7"/>
  <c r="AH348" i="7"/>
  <c r="AH352" i="7"/>
  <c r="AH364" i="7"/>
  <c r="BG360" i="7"/>
  <c r="BG369" i="7"/>
  <c r="BG372" i="7"/>
  <c r="AD373" i="7"/>
  <c r="I373" i="7"/>
  <c r="BD372" i="7"/>
  <c r="AN372" i="7"/>
  <c r="R360" i="7"/>
  <c r="R369" i="7"/>
  <c r="R372" i="7"/>
  <c r="L359" i="7"/>
  <c r="L362" i="7"/>
  <c r="L374" i="7"/>
  <c r="L370" i="7"/>
  <c r="AS340" i="7"/>
  <c r="AS341" i="7"/>
  <c r="AS346" i="7"/>
  <c r="AS347" i="7"/>
  <c r="AS349" i="7"/>
  <c r="AS351" i="7"/>
  <c r="V360" i="7"/>
  <c r="V369" i="7"/>
  <c r="V372" i="7"/>
  <c r="AM373" i="7"/>
  <c r="P372" i="7"/>
  <c r="X364" i="7"/>
  <c r="X348" i="7"/>
  <c r="X352" i="7"/>
  <c r="BF372" i="7"/>
  <c r="BE372" i="7"/>
  <c r="AB372" i="7"/>
  <c r="AJ372" i="7"/>
  <c r="BC340" i="7"/>
  <c r="BC341" i="7"/>
  <c r="BC346" i="7"/>
  <c r="BC347" i="7"/>
  <c r="BC349" i="7"/>
  <c r="BC351" i="7"/>
  <c r="H372" i="7"/>
  <c r="AA372" i="7"/>
  <c r="AA373" i="7"/>
  <c r="AI364" i="7"/>
  <c r="AI348" i="7"/>
  <c r="AI352" i="7"/>
  <c r="S347" i="7"/>
  <c r="Y372" i="7"/>
  <c r="N340" i="7"/>
  <c r="N341" i="7"/>
  <c r="N346" i="7"/>
  <c r="N347" i="7"/>
  <c r="N349" i="7"/>
  <c r="N351" i="7"/>
  <c r="AT372" i="7"/>
  <c r="BA372" i="7"/>
  <c r="C373" i="7"/>
  <c r="T340" i="7"/>
  <c r="T341" i="7"/>
  <c r="T346" i="7"/>
  <c r="T347" i="7"/>
  <c r="T349" i="7"/>
  <c r="T351" i="7"/>
  <c r="U360" i="7"/>
  <c r="U369" i="7"/>
  <c r="U372" i="7"/>
  <c r="I353" i="7"/>
  <c r="I363" i="7"/>
  <c r="I365" i="7"/>
  <c r="I361" i="7"/>
  <c r="I366" i="7"/>
  <c r="S360" i="7"/>
  <c r="S369" i="7"/>
  <c r="S372" i="7"/>
  <c r="AU340" i="7"/>
  <c r="AU341" i="7"/>
  <c r="AU346" i="7"/>
  <c r="AU347" i="7"/>
  <c r="AU349" i="7"/>
  <c r="AU351" i="7"/>
  <c r="AA361" i="7"/>
  <c r="AA366" i="7"/>
  <c r="AA353" i="7"/>
  <c r="AA363" i="7"/>
  <c r="AA365" i="7"/>
  <c r="AV353" i="7"/>
  <c r="AV361" i="7"/>
  <c r="AV366" i="7"/>
  <c r="AV363" i="7"/>
  <c r="AV365" i="7"/>
  <c r="G363" i="7"/>
  <c r="G365" i="7"/>
  <c r="G353" i="7"/>
  <c r="G361" i="7"/>
  <c r="G366" i="7"/>
  <c r="AA385" i="7"/>
  <c r="AA389" i="7"/>
  <c r="AA375" i="7"/>
  <c r="L364" i="7"/>
  <c r="L348" i="7"/>
  <c r="L352" i="7"/>
  <c r="AP385" i="7"/>
  <c r="AP389" i="7"/>
  <c r="AP375" i="7"/>
  <c r="D385" i="7"/>
  <c r="D375" i="7"/>
  <c r="D389" i="7"/>
  <c r="K348" i="7"/>
  <c r="K352" i="7"/>
  <c r="K364" i="7"/>
  <c r="T364" i="7"/>
  <c r="T348" i="7"/>
  <c r="T352" i="7"/>
  <c r="AF348" i="7"/>
  <c r="AF352" i="7"/>
  <c r="AF364" i="7"/>
  <c r="AU364" i="7"/>
  <c r="AU348" i="7"/>
  <c r="AU352" i="7"/>
  <c r="N364" i="7"/>
  <c r="N348" i="7"/>
  <c r="N352" i="7"/>
  <c r="BC364" i="7"/>
  <c r="BC348" i="7"/>
  <c r="BC352" i="7"/>
  <c r="AS364" i="7"/>
  <c r="AS348" i="7"/>
  <c r="AS352" i="7"/>
  <c r="AI363" i="7"/>
  <c r="AI365" i="7"/>
  <c r="AI353" i="7"/>
  <c r="AE364" i="7"/>
  <c r="AE348" i="7"/>
  <c r="AE352" i="7"/>
  <c r="BE373" i="7"/>
  <c r="BD373" i="7"/>
  <c r="AZ363" i="7"/>
  <c r="AZ365" i="7"/>
  <c r="AZ353" i="7"/>
  <c r="AZ361" i="7"/>
  <c r="AZ366" i="7"/>
  <c r="N360" i="7"/>
  <c r="N369" i="7"/>
  <c r="X373" i="7"/>
  <c r="BC360" i="7"/>
  <c r="BC369" i="7"/>
  <c r="AT373" i="7"/>
  <c r="K360" i="7"/>
  <c r="K369" i="7"/>
  <c r="E373" i="7"/>
  <c r="B360" i="7"/>
  <c r="B369" i="7"/>
  <c r="AO361" i="7"/>
  <c r="AO366" i="7"/>
  <c r="AC373" i="7"/>
  <c r="M360" i="7"/>
  <c r="M369" i="7"/>
  <c r="F353" i="7"/>
  <c r="F361" i="7"/>
  <c r="F366" i="7"/>
  <c r="F363" i="7"/>
  <c r="F365" i="7"/>
  <c r="P361" i="7"/>
  <c r="P366" i="7"/>
  <c r="P363" i="7"/>
  <c r="P365" i="7"/>
  <c r="P353" i="7"/>
  <c r="BE353" i="7"/>
  <c r="BE361" i="7"/>
  <c r="BE366" i="7"/>
  <c r="BE363" i="7"/>
  <c r="BE365" i="7"/>
  <c r="Y363" i="7"/>
  <c r="Y365" i="7"/>
  <c r="Y353" i="7"/>
  <c r="Y361" i="7"/>
  <c r="Y366" i="7"/>
  <c r="W353" i="7"/>
  <c r="W361" i="7"/>
  <c r="W366" i="7"/>
  <c r="W363" i="7"/>
  <c r="W365" i="7"/>
  <c r="AC363" i="7"/>
  <c r="AC365" i="7"/>
  <c r="AC361" i="7"/>
  <c r="AC366" i="7"/>
  <c r="AC353" i="7"/>
  <c r="BD353" i="7"/>
  <c r="BD363" i="7"/>
  <c r="BD365" i="7"/>
  <c r="BD361" i="7"/>
  <c r="BD366" i="7"/>
  <c r="AB361" i="7"/>
  <c r="AB366" i="7"/>
  <c r="AB363" i="7"/>
  <c r="AB365" i="7"/>
  <c r="AB353" i="7"/>
  <c r="AJ361" i="7"/>
  <c r="AJ366" i="7"/>
  <c r="AJ353" i="7"/>
  <c r="AJ363" i="7"/>
  <c r="AJ365" i="7"/>
  <c r="AM389" i="7"/>
  <c r="AM385" i="7"/>
  <c r="AM375" i="7"/>
  <c r="L360" i="7"/>
  <c r="L369" i="7"/>
  <c r="R361" i="7"/>
  <c r="R366" i="7"/>
  <c r="BH360" i="7"/>
  <c r="BH369" i="7"/>
  <c r="BH372" i="7"/>
  <c r="Q385" i="7"/>
  <c r="Q389" i="7"/>
  <c r="Q375" i="7"/>
  <c r="AE360" i="7"/>
  <c r="AE369" i="7"/>
  <c r="U363" i="7"/>
  <c r="U365" i="7"/>
  <c r="U353" i="7"/>
  <c r="U361" i="7"/>
  <c r="U366" i="7"/>
  <c r="P373" i="7"/>
  <c r="AX373" i="7"/>
  <c r="BC372" i="7"/>
  <c r="AQ372" i="7"/>
  <c r="AQ373" i="7"/>
  <c r="AR373" i="7"/>
  <c r="G372" i="7"/>
  <c r="G373" i="7"/>
  <c r="O373" i="7"/>
  <c r="AH373" i="7"/>
  <c r="AY363" i="7"/>
  <c r="AY365" i="7"/>
  <c r="AY361" i="7"/>
  <c r="AY366" i="7"/>
  <c r="AY353" i="7"/>
  <c r="AL353" i="7"/>
  <c r="AL363" i="7"/>
  <c r="AL365" i="7"/>
  <c r="AL361" i="7"/>
  <c r="AL366" i="7"/>
  <c r="M363" i="7"/>
  <c r="M365" i="7"/>
  <c r="M353" i="7"/>
  <c r="S373" i="7"/>
  <c r="C389" i="7"/>
  <c r="C385" i="7"/>
  <c r="C375" i="7"/>
  <c r="X363" i="7"/>
  <c r="X365" i="7"/>
  <c r="X361" i="7"/>
  <c r="X366" i="7"/>
  <c r="X353" i="7"/>
  <c r="L372" i="7"/>
  <c r="I375" i="7"/>
  <c r="I385" i="7"/>
  <c r="I389" i="7"/>
  <c r="AH361" i="7"/>
  <c r="AH366" i="7"/>
  <c r="AH363" i="7"/>
  <c r="AH365" i="7"/>
  <c r="AH353" i="7"/>
  <c r="AZ373" i="7"/>
  <c r="BF373" i="7"/>
  <c r="AW385" i="7"/>
  <c r="AW389" i="7"/>
  <c r="AW375" i="7"/>
  <c r="J375" i="7"/>
  <c r="J385" i="7"/>
  <c r="J389" i="7"/>
  <c r="AI360" i="7"/>
  <c r="AI369" i="7"/>
  <c r="AI372" i="7"/>
  <c r="AN373" i="7"/>
  <c r="AY373" i="7"/>
  <c r="N372" i="7"/>
  <c r="O363" i="7"/>
  <c r="O365" i="7"/>
  <c r="O361" i="7"/>
  <c r="O366" i="7"/>
  <c r="O353" i="7"/>
  <c r="BF361" i="7"/>
  <c r="BF366" i="7"/>
  <c r="W373" i="7"/>
  <c r="F373" i="7"/>
  <c r="H373" i="7"/>
  <c r="K372" i="7"/>
  <c r="AB373" i="7"/>
  <c r="AO373" i="7"/>
  <c r="AX353" i="7"/>
  <c r="AX361" i="7"/>
  <c r="AX366" i="7"/>
  <c r="AX363" i="7"/>
  <c r="AX365" i="7"/>
  <c r="T360" i="7"/>
  <c r="T369" i="7"/>
  <c r="AU360" i="7"/>
  <c r="AU369" i="7"/>
  <c r="M372" i="7"/>
  <c r="AT363" i="7"/>
  <c r="AT365" i="7"/>
  <c r="AT361" i="7"/>
  <c r="AT366" i="7"/>
  <c r="AT353" i="7"/>
  <c r="BB361" i="7"/>
  <c r="BB366" i="7"/>
  <c r="BB353" i="7"/>
  <c r="BB363" i="7"/>
  <c r="BB365" i="7"/>
  <c r="AD363" i="7"/>
  <c r="AD365" i="7"/>
  <c r="AD353" i="7"/>
  <c r="AD361" i="7"/>
  <c r="AD366" i="7"/>
  <c r="AN353" i="7"/>
  <c r="AN361" i="7"/>
  <c r="AN366" i="7"/>
  <c r="AN363" i="7"/>
  <c r="AN365" i="7"/>
  <c r="AM361" i="7"/>
  <c r="AM366" i="7"/>
  <c r="AM353" i="7"/>
  <c r="AM363" i="7"/>
  <c r="AM365" i="7"/>
  <c r="BA363" i="7"/>
  <c r="BA365" i="7"/>
  <c r="BA361" i="7"/>
  <c r="BA366" i="7"/>
  <c r="BA353" i="7"/>
  <c r="U373" i="7"/>
  <c r="V373" i="7"/>
  <c r="R373" i="7"/>
  <c r="S364" i="7"/>
  <c r="S348" i="7"/>
  <c r="S352" i="7"/>
  <c r="AD389" i="7"/>
  <c r="AD375" i="7"/>
  <c r="AD385" i="7"/>
  <c r="BG373" i="7"/>
  <c r="AF360" i="7"/>
  <c r="AF369" i="7"/>
  <c r="AF372" i="7"/>
  <c r="AJ373" i="7"/>
  <c r="BB372" i="7"/>
  <c r="BB373" i="7"/>
  <c r="BA373" i="7"/>
  <c r="AE372" i="7"/>
  <c r="Y373" i="7"/>
  <c r="BH364" i="7"/>
  <c r="BH348" i="7"/>
  <c r="BH352" i="7"/>
  <c r="AG385" i="7"/>
  <c r="AG389" i="7"/>
  <c r="AG375" i="7"/>
  <c r="AL373" i="7"/>
  <c r="AK361" i="7"/>
  <c r="AK366" i="7"/>
  <c r="AK372" i="7"/>
  <c r="AK373" i="7"/>
  <c r="BG363" i="7"/>
  <c r="BG365" i="7"/>
  <c r="BG361" i="7"/>
  <c r="BG366" i="7"/>
  <c r="BG353" i="7"/>
  <c r="T372" i="7"/>
  <c r="Z373" i="7"/>
  <c r="C353" i="7"/>
  <c r="C361" i="7"/>
  <c r="C366" i="7"/>
  <c r="C363" i="7"/>
  <c r="C365" i="7"/>
  <c r="H363" i="7"/>
  <c r="H365" i="7"/>
  <c r="H353" i="7"/>
  <c r="H361" i="7"/>
  <c r="H366" i="7"/>
  <c r="AS360" i="7"/>
  <c r="AS369" i="7"/>
  <c r="AS372" i="7"/>
  <c r="B372" i="7"/>
  <c r="AP363" i="7"/>
  <c r="AP365" i="7"/>
  <c r="AP353" i="7"/>
  <c r="AP361" i="7"/>
  <c r="AP366" i="7"/>
  <c r="V363" i="7"/>
  <c r="V365" i="7"/>
  <c r="V353" i="7"/>
  <c r="V361" i="7"/>
  <c r="V366" i="7"/>
  <c r="AQ353" i="7"/>
  <c r="AQ361" i="7"/>
  <c r="AQ366" i="7"/>
  <c r="AQ363" i="7"/>
  <c r="AQ365" i="7"/>
  <c r="AV383" i="7"/>
  <c r="AV376" i="7"/>
  <c r="AR363" i="7"/>
  <c r="AR365" i="7"/>
  <c r="AR353" i="7"/>
  <c r="AR361" i="7"/>
  <c r="AR366" i="7"/>
  <c r="B361" i="7"/>
  <c r="B366" i="7"/>
  <c r="B353" i="7"/>
  <c r="B363" i="7"/>
  <c r="B365" i="7"/>
  <c r="M361" i="7"/>
  <c r="M366" i="7"/>
  <c r="AQ385" i="7"/>
  <c r="AQ375" i="7"/>
  <c r="AQ389" i="7"/>
  <c r="BB389" i="7"/>
  <c r="BB385" i="7"/>
  <c r="BB375" i="7"/>
  <c r="G385" i="7"/>
  <c r="G375" i="7"/>
  <c r="G389" i="7"/>
  <c r="AK385" i="7"/>
  <c r="AK389" i="7"/>
  <c r="AK375" i="7"/>
  <c r="AV377" i="7"/>
  <c r="AV378" i="7"/>
  <c r="BH361" i="7"/>
  <c r="BH366" i="7"/>
  <c r="BH353" i="7"/>
  <c r="BH363" i="7"/>
  <c r="BH365" i="7"/>
  <c r="AV384" i="7"/>
  <c r="AV386" i="7"/>
  <c r="AV394" i="7"/>
  <c r="AG383" i="7"/>
  <c r="AG376" i="7"/>
  <c r="V375" i="7"/>
  <c r="V385" i="7"/>
  <c r="V389" i="7"/>
  <c r="T373" i="7"/>
  <c r="H375" i="7"/>
  <c r="H385" i="7"/>
  <c r="H389" i="7"/>
  <c r="AY389" i="7"/>
  <c r="AY375" i="7"/>
  <c r="AY385" i="7"/>
  <c r="AW383" i="7"/>
  <c r="AW376" i="7"/>
  <c r="AZ385" i="7"/>
  <c r="AZ375" i="7"/>
  <c r="AZ389" i="7"/>
  <c r="B373" i="7"/>
  <c r="X389" i="7"/>
  <c r="X385" i="7"/>
  <c r="X375" i="7"/>
  <c r="BE375" i="7"/>
  <c r="BE389" i="7"/>
  <c r="BE385" i="7"/>
  <c r="AI361" i="7"/>
  <c r="AI366" i="7"/>
  <c r="AF363" i="7"/>
  <c r="AF365" i="7"/>
  <c r="AF361" i="7"/>
  <c r="AF366" i="7"/>
  <c r="AF353" i="7"/>
  <c r="K361" i="7"/>
  <c r="K366" i="7"/>
  <c r="K363" i="7"/>
  <c r="K365" i="7"/>
  <c r="K353" i="7"/>
  <c r="AP376" i="7"/>
  <c r="AP383" i="7"/>
  <c r="Y375" i="7"/>
  <c r="Y385" i="7"/>
  <c r="Y389" i="7"/>
  <c r="BG389" i="7"/>
  <c r="BG375" i="7"/>
  <c r="BG385" i="7"/>
  <c r="S361" i="7"/>
  <c r="S366" i="7"/>
  <c r="S353" i="7"/>
  <c r="S363" i="7"/>
  <c r="S365" i="7"/>
  <c r="U375" i="7"/>
  <c r="U389" i="7"/>
  <c r="U385" i="7"/>
  <c r="AO385" i="7"/>
  <c r="AO389" i="7"/>
  <c r="AO375" i="7"/>
  <c r="F389" i="7"/>
  <c r="F385" i="7"/>
  <c r="F375" i="7"/>
  <c r="AN389" i="7"/>
  <c r="AN385" i="7"/>
  <c r="AN375" i="7"/>
  <c r="AR389" i="7"/>
  <c r="AR385" i="7"/>
  <c r="AR375" i="7"/>
  <c r="AX389" i="7"/>
  <c r="AX375" i="7"/>
  <c r="AX385" i="7"/>
  <c r="AM376" i="7"/>
  <c r="AM383" i="7"/>
  <c r="AC385" i="7"/>
  <c r="AC375" i="7"/>
  <c r="AC389" i="7"/>
  <c r="AT375" i="7"/>
  <c r="AT385" i="7"/>
  <c r="AT389" i="7"/>
  <c r="BC361" i="7"/>
  <c r="BC366" i="7"/>
  <c r="BC363" i="7"/>
  <c r="BC365" i="7"/>
  <c r="BC353" i="7"/>
  <c r="AU363" i="7"/>
  <c r="AU365" i="7"/>
  <c r="AU353" i="7"/>
  <c r="AU361" i="7"/>
  <c r="AU366" i="7"/>
  <c r="T363" i="7"/>
  <c r="T365" i="7"/>
  <c r="T361" i="7"/>
  <c r="T366" i="7"/>
  <c r="T353" i="7"/>
  <c r="AA376" i="7"/>
  <c r="AA383" i="7"/>
  <c r="AJ389" i="7"/>
  <c r="AJ375" i="7"/>
  <c r="AJ385" i="7"/>
  <c r="AB385" i="7"/>
  <c r="AB375" i="7"/>
  <c r="AB389" i="7"/>
  <c r="W385" i="7"/>
  <c r="W389" i="7"/>
  <c r="W375" i="7"/>
  <c r="AI373" i="7"/>
  <c r="J383" i="7"/>
  <c r="J376" i="7"/>
  <c r="I383" i="7"/>
  <c r="I376" i="7"/>
  <c r="S385" i="7"/>
  <c r="S375" i="7"/>
  <c r="S389" i="7"/>
  <c r="AH385" i="7"/>
  <c r="AH389" i="7"/>
  <c r="AH375" i="7"/>
  <c r="P389" i="7"/>
  <c r="P385" i="7"/>
  <c r="P375" i="7"/>
  <c r="Q383" i="7"/>
  <c r="Q376" i="7"/>
  <c r="AU372" i="7"/>
  <c r="AU373" i="7"/>
  <c r="E389" i="7"/>
  <c r="E385" i="7"/>
  <c r="E375" i="7"/>
  <c r="BC373" i="7"/>
  <c r="N373" i="7"/>
  <c r="AE353" i="7"/>
  <c r="AE363" i="7"/>
  <c r="AE365" i="7"/>
  <c r="AE361" i="7"/>
  <c r="AE366" i="7"/>
  <c r="D376" i="7"/>
  <c r="D383" i="7"/>
  <c r="AS373" i="7"/>
  <c r="Z375" i="7"/>
  <c r="Z385" i="7"/>
  <c r="Z389" i="7"/>
  <c r="AL375" i="7"/>
  <c r="AL385" i="7"/>
  <c r="AL389" i="7"/>
  <c r="BA375" i="7"/>
  <c r="BA385" i="7"/>
  <c r="BA389" i="7"/>
  <c r="AF373" i="7"/>
  <c r="AD383" i="7"/>
  <c r="AD376" i="7"/>
  <c r="R375" i="7"/>
  <c r="R385" i="7"/>
  <c r="R389" i="7"/>
  <c r="BF375" i="7"/>
  <c r="BF385" i="7"/>
  <c r="BF389" i="7"/>
  <c r="C376" i="7"/>
  <c r="C383" i="7"/>
  <c r="C384" i="7"/>
  <c r="C386" i="7"/>
  <c r="C394" i="7"/>
  <c r="O385" i="7"/>
  <c r="O375" i="7"/>
  <c r="O389" i="7"/>
  <c r="AE373" i="7"/>
  <c r="BH373" i="7"/>
  <c r="L373" i="7"/>
  <c r="M373" i="7"/>
  <c r="K373" i="7"/>
  <c r="BD389" i="7"/>
  <c r="BD385" i="7"/>
  <c r="BD375" i="7"/>
  <c r="AS353" i="7"/>
  <c r="AS361" i="7"/>
  <c r="AS366" i="7"/>
  <c r="AS363" i="7"/>
  <c r="AS365" i="7"/>
  <c r="N363" i="7"/>
  <c r="N365" i="7"/>
  <c r="N353" i="7"/>
  <c r="N361" i="7"/>
  <c r="N366" i="7"/>
  <c r="L361" i="7"/>
  <c r="L366" i="7"/>
  <c r="L353" i="7"/>
  <c r="L363" i="7"/>
  <c r="L365" i="7"/>
  <c r="I384" i="7"/>
  <c r="I386" i="7"/>
  <c r="I394" i="7"/>
  <c r="AP384" i="7"/>
  <c r="AP386" i="7"/>
  <c r="AP394" i="7"/>
  <c r="AD384" i="7"/>
  <c r="AD386" i="7"/>
  <c r="AD394" i="7"/>
  <c r="AD397" i="7"/>
  <c r="Q384" i="7"/>
  <c r="Q386" i="7"/>
  <c r="Q394" i="7"/>
  <c r="Q396" i="7"/>
  <c r="AU375" i="7"/>
  <c r="AU389" i="7"/>
  <c r="AU385" i="7"/>
  <c r="C397" i="7"/>
  <c r="AV381" i="7"/>
  <c r="AV382" i="7"/>
  <c r="AV380" i="7"/>
  <c r="AV379" i="7"/>
  <c r="K389" i="7"/>
  <c r="K375" i="7"/>
  <c r="K385" i="7"/>
  <c r="AE385" i="7"/>
  <c r="AE389" i="7"/>
  <c r="AE375" i="7"/>
  <c r="BF376" i="7"/>
  <c r="BF383" i="7"/>
  <c r="BF384" i="7"/>
  <c r="BF386" i="7"/>
  <c r="BF394" i="7"/>
  <c r="D377" i="7"/>
  <c r="D378" i="7"/>
  <c r="E383" i="7"/>
  <c r="E376" i="7"/>
  <c r="AH383" i="7"/>
  <c r="AH376" i="7"/>
  <c r="S376" i="7"/>
  <c r="S383" i="7"/>
  <c r="I397" i="7"/>
  <c r="AI385" i="7"/>
  <c r="AI389" i="7"/>
  <c r="AI375" i="7"/>
  <c r="AA377" i="7"/>
  <c r="AA378" i="7"/>
  <c r="AC383" i="7"/>
  <c r="AC376" i="7"/>
  <c r="AM377" i="7"/>
  <c r="AM378" i="7"/>
  <c r="AR383" i="7"/>
  <c r="AR376" i="7"/>
  <c r="AP396" i="7"/>
  <c r="AP398" i="7"/>
  <c r="AP397" i="7"/>
  <c r="X376" i="7"/>
  <c r="X383" i="7"/>
  <c r="AV398" i="7"/>
  <c r="AV397" i="7"/>
  <c r="AV396" i="7"/>
  <c r="AK383" i="7"/>
  <c r="AK376" i="7"/>
  <c r="G376" i="7"/>
  <c r="G383" i="7"/>
  <c r="R376" i="7"/>
  <c r="R383" i="7"/>
  <c r="Z376" i="7"/>
  <c r="Z383" i="7"/>
  <c r="BD383" i="7"/>
  <c r="BD376" i="7"/>
  <c r="M389" i="7"/>
  <c r="M385" i="7"/>
  <c r="M375" i="7"/>
  <c r="L375" i="7"/>
  <c r="L385" i="7"/>
  <c r="L389" i="7"/>
  <c r="C377" i="7"/>
  <c r="C378" i="7"/>
  <c r="AD377" i="7"/>
  <c r="AD378" i="7"/>
  <c r="AL383" i="7"/>
  <c r="AL376" i="7"/>
  <c r="AS375" i="7"/>
  <c r="AS389" i="7"/>
  <c r="AS385" i="7"/>
  <c r="P376" i="7"/>
  <c r="P383" i="7"/>
  <c r="AO376" i="7"/>
  <c r="AO383" i="7"/>
  <c r="U376" i="7"/>
  <c r="U383" i="7"/>
  <c r="AP377" i="7"/>
  <c r="AP378" i="7"/>
  <c r="AW377" i="7"/>
  <c r="AW378" i="7"/>
  <c r="AY376" i="7"/>
  <c r="AY383" i="7"/>
  <c r="AY384" i="7"/>
  <c r="AY386" i="7"/>
  <c r="AY394" i="7"/>
  <c r="H383" i="7"/>
  <c r="H376" i="7"/>
  <c r="AG377" i="7"/>
  <c r="AG378" i="7"/>
  <c r="BH385" i="7"/>
  <c r="BH375" i="7"/>
  <c r="BH389" i="7"/>
  <c r="O376" i="7"/>
  <c r="O383" i="7"/>
  <c r="BA383" i="7"/>
  <c r="BA376" i="7"/>
  <c r="N375" i="7"/>
  <c r="N385" i="7"/>
  <c r="N389" i="7"/>
  <c r="Q377" i="7"/>
  <c r="Q378" i="7"/>
  <c r="J377" i="7"/>
  <c r="J378" i="7"/>
  <c r="W383" i="7"/>
  <c r="W376" i="7"/>
  <c r="AB376" i="7"/>
  <c r="AB383" i="7"/>
  <c r="AT376" i="7"/>
  <c r="AT383" i="7"/>
  <c r="AX383" i="7"/>
  <c r="AX376" i="7"/>
  <c r="F383" i="7"/>
  <c r="F376" i="7"/>
  <c r="BG383" i="7"/>
  <c r="BG376" i="7"/>
  <c r="Y383" i="7"/>
  <c r="Y376" i="7"/>
  <c r="AW384" i="7"/>
  <c r="AW386" i="7"/>
  <c r="AW394" i="7"/>
  <c r="T375" i="7"/>
  <c r="T389" i="7"/>
  <c r="T385" i="7"/>
  <c r="AG384" i="7"/>
  <c r="AG386" i="7"/>
  <c r="AG394" i="7"/>
  <c r="BB383" i="7"/>
  <c r="BB376" i="7"/>
  <c r="AQ376" i="7"/>
  <c r="AQ383" i="7"/>
  <c r="AF385" i="7"/>
  <c r="AF375" i="7"/>
  <c r="AF389" i="7"/>
  <c r="D384" i="7"/>
  <c r="D386" i="7"/>
  <c r="D394" i="7"/>
  <c r="BC375" i="7"/>
  <c r="BC385" i="7"/>
  <c r="BC389" i="7"/>
  <c r="Q398" i="7"/>
  <c r="I377" i="7"/>
  <c r="I378" i="7"/>
  <c r="J384" i="7"/>
  <c r="J386" i="7"/>
  <c r="J394" i="7"/>
  <c r="AJ376" i="7"/>
  <c r="AJ383" i="7"/>
  <c r="AA384" i="7"/>
  <c r="AA386" i="7"/>
  <c r="AA394" i="7"/>
  <c r="AM384" i="7"/>
  <c r="AM386" i="7"/>
  <c r="AM394" i="7"/>
  <c r="AN376" i="7"/>
  <c r="AN383" i="7"/>
  <c r="BE376" i="7"/>
  <c r="BE383" i="7"/>
  <c r="B385" i="7"/>
  <c r="B389" i="7"/>
  <c r="B375" i="7"/>
  <c r="AZ383" i="7"/>
  <c r="AZ376" i="7"/>
  <c r="V383" i="7"/>
  <c r="V376" i="7"/>
  <c r="AZ384" i="7"/>
  <c r="AZ386" i="7"/>
  <c r="AZ394" i="7"/>
  <c r="BE384" i="7"/>
  <c r="BE386" i="7"/>
  <c r="BE394" i="7"/>
  <c r="AB384" i="7"/>
  <c r="AB386" i="7"/>
  <c r="AB394" i="7"/>
  <c r="S384" i="7"/>
  <c r="S386" i="7"/>
  <c r="S394" i="7"/>
  <c r="BA384" i="7"/>
  <c r="BA386" i="7"/>
  <c r="BA394" i="7"/>
  <c r="AO384" i="7"/>
  <c r="AO386" i="7"/>
  <c r="AO394" i="7"/>
  <c r="G384" i="7"/>
  <c r="G386" i="7"/>
  <c r="G394" i="7"/>
  <c r="AV400" i="7"/>
  <c r="AV387" i="7"/>
  <c r="AV388" i="7"/>
  <c r="AV390" i="7"/>
  <c r="AV391" i="7"/>
  <c r="AV392" i="7"/>
  <c r="AX384" i="7"/>
  <c r="AX386" i="7"/>
  <c r="AX394" i="7"/>
  <c r="AL384" i="7"/>
  <c r="AL386" i="7"/>
  <c r="AL394" i="7"/>
  <c r="AD398" i="7"/>
  <c r="Q397" i="7"/>
  <c r="Q400" i="7"/>
  <c r="AR384" i="7"/>
  <c r="AR386" i="7"/>
  <c r="AR394" i="7"/>
  <c r="AD396" i="7"/>
  <c r="BB384" i="7"/>
  <c r="BB386" i="7"/>
  <c r="BB394" i="7"/>
  <c r="BB398" i="7"/>
  <c r="U384" i="7"/>
  <c r="U386" i="7"/>
  <c r="U394" i="7"/>
  <c r="U398" i="7"/>
  <c r="P384" i="7"/>
  <c r="P386" i="7"/>
  <c r="P394" i="7"/>
  <c r="C380" i="7"/>
  <c r="C382" i="7"/>
  <c r="C381" i="7"/>
  <c r="C379" i="7"/>
  <c r="I382" i="7"/>
  <c r="I380" i="7"/>
  <c r="I379" i="7"/>
  <c r="I381" i="7"/>
  <c r="AW379" i="7"/>
  <c r="AW382" i="7"/>
  <c r="AW380" i="7"/>
  <c r="AW381" i="7"/>
  <c r="AZ398" i="7"/>
  <c r="AZ397" i="7"/>
  <c r="AZ396" i="7"/>
  <c r="AM398" i="7"/>
  <c r="AM397" i="7"/>
  <c r="AM396" i="7"/>
  <c r="AX396" i="7"/>
  <c r="AX397" i="7"/>
  <c r="AX398" i="7"/>
  <c r="AB396" i="7"/>
  <c r="AB398" i="7"/>
  <c r="AB397" i="7"/>
  <c r="BA397" i="7"/>
  <c r="BA396" i="7"/>
  <c r="BA398" i="7"/>
  <c r="O377" i="7"/>
  <c r="O378" i="7"/>
  <c r="H377" i="7"/>
  <c r="H378" i="7"/>
  <c r="AP382" i="7"/>
  <c r="AP381" i="7"/>
  <c r="AP380" i="7"/>
  <c r="AP379" i="7"/>
  <c r="AO396" i="7"/>
  <c r="AO398" i="7"/>
  <c r="AO397" i="7"/>
  <c r="AL398" i="7"/>
  <c r="AL397" i="7"/>
  <c r="AL396" i="7"/>
  <c r="R377" i="7"/>
  <c r="R378" i="7"/>
  <c r="AK377" i="7"/>
  <c r="AK378" i="7"/>
  <c r="AM379" i="7"/>
  <c r="AM380" i="7"/>
  <c r="AM382" i="7"/>
  <c r="AM381" i="7"/>
  <c r="E377" i="7"/>
  <c r="E378" i="7"/>
  <c r="AE383" i="7"/>
  <c r="AE376" i="7"/>
  <c r="K376" i="7"/>
  <c r="K383" i="7"/>
  <c r="AU376" i="7"/>
  <c r="AU383" i="7"/>
  <c r="AU384" i="7"/>
  <c r="AU386" i="7"/>
  <c r="AU394" i="7"/>
  <c r="AN377" i="7"/>
  <c r="AN378" i="7"/>
  <c r="V377" i="7"/>
  <c r="V378" i="7"/>
  <c r="BE396" i="7"/>
  <c r="BE397" i="7"/>
  <c r="BE398" i="7"/>
  <c r="AJ377" i="7"/>
  <c r="AJ378" i="7"/>
  <c r="T383" i="7"/>
  <c r="T376" i="7"/>
  <c r="BG377" i="7"/>
  <c r="BG378" i="7"/>
  <c r="F377" i="7"/>
  <c r="F378" i="7"/>
  <c r="V384" i="7"/>
  <c r="V386" i="7"/>
  <c r="V394" i="7"/>
  <c r="B376" i="7"/>
  <c r="B383" i="7"/>
  <c r="BE377" i="7"/>
  <c r="BE378" i="7"/>
  <c r="AN384" i="7"/>
  <c r="AN386" i="7"/>
  <c r="AN394" i="7"/>
  <c r="BC376" i="7"/>
  <c r="BC383" i="7"/>
  <c r="AQ384" i="7"/>
  <c r="AQ386" i="7"/>
  <c r="AQ394" i="7"/>
  <c r="AG397" i="7"/>
  <c r="AG396" i="7"/>
  <c r="AG398" i="7"/>
  <c r="BG384" i="7"/>
  <c r="BG386" i="7"/>
  <c r="BG394" i="7"/>
  <c r="F384" i="7"/>
  <c r="F386" i="7"/>
  <c r="F394" i="7"/>
  <c r="AT384" i="7"/>
  <c r="AT386" i="7"/>
  <c r="AT394" i="7"/>
  <c r="AB377" i="7"/>
  <c r="AB378" i="7"/>
  <c r="N376" i="7"/>
  <c r="N383" i="7"/>
  <c r="H384" i="7"/>
  <c r="H386" i="7"/>
  <c r="H394" i="7"/>
  <c r="AO377" i="7"/>
  <c r="AO378" i="7"/>
  <c r="Z384" i="7"/>
  <c r="Z386" i="7"/>
  <c r="Z394" i="7"/>
  <c r="AK384" i="7"/>
  <c r="AK386" i="7"/>
  <c r="AK394" i="7"/>
  <c r="X384" i="7"/>
  <c r="X386" i="7"/>
  <c r="X394" i="7"/>
  <c r="AP400" i="7"/>
  <c r="AR377" i="7"/>
  <c r="AR378" i="7"/>
  <c r="S377" i="7"/>
  <c r="S378" i="7"/>
  <c r="E384" i="7"/>
  <c r="E386" i="7"/>
  <c r="E394" i="7"/>
  <c r="J397" i="7"/>
  <c r="AF383" i="7"/>
  <c r="AF376" i="7"/>
  <c r="AQ377" i="7"/>
  <c r="AQ378" i="7"/>
  <c r="Y377" i="7"/>
  <c r="Y378" i="7"/>
  <c r="AT377" i="7"/>
  <c r="AT378" i="7"/>
  <c r="J382" i="7"/>
  <c r="J380" i="7"/>
  <c r="J381" i="7"/>
  <c r="J379" i="7"/>
  <c r="BH376" i="7"/>
  <c r="BH383" i="7"/>
  <c r="AG380" i="7"/>
  <c r="AG379" i="7"/>
  <c r="AG381" i="7"/>
  <c r="AG382" i="7"/>
  <c r="P398" i="7"/>
  <c r="P396" i="7"/>
  <c r="P397" i="7"/>
  <c r="AS383" i="7"/>
  <c r="AS376" i="7"/>
  <c r="AD382" i="7"/>
  <c r="AD379" i="7"/>
  <c r="AD381" i="7"/>
  <c r="AD380" i="7"/>
  <c r="L383" i="7"/>
  <c r="L376" i="7"/>
  <c r="BD377" i="7"/>
  <c r="BD378" i="7"/>
  <c r="Z377" i="7"/>
  <c r="Z378" i="7"/>
  <c r="G397" i="7"/>
  <c r="AV401" i="7"/>
  <c r="AV403" i="7"/>
  <c r="X377" i="7"/>
  <c r="X378" i="7"/>
  <c r="AR397" i="7"/>
  <c r="AR396" i="7"/>
  <c r="AR398" i="7"/>
  <c r="AC377" i="7"/>
  <c r="AC378" i="7"/>
  <c r="AA379" i="7"/>
  <c r="AA381" i="7"/>
  <c r="AA382" i="7"/>
  <c r="AA380" i="7"/>
  <c r="AI376" i="7"/>
  <c r="AI383" i="7"/>
  <c r="AH377" i="7"/>
  <c r="AH378" i="7"/>
  <c r="D382" i="7"/>
  <c r="D379" i="7"/>
  <c r="D381" i="7"/>
  <c r="D380" i="7"/>
  <c r="BF397" i="7"/>
  <c r="BF396" i="7"/>
  <c r="BF398" i="7"/>
  <c r="AA397" i="7"/>
  <c r="AA396" i="7"/>
  <c r="AA398" i="7"/>
  <c r="AW398" i="7"/>
  <c r="AW397" i="7"/>
  <c r="AW396" i="7"/>
  <c r="S397" i="7"/>
  <c r="S398" i="7"/>
  <c r="S396" i="7"/>
  <c r="W377" i="7"/>
  <c r="W378" i="7"/>
  <c r="AY398" i="7"/>
  <c r="AY396" i="7"/>
  <c r="AY397" i="7"/>
  <c r="AZ377" i="7"/>
  <c r="AZ378" i="7"/>
  <c r="AJ384" i="7"/>
  <c r="AJ386" i="7"/>
  <c r="AJ394" i="7"/>
  <c r="D397" i="7"/>
  <c r="BB377" i="7"/>
  <c r="BB378" i="7"/>
  <c r="Y384" i="7"/>
  <c r="Y386" i="7"/>
  <c r="Y394" i="7"/>
  <c r="AX377" i="7"/>
  <c r="AX378" i="7"/>
  <c r="W384" i="7"/>
  <c r="W386" i="7"/>
  <c r="W394" i="7"/>
  <c r="Q380" i="7"/>
  <c r="Q379" i="7"/>
  <c r="Q382" i="7"/>
  <c r="Q381" i="7"/>
  <c r="BA377" i="7"/>
  <c r="BA378" i="7"/>
  <c r="O384" i="7"/>
  <c r="O386" i="7"/>
  <c r="O394" i="7"/>
  <c r="AY377" i="7"/>
  <c r="AY378" i="7"/>
  <c r="U377" i="7"/>
  <c r="U378" i="7"/>
  <c r="P377" i="7"/>
  <c r="P378" i="7"/>
  <c r="AL377" i="7"/>
  <c r="AL378" i="7"/>
  <c r="M376" i="7"/>
  <c r="M383" i="7"/>
  <c r="BD384" i="7"/>
  <c r="BD386" i="7"/>
  <c r="BD394" i="7"/>
  <c r="R384" i="7"/>
  <c r="R386" i="7"/>
  <c r="R394" i="7"/>
  <c r="G377" i="7"/>
  <c r="G378" i="7"/>
  <c r="AC384" i="7"/>
  <c r="AC386" i="7"/>
  <c r="AC394" i="7"/>
  <c r="AH384" i="7"/>
  <c r="AH386" i="7"/>
  <c r="AH394" i="7"/>
  <c r="BF377" i="7"/>
  <c r="BF378" i="7"/>
  <c r="AI384" i="7"/>
  <c r="AI386" i="7"/>
  <c r="AI394" i="7"/>
  <c r="BB397" i="7"/>
  <c r="AZ400" i="7"/>
  <c r="M384" i="7"/>
  <c r="M386" i="7"/>
  <c r="M394" i="7"/>
  <c r="BH384" i="7"/>
  <c r="BH386" i="7"/>
  <c r="BH394" i="7"/>
  <c r="AG400" i="7"/>
  <c r="U396" i="7"/>
  <c r="AA387" i="7"/>
  <c r="AA388" i="7"/>
  <c r="AA390" i="7"/>
  <c r="AA391" i="7"/>
  <c r="AA392" i="7"/>
  <c r="U397" i="7"/>
  <c r="BB396" i="7"/>
  <c r="BB400" i="7"/>
  <c r="AD400" i="7"/>
  <c r="AD401" i="7"/>
  <c r="AD403" i="7"/>
  <c r="AW400" i="7"/>
  <c r="L384" i="7"/>
  <c r="L386" i="7"/>
  <c r="L394" i="7"/>
  <c r="P400" i="7"/>
  <c r="P401" i="7"/>
  <c r="P403" i="7"/>
  <c r="BC384" i="7"/>
  <c r="BC386" i="7"/>
  <c r="BC394" i="7"/>
  <c r="K384" i="7"/>
  <c r="K386" i="7"/>
  <c r="K394" i="7"/>
  <c r="AW387" i="7"/>
  <c r="AW388" i="7"/>
  <c r="AW390" i="7"/>
  <c r="AW391" i="7"/>
  <c r="AW392" i="7"/>
  <c r="I387" i="7"/>
  <c r="I388" i="7"/>
  <c r="I390" i="7"/>
  <c r="I391" i="7"/>
  <c r="I392" i="7"/>
  <c r="I396" i="7"/>
  <c r="G382" i="7"/>
  <c r="G381" i="7"/>
  <c r="G379" i="7"/>
  <c r="G380" i="7"/>
  <c r="S382" i="7"/>
  <c r="S380" i="7"/>
  <c r="S381" i="7"/>
  <c r="S379" i="7"/>
  <c r="AL380" i="7"/>
  <c r="AL382" i="7"/>
  <c r="AL381" i="7"/>
  <c r="AL379" i="7"/>
  <c r="AC380" i="7"/>
  <c r="AC381" i="7"/>
  <c r="AC379" i="7"/>
  <c r="AC382" i="7"/>
  <c r="Z380" i="7"/>
  <c r="Z381" i="7"/>
  <c r="Z379" i="7"/>
  <c r="Z382" i="7"/>
  <c r="Y381" i="7"/>
  <c r="Y380" i="7"/>
  <c r="Y382" i="7"/>
  <c r="Y379" i="7"/>
  <c r="AR379" i="7"/>
  <c r="AR380" i="7"/>
  <c r="AR382" i="7"/>
  <c r="AR381" i="7"/>
  <c r="F382" i="7"/>
  <c r="F380" i="7"/>
  <c r="F379" i="7"/>
  <c r="F381" i="7"/>
  <c r="P382" i="7"/>
  <c r="P380" i="7"/>
  <c r="P381" i="7"/>
  <c r="P379" i="7"/>
  <c r="AH380" i="7"/>
  <c r="AH379" i="7"/>
  <c r="AH382" i="7"/>
  <c r="AH381" i="7"/>
  <c r="BD380" i="7"/>
  <c r="BD379" i="7"/>
  <c r="BD382" i="7"/>
  <c r="BD381" i="7"/>
  <c r="BG379" i="7"/>
  <c r="BG382" i="7"/>
  <c r="BG380" i="7"/>
  <c r="BG381" i="7"/>
  <c r="AK381" i="7"/>
  <c r="AK379" i="7"/>
  <c r="AK382" i="7"/>
  <c r="AK380" i="7"/>
  <c r="R380" i="7"/>
  <c r="R382" i="7"/>
  <c r="R379" i="7"/>
  <c r="R381" i="7"/>
  <c r="U381" i="7"/>
  <c r="U380" i="7"/>
  <c r="U382" i="7"/>
  <c r="U379" i="7"/>
  <c r="BD396" i="7"/>
  <c r="BD397" i="7"/>
  <c r="BD398" i="7"/>
  <c r="Q387" i="7"/>
  <c r="Q388" i="7"/>
  <c r="Q390" i="7"/>
  <c r="Q391" i="7"/>
  <c r="Q392" i="7"/>
  <c r="W398" i="7"/>
  <c r="W397" i="7"/>
  <c r="W396" i="7"/>
  <c r="Y396" i="7"/>
  <c r="Y400" i="7"/>
  <c r="Y398" i="7"/>
  <c r="Y397" i="7"/>
  <c r="BF400" i="7"/>
  <c r="L377" i="7"/>
  <c r="L378" i="7"/>
  <c r="AP401" i="7"/>
  <c r="AP403" i="7"/>
  <c r="N377" i="7"/>
  <c r="N378" i="7"/>
  <c r="AT396" i="7"/>
  <c r="AT398" i="7"/>
  <c r="AT397" i="7"/>
  <c r="AG401" i="7"/>
  <c r="AG403" i="7"/>
  <c r="BC397" i="7"/>
  <c r="BC398" i="7"/>
  <c r="BC396" i="7"/>
  <c r="B377" i="7"/>
  <c r="B378" i="7"/>
  <c r="T377" i="7"/>
  <c r="T378" i="7"/>
  <c r="V379" i="7"/>
  <c r="V382" i="7"/>
  <c r="V380" i="7"/>
  <c r="V381" i="7"/>
  <c r="AN381" i="7"/>
  <c r="AN380" i="7"/>
  <c r="AN379" i="7"/>
  <c r="AN382" i="7"/>
  <c r="K397" i="7"/>
  <c r="H382" i="7"/>
  <c r="H380" i="7"/>
  <c r="H381" i="7"/>
  <c r="H379" i="7"/>
  <c r="O382" i="7"/>
  <c r="O379" i="7"/>
  <c r="O380" i="7"/>
  <c r="O381" i="7"/>
  <c r="AJ398" i="7"/>
  <c r="AJ397" i="7"/>
  <c r="AJ396" i="7"/>
  <c r="W380" i="7"/>
  <c r="W379" i="7"/>
  <c r="W381" i="7"/>
  <c r="W382" i="7"/>
  <c r="AI396" i="7"/>
  <c r="AI398" i="7"/>
  <c r="AI397" i="7"/>
  <c r="X380" i="7"/>
  <c r="X382" i="7"/>
  <c r="X379" i="7"/>
  <c r="X381" i="7"/>
  <c r="L398" i="7"/>
  <c r="L397" i="7"/>
  <c r="L396" i="7"/>
  <c r="J387" i="7"/>
  <c r="J388" i="7"/>
  <c r="J390" i="7"/>
  <c r="J391" i="7"/>
  <c r="AT379" i="7"/>
  <c r="AT382" i="7"/>
  <c r="AT380" i="7"/>
  <c r="AT381" i="7"/>
  <c r="AF377" i="7"/>
  <c r="AF378" i="7"/>
  <c r="E397" i="7"/>
  <c r="X397" i="7"/>
  <c r="X396" i="7"/>
  <c r="X398" i="7"/>
  <c r="H397" i="7"/>
  <c r="AB381" i="7"/>
  <c r="AB382" i="7"/>
  <c r="AB379" i="7"/>
  <c r="AB380" i="7"/>
  <c r="F397" i="7"/>
  <c r="BC377" i="7"/>
  <c r="BC378" i="7"/>
  <c r="BE381" i="7"/>
  <c r="BE382" i="7"/>
  <c r="BE379" i="7"/>
  <c r="BE380" i="7"/>
  <c r="V396" i="7"/>
  <c r="V397" i="7"/>
  <c r="V398" i="7"/>
  <c r="T384" i="7"/>
  <c r="T386" i="7"/>
  <c r="T394" i="7"/>
  <c r="K377" i="7"/>
  <c r="K378" i="7"/>
  <c r="E381" i="7"/>
  <c r="E379" i="7"/>
  <c r="E380" i="7"/>
  <c r="E382" i="7"/>
  <c r="AZ401" i="7"/>
  <c r="AZ403" i="7"/>
  <c r="C387" i="7"/>
  <c r="C388" i="7"/>
  <c r="C390" i="7"/>
  <c r="C391" i="7"/>
  <c r="M397" i="7"/>
  <c r="M396" i="7"/>
  <c r="M398" i="7"/>
  <c r="AY379" i="7"/>
  <c r="AY382" i="7"/>
  <c r="AY381" i="7"/>
  <c r="AY380" i="7"/>
  <c r="AX381" i="7"/>
  <c r="AX379" i="7"/>
  <c r="AX380" i="7"/>
  <c r="AX382" i="7"/>
  <c r="BF381" i="7"/>
  <c r="BF380" i="7"/>
  <c r="BF382" i="7"/>
  <c r="BF379" i="7"/>
  <c r="M377" i="7"/>
  <c r="M378" i="7"/>
  <c r="BB380" i="7"/>
  <c r="BB382" i="7"/>
  <c r="BB379" i="7"/>
  <c r="BB381" i="7"/>
  <c r="AZ379" i="7"/>
  <c r="AZ381" i="7"/>
  <c r="AZ380" i="7"/>
  <c r="AZ382" i="7"/>
  <c r="AY400" i="7"/>
  <c r="AW401" i="7"/>
  <c r="AW403" i="7"/>
  <c r="AA400" i="7"/>
  <c r="AD406" i="7"/>
  <c r="AD405" i="7"/>
  <c r="AI377" i="7"/>
  <c r="AI378" i="7"/>
  <c r="AV406" i="7"/>
  <c r="AV405" i="7"/>
  <c r="AS377" i="7"/>
  <c r="AS378" i="7"/>
  <c r="BH398" i="7"/>
  <c r="BH397" i="7"/>
  <c r="BH396" i="7"/>
  <c r="AQ382" i="7"/>
  <c r="AQ380" i="7"/>
  <c r="AQ379" i="7"/>
  <c r="AQ381" i="7"/>
  <c r="AF384" i="7"/>
  <c r="AF386" i="7"/>
  <c r="AF394" i="7"/>
  <c r="AK398" i="7"/>
  <c r="AK396" i="7"/>
  <c r="AK397" i="7"/>
  <c r="AO379" i="7"/>
  <c r="AO380" i="7"/>
  <c r="AO382" i="7"/>
  <c r="AO381" i="7"/>
  <c r="BG397" i="7"/>
  <c r="BG398" i="7"/>
  <c r="BG396" i="7"/>
  <c r="AQ398" i="7"/>
  <c r="AQ396" i="7"/>
  <c r="AQ397" i="7"/>
  <c r="Q401" i="7"/>
  <c r="Q403" i="7"/>
  <c r="AJ381" i="7"/>
  <c r="AJ382" i="7"/>
  <c r="AJ379" i="7"/>
  <c r="AJ380" i="7"/>
  <c r="AU397" i="7"/>
  <c r="AU396" i="7"/>
  <c r="AU398" i="7"/>
  <c r="AE377" i="7"/>
  <c r="AE378" i="7"/>
  <c r="AL400" i="7"/>
  <c r="AP387" i="7"/>
  <c r="AP388" i="7"/>
  <c r="AP390" i="7"/>
  <c r="AP391" i="7"/>
  <c r="AP392" i="7"/>
  <c r="AX400" i="7"/>
  <c r="AM400" i="7"/>
  <c r="AH397" i="7"/>
  <c r="AH398" i="7"/>
  <c r="AH396" i="7"/>
  <c r="BA381" i="7"/>
  <c r="BA382" i="7"/>
  <c r="BA379" i="7"/>
  <c r="BA380" i="7"/>
  <c r="AC397" i="7"/>
  <c r="AC396" i="7"/>
  <c r="AC398" i="7"/>
  <c r="R398" i="7"/>
  <c r="R396" i="7"/>
  <c r="R397" i="7"/>
  <c r="O398" i="7"/>
  <c r="O396" i="7"/>
  <c r="O397" i="7"/>
  <c r="S400" i="7"/>
  <c r="D387" i="7"/>
  <c r="D388" i="7"/>
  <c r="D390" i="7"/>
  <c r="D391" i="7"/>
  <c r="AR400" i="7"/>
  <c r="AD387" i="7"/>
  <c r="AD388" i="7"/>
  <c r="AD390" i="7"/>
  <c r="AD391" i="7"/>
  <c r="AD392" i="7"/>
  <c r="AS384" i="7"/>
  <c r="AS386" i="7"/>
  <c r="AS394" i="7"/>
  <c r="U400" i="7"/>
  <c r="AG387" i="7"/>
  <c r="AG388" i="7"/>
  <c r="AG390" i="7"/>
  <c r="AG391" i="7"/>
  <c r="AG392" i="7"/>
  <c r="BH377" i="7"/>
  <c r="BH378" i="7"/>
  <c r="Z398" i="7"/>
  <c r="Z397" i="7"/>
  <c r="Z396" i="7"/>
  <c r="N384" i="7"/>
  <c r="N386" i="7"/>
  <c r="N394" i="7"/>
  <c r="AN396" i="7"/>
  <c r="AN397" i="7"/>
  <c r="AN398" i="7"/>
  <c r="B384" i="7"/>
  <c r="B386" i="7"/>
  <c r="B394" i="7"/>
  <c r="BE400" i="7"/>
  <c r="AU377" i="7"/>
  <c r="AU378" i="7"/>
  <c r="AE384" i="7"/>
  <c r="AE386" i="7"/>
  <c r="AE394" i="7"/>
  <c r="AM387" i="7"/>
  <c r="AM388" i="7"/>
  <c r="AM390" i="7"/>
  <c r="AM391" i="7"/>
  <c r="AM392" i="7"/>
  <c r="AO400" i="7"/>
  <c r="BA400" i="7"/>
  <c r="AB400" i="7"/>
  <c r="AO387" i="7"/>
  <c r="AO388" i="7"/>
  <c r="AO390" i="7"/>
  <c r="AO391" i="7"/>
  <c r="AO392" i="7"/>
  <c r="AQ387" i="7"/>
  <c r="AQ388" i="7"/>
  <c r="AQ390" i="7"/>
  <c r="AQ391" i="7"/>
  <c r="AQ392" i="7"/>
  <c r="BH400" i="7"/>
  <c r="Z400" i="7"/>
  <c r="BF387" i="7"/>
  <c r="BF388" i="7"/>
  <c r="BF390" i="7"/>
  <c r="BF391" i="7"/>
  <c r="BF392" i="7"/>
  <c r="AX387" i="7"/>
  <c r="AX388" i="7"/>
  <c r="AX390" i="7"/>
  <c r="AX391" i="7"/>
  <c r="AX392" i="7"/>
  <c r="I398" i="7"/>
  <c r="I400" i="7"/>
  <c r="I401" i="7"/>
  <c r="I403" i="7"/>
  <c r="W400" i="7"/>
  <c r="W401" i="7"/>
  <c r="W403" i="7"/>
  <c r="P387" i="7"/>
  <c r="P388" i="7"/>
  <c r="P390" i="7"/>
  <c r="P391" i="7"/>
  <c r="P392" i="7"/>
  <c r="AL387" i="7"/>
  <c r="AL388" i="7"/>
  <c r="AL390" i="7"/>
  <c r="AL391" i="7"/>
  <c r="AL392" i="7"/>
  <c r="S387" i="7"/>
  <c r="S388" i="7"/>
  <c r="S390" i="7"/>
  <c r="S391" i="7"/>
  <c r="S392" i="7"/>
  <c r="AC400" i="7"/>
  <c r="AC401" i="7"/>
  <c r="AC403" i="7"/>
  <c r="AZ387" i="7"/>
  <c r="AZ388" i="7"/>
  <c r="AZ390" i="7"/>
  <c r="AZ391" i="7"/>
  <c r="AZ392" i="7"/>
  <c r="AB387" i="7"/>
  <c r="AB388" i="7"/>
  <c r="AB390" i="7"/>
  <c r="AB391" i="7"/>
  <c r="AB392" i="7"/>
  <c r="X387" i="7"/>
  <c r="X388" i="7"/>
  <c r="X390" i="7"/>
  <c r="X391" i="7"/>
  <c r="X392" i="7"/>
  <c r="W387" i="7"/>
  <c r="W388" i="7"/>
  <c r="W390" i="7"/>
  <c r="W391" i="7"/>
  <c r="W392" i="7"/>
  <c r="O387" i="7"/>
  <c r="O388" i="7"/>
  <c r="O390" i="7"/>
  <c r="O391" i="7"/>
  <c r="O392" i="7"/>
  <c r="BH380" i="7"/>
  <c r="BH379" i="7"/>
  <c r="BH381" i="7"/>
  <c r="BH382" i="7"/>
  <c r="T382" i="7"/>
  <c r="T381" i="7"/>
  <c r="T379" i="7"/>
  <c r="T380" i="7"/>
  <c r="M381" i="7"/>
  <c r="M379" i="7"/>
  <c r="M380" i="7"/>
  <c r="M382" i="7"/>
  <c r="AF380" i="7"/>
  <c r="AF382" i="7"/>
  <c r="AF379" i="7"/>
  <c r="AF381" i="7"/>
  <c r="B380" i="7"/>
  <c r="B381" i="7"/>
  <c r="B382" i="7"/>
  <c r="B379" i="7"/>
  <c r="N379" i="7"/>
  <c r="N380" i="7"/>
  <c r="N382" i="7"/>
  <c r="N381" i="7"/>
  <c r="AS379" i="7"/>
  <c r="AS381" i="7"/>
  <c r="AS382" i="7"/>
  <c r="AS380" i="7"/>
  <c r="S401" i="7"/>
  <c r="S403" i="7"/>
  <c r="BA401" i="7"/>
  <c r="BA403" i="7"/>
  <c r="AU379" i="7"/>
  <c r="AU380" i="7"/>
  <c r="AU381" i="7"/>
  <c r="AU382" i="7"/>
  <c r="B397" i="7"/>
  <c r="N398" i="7"/>
  <c r="N397" i="7"/>
  <c r="N396" i="7"/>
  <c r="U401" i="7"/>
  <c r="U403" i="7"/>
  <c r="D392" i="7"/>
  <c r="D396" i="7"/>
  <c r="D398" i="7"/>
  <c r="AE380" i="7"/>
  <c r="AE379" i="7"/>
  <c r="AE381" i="7"/>
  <c r="AE382" i="7"/>
  <c r="AQ400" i="7"/>
  <c r="AF396" i="7"/>
  <c r="AF398" i="7"/>
  <c r="AF397" i="7"/>
  <c r="AD408" i="7"/>
  <c r="AD407" i="7"/>
  <c r="AZ405" i="7"/>
  <c r="AZ406" i="7"/>
  <c r="E387" i="7"/>
  <c r="E388" i="7"/>
  <c r="E390" i="7"/>
  <c r="E391" i="7"/>
  <c r="T396" i="7"/>
  <c r="T397" i="7"/>
  <c r="T398" i="7"/>
  <c r="BC381" i="7"/>
  <c r="BC382" i="7"/>
  <c r="BC379" i="7"/>
  <c r="BC380" i="7"/>
  <c r="AJ400" i="7"/>
  <c r="V387" i="7"/>
  <c r="V388" i="7"/>
  <c r="V390" i="7"/>
  <c r="V391" i="7"/>
  <c r="V392" i="7"/>
  <c r="AP405" i="7"/>
  <c r="AP406" i="7"/>
  <c r="BF401" i="7"/>
  <c r="BF403" i="7"/>
  <c r="Y401" i="7"/>
  <c r="Y403" i="7"/>
  <c r="R387" i="7"/>
  <c r="R388" i="7"/>
  <c r="R390" i="7"/>
  <c r="R391" i="7"/>
  <c r="R392" i="7"/>
  <c r="BG387" i="7"/>
  <c r="BG388" i="7"/>
  <c r="BG390" i="7"/>
  <c r="BG391" i="7"/>
  <c r="BG392" i="7"/>
  <c r="BD387" i="7"/>
  <c r="BD388" i="7"/>
  <c r="BD390" i="7"/>
  <c r="BD391" i="7"/>
  <c r="BD392" i="7"/>
  <c r="AH387" i="7"/>
  <c r="AH388" i="7"/>
  <c r="AH390" i="7"/>
  <c r="AH391" i="7"/>
  <c r="AH392" i="7"/>
  <c r="F387" i="7"/>
  <c r="F388" i="7"/>
  <c r="F390" i="7"/>
  <c r="F391" i="7"/>
  <c r="AR387" i="7"/>
  <c r="AR388" i="7"/>
  <c r="AR390" i="7"/>
  <c r="AR391" i="7"/>
  <c r="AR392" i="7"/>
  <c r="AS397" i="7"/>
  <c r="AS398" i="7"/>
  <c r="AS396" i="7"/>
  <c r="AL401" i="7"/>
  <c r="AL403" i="7"/>
  <c r="AI382" i="7"/>
  <c r="AI379" i="7"/>
  <c r="AI381" i="7"/>
  <c r="AI380" i="7"/>
  <c r="C392" i="7"/>
  <c r="C396" i="7"/>
  <c r="C398" i="7"/>
  <c r="K382" i="7"/>
  <c r="K379" i="7"/>
  <c r="K381" i="7"/>
  <c r="K380" i="7"/>
  <c r="P406" i="7"/>
  <c r="P405" i="7"/>
  <c r="L381" i="7"/>
  <c r="L382" i="7"/>
  <c r="L379" i="7"/>
  <c r="L380" i="7"/>
  <c r="Z401" i="7"/>
  <c r="Z403" i="7"/>
  <c r="BH401" i="7"/>
  <c r="BH403" i="7"/>
  <c r="BB401" i="7"/>
  <c r="BB403" i="7"/>
  <c r="R400" i="7"/>
  <c r="BA387" i="7"/>
  <c r="BA388" i="7"/>
  <c r="BA390" i="7"/>
  <c r="BA391" i="7"/>
  <c r="BA392" i="7"/>
  <c r="AM401" i="7"/>
  <c r="AM403" i="7"/>
  <c r="AU400" i="7"/>
  <c r="Q406" i="7"/>
  <c r="Q405" i="7"/>
  <c r="BG400" i="7"/>
  <c r="AK400" i="7"/>
  <c r="AA401" i="7"/>
  <c r="AA403" i="7"/>
  <c r="AY401" i="7"/>
  <c r="AY403" i="7"/>
  <c r="X400" i="7"/>
  <c r="AT387" i="7"/>
  <c r="AT388" i="7"/>
  <c r="AT390" i="7"/>
  <c r="AT391" i="7"/>
  <c r="AT392" i="7"/>
  <c r="J392" i="7"/>
  <c r="J396" i="7"/>
  <c r="J398" i="7"/>
  <c r="L400" i="7"/>
  <c r="H387" i="7"/>
  <c r="H388" i="7"/>
  <c r="H390" i="7"/>
  <c r="H391" i="7"/>
  <c r="BC400" i="7"/>
  <c r="AT400" i="7"/>
  <c r="Z387" i="7"/>
  <c r="Z388" i="7"/>
  <c r="Z390" i="7"/>
  <c r="Z391" i="7"/>
  <c r="Z392" i="7"/>
  <c r="AC387" i="7"/>
  <c r="AC388" i="7"/>
  <c r="AC390" i="7"/>
  <c r="AC391" i="7"/>
  <c r="AC392" i="7"/>
  <c r="G387" i="7"/>
  <c r="G388" i="7"/>
  <c r="G390" i="7"/>
  <c r="G391" i="7"/>
  <c r="AO401" i="7"/>
  <c r="AO403" i="7"/>
  <c r="AW405" i="7"/>
  <c r="AW406" i="7"/>
  <c r="AB401" i="7"/>
  <c r="AB403" i="7"/>
  <c r="AE398" i="7"/>
  <c r="AE397" i="7"/>
  <c r="AE396" i="7"/>
  <c r="BE401" i="7"/>
  <c r="BE403" i="7"/>
  <c r="AN400" i="7"/>
  <c r="AR401" i="7"/>
  <c r="AR403" i="7"/>
  <c r="O400" i="7"/>
  <c r="AH400" i="7"/>
  <c r="AX401" i="7"/>
  <c r="AX403" i="7"/>
  <c r="AJ387" i="7"/>
  <c r="AJ388" i="7"/>
  <c r="AJ390" i="7"/>
  <c r="AJ391" i="7"/>
  <c r="AJ392" i="7"/>
  <c r="AV407" i="7"/>
  <c r="AV408" i="7"/>
  <c r="BB387" i="7"/>
  <c r="BB388" i="7"/>
  <c r="BB390" i="7"/>
  <c r="BB391" i="7"/>
  <c r="BB392" i="7"/>
  <c r="AY387" i="7"/>
  <c r="AY388" i="7"/>
  <c r="AY390" i="7"/>
  <c r="AY391" i="7"/>
  <c r="AY392" i="7"/>
  <c r="M400" i="7"/>
  <c r="V400" i="7"/>
  <c r="BE387" i="7"/>
  <c r="BE388" i="7"/>
  <c r="BE390" i="7"/>
  <c r="BE391" i="7"/>
  <c r="BE392" i="7"/>
  <c r="AI400" i="7"/>
  <c r="AN387" i="7"/>
  <c r="AN388" i="7"/>
  <c r="AN390" i="7"/>
  <c r="AN391" i="7"/>
  <c r="AN392" i="7"/>
  <c r="AG405" i="7"/>
  <c r="AG406" i="7"/>
  <c r="BD400" i="7"/>
  <c r="U387" i="7"/>
  <c r="U388" i="7"/>
  <c r="U390" i="7"/>
  <c r="U391" i="7"/>
  <c r="U392" i="7"/>
  <c r="AK387" i="7"/>
  <c r="AK388" i="7"/>
  <c r="AK390" i="7"/>
  <c r="AK391" i="7"/>
  <c r="AK392" i="7"/>
  <c r="Y387" i="7"/>
  <c r="Y388" i="7"/>
  <c r="Y390" i="7"/>
  <c r="Y391" i="7"/>
  <c r="Y392" i="7"/>
  <c r="N400" i="7"/>
  <c r="N401" i="7"/>
  <c r="N403" i="7"/>
  <c r="AE387" i="7"/>
  <c r="AE388" i="7"/>
  <c r="AE390" i="7"/>
  <c r="AE391" i="7"/>
  <c r="AE392" i="7"/>
  <c r="D400" i="7"/>
  <c r="N387" i="7"/>
  <c r="N388" i="7"/>
  <c r="N390" i="7"/>
  <c r="N391" i="7"/>
  <c r="N392" i="7"/>
  <c r="AF387" i="7"/>
  <c r="AF388" i="7"/>
  <c r="AF390" i="7"/>
  <c r="AF391" i="7"/>
  <c r="AF392" i="7"/>
  <c r="AE400" i="7"/>
  <c r="AE401" i="7"/>
  <c r="AE403" i="7"/>
  <c r="J400" i="7"/>
  <c r="C400" i="7"/>
  <c r="C401" i="7"/>
  <c r="C403" i="7"/>
  <c r="T400" i="7"/>
  <c r="T401" i="7"/>
  <c r="T403" i="7"/>
  <c r="V401" i="7"/>
  <c r="V403" i="7"/>
  <c r="AH401" i="7"/>
  <c r="AH403" i="7"/>
  <c r="AR405" i="7"/>
  <c r="AR406" i="7"/>
  <c r="BE406" i="7"/>
  <c r="BE405" i="7"/>
  <c r="AW407" i="7"/>
  <c r="AW408" i="7"/>
  <c r="BC401" i="7"/>
  <c r="BC403" i="7"/>
  <c r="J401" i="7"/>
  <c r="J403" i="7"/>
  <c r="Q407" i="7"/>
  <c r="Q408" i="7"/>
  <c r="Z406" i="7"/>
  <c r="Z405" i="7"/>
  <c r="P408" i="7"/>
  <c r="P407" i="7"/>
  <c r="AJ401" i="7"/>
  <c r="AJ403" i="7"/>
  <c r="D401" i="7"/>
  <c r="D403" i="7"/>
  <c r="BA406" i="7"/>
  <c r="BA405" i="7"/>
  <c r="BD401" i="7"/>
  <c r="BD403" i="7"/>
  <c r="AI401" i="7"/>
  <c r="AI403" i="7"/>
  <c r="O401" i="7"/>
  <c r="O403" i="7"/>
  <c r="AN401" i="7"/>
  <c r="AN403" i="7"/>
  <c r="H392" i="7"/>
  <c r="H396" i="7"/>
  <c r="H398" i="7"/>
  <c r="AA405" i="7"/>
  <c r="AA406" i="7"/>
  <c r="AM406" i="7"/>
  <c r="AM405" i="7"/>
  <c r="BH406" i="7"/>
  <c r="BH405" i="7"/>
  <c r="AI387" i="7"/>
  <c r="AI388" i="7"/>
  <c r="AI390" i="7"/>
  <c r="AI391" i="7"/>
  <c r="AI392" i="7"/>
  <c r="BF405" i="7"/>
  <c r="BF406" i="7"/>
  <c r="BC387" i="7"/>
  <c r="BC388" i="7"/>
  <c r="BC390" i="7"/>
  <c r="BC391" i="7"/>
  <c r="BC392" i="7"/>
  <c r="E392" i="7"/>
  <c r="E396" i="7"/>
  <c r="E398" i="7"/>
  <c r="AD412" i="7"/>
  <c r="AD410" i="7"/>
  <c r="AF400" i="7"/>
  <c r="BH387" i="7"/>
  <c r="BH388" i="7"/>
  <c r="BH390" i="7"/>
  <c r="BH391" i="7"/>
  <c r="BH392" i="7"/>
  <c r="M401" i="7"/>
  <c r="M403" i="7"/>
  <c r="AV411" i="7"/>
  <c r="AV413" i="7"/>
  <c r="AB406" i="7"/>
  <c r="AB405" i="7"/>
  <c r="AO405" i="7"/>
  <c r="AO406" i="7"/>
  <c r="L401" i="7"/>
  <c r="L403" i="7"/>
  <c r="X401" i="7"/>
  <c r="X403" i="7"/>
  <c r="AY405" i="7"/>
  <c r="AY406" i="7"/>
  <c r="AK401" i="7"/>
  <c r="AK403" i="7"/>
  <c r="AU401" i="7"/>
  <c r="AU403" i="7"/>
  <c r="BB405" i="7"/>
  <c r="BB406" i="7"/>
  <c r="AL406" i="7"/>
  <c r="AL405" i="7"/>
  <c r="Y406" i="7"/>
  <c r="Y405" i="7"/>
  <c r="AD413" i="7"/>
  <c r="AD411" i="7"/>
  <c r="AQ401" i="7"/>
  <c r="AQ403" i="7"/>
  <c r="AS387" i="7"/>
  <c r="AS388" i="7"/>
  <c r="AS390" i="7"/>
  <c r="AS391" i="7"/>
  <c r="AS392" i="7"/>
  <c r="B387" i="7"/>
  <c r="B388" i="7"/>
  <c r="B390" i="7"/>
  <c r="B391" i="7"/>
  <c r="T387" i="7"/>
  <c r="T388" i="7"/>
  <c r="T390" i="7"/>
  <c r="T391" i="7"/>
  <c r="T392" i="7"/>
  <c r="AG407" i="7"/>
  <c r="AG408" i="7"/>
  <c r="AV412" i="7"/>
  <c r="AV410" i="7"/>
  <c r="AX405" i="7"/>
  <c r="AX406" i="7"/>
  <c r="AC406" i="7"/>
  <c r="AC405" i="7"/>
  <c r="G392" i="7"/>
  <c r="G396" i="7"/>
  <c r="G398" i="7"/>
  <c r="AT401" i="7"/>
  <c r="AT403" i="7"/>
  <c r="BG401" i="7"/>
  <c r="BG403" i="7"/>
  <c r="R401" i="7"/>
  <c r="R403" i="7"/>
  <c r="W406" i="7"/>
  <c r="W405" i="7"/>
  <c r="L387" i="7"/>
  <c r="L388" i="7"/>
  <c r="L390" i="7"/>
  <c r="L391" i="7"/>
  <c r="L392" i="7"/>
  <c r="K387" i="7"/>
  <c r="K388" i="7"/>
  <c r="K390" i="7"/>
  <c r="K391" i="7"/>
  <c r="AS400" i="7"/>
  <c r="F392" i="7"/>
  <c r="F396" i="7"/>
  <c r="F398" i="7"/>
  <c r="AP407" i="7"/>
  <c r="AP408" i="7"/>
  <c r="I406" i="7"/>
  <c r="I405" i="7"/>
  <c r="AZ408" i="7"/>
  <c r="AZ407" i="7"/>
  <c r="U405" i="7"/>
  <c r="U406" i="7"/>
  <c r="AU387" i="7"/>
  <c r="AU388" i="7"/>
  <c r="AU390" i="7"/>
  <c r="AU391" i="7"/>
  <c r="AU392" i="7"/>
  <c r="S405" i="7"/>
  <c r="S406" i="7"/>
  <c r="M387" i="7"/>
  <c r="M388" i="7"/>
  <c r="M390" i="7"/>
  <c r="M391" i="7"/>
  <c r="M392" i="7"/>
  <c r="F400" i="7"/>
  <c r="G400" i="7"/>
  <c r="S408" i="7"/>
  <c r="S407" i="7"/>
  <c r="U408" i="7"/>
  <c r="U407" i="7"/>
  <c r="F401" i="7"/>
  <c r="F403" i="7"/>
  <c r="C406" i="7"/>
  <c r="C405" i="7"/>
  <c r="R406" i="7"/>
  <c r="R405" i="7"/>
  <c r="G401" i="7"/>
  <c r="G403" i="7"/>
  <c r="AQ406" i="7"/>
  <c r="AQ405" i="7"/>
  <c r="Y408" i="7"/>
  <c r="Y407" i="7"/>
  <c r="AB407" i="7"/>
  <c r="AB408" i="7"/>
  <c r="M405" i="7"/>
  <c r="M406" i="7"/>
  <c r="AF401" i="7"/>
  <c r="AF403" i="7"/>
  <c r="AM407" i="7"/>
  <c r="AM408" i="7"/>
  <c r="AN405" i="7"/>
  <c r="AN406" i="7"/>
  <c r="T405" i="7"/>
  <c r="T406" i="7"/>
  <c r="P412" i="7"/>
  <c r="P410" i="7"/>
  <c r="Q413" i="7"/>
  <c r="Q411" i="7"/>
  <c r="J405" i="7"/>
  <c r="J406" i="7"/>
  <c r="AW411" i="7"/>
  <c r="AW413" i="7"/>
  <c r="AH406" i="7"/>
  <c r="AH405" i="7"/>
  <c r="AZ410" i="7"/>
  <c r="AZ412" i="7"/>
  <c r="AP413" i="7"/>
  <c r="AP411" i="7"/>
  <c r="AS401" i="7"/>
  <c r="AS403" i="7"/>
  <c r="K392" i="7"/>
  <c r="K396" i="7"/>
  <c r="K398" i="7"/>
  <c r="AC408" i="7"/>
  <c r="AC407" i="7"/>
  <c r="B392" i="7"/>
  <c r="B396" i="7"/>
  <c r="B398" i="7"/>
  <c r="AK406" i="7"/>
  <c r="AK405" i="7"/>
  <c r="L405" i="7"/>
  <c r="L406" i="7"/>
  <c r="AD416" i="7"/>
  <c r="AD417" i="7"/>
  <c r="AD681" i="7"/>
  <c r="AD554" i="7"/>
  <c r="E400" i="7"/>
  <c r="BF408" i="7"/>
  <c r="BF407" i="7"/>
  <c r="BH407" i="7"/>
  <c r="BH408" i="7"/>
  <c r="AE406" i="7"/>
  <c r="AE405" i="7"/>
  <c r="BD406" i="7"/>
  <c r="BD405" i="7"/>
  <c r="D406" i="7"/>
  <c r="D405" i="7"/>
  <c r="P413" i="7"/>
  <c r="P411" i="7"/>
  <c r="Q410" i="7"/>
  <c r="Q412" i="7"/>
  <c r="AW410" i="7"/>
  <c r="AW412" i="7"/>
  <c r="AR407" i="7"/>
  <c r="AR408" i="7"/>
  <c r="AT406" i="7"/>
  <c r="AT405" i="7"/>
  <c r="AX408" i="7"/>
  <c r="AX407" i="7"/>
  <c r="AG411" i="7"/>
  <c r="AG413" i="7"/>
  <c r="AL408" i="7"/>
  <c r="AL407" i="7"/>
  <c r="AU406" i="7"/>
  <c r="AU405" i="7"/>
  <c r="X405" i="7"/>
  <c r="X406" i="7"/>
  <c r="H400" i="7"/>
  <c r="AI406" i="7"/>
  <c r="AI405" i="7"/>
  <c r="BA408" i="7"/>
  <c r="BA407" i="7"/>
  <c r="N405" i="7"/>
  <c r="N406" i="7"/>
  <c r="Z408" i="7"/>
  <c r="Z407" i="7"/>
  <c r="BE408" i="7"/>
  <c r="BE407" i="7"/>
  <c r="AZ411" i="7"/>
  <c r="AZ413" i="7"/>
  <c r="AP410" i="7"/>
  <c r="AP412" i="7"/>
  <c r="I407" i="7"/>
  <c r="I408" i="7"/>
  <c r="W408" i="7"/>
  <c r="W407" i="7"/>
  <c r="BG405" i="7"/>
  <c r="BG406" i="7"/>
  <c r="AV416" i="7"/>
  <c r="AV417" i="7"/>
  <c r="AV554" i="7"/>
  <c r="AV681" i="7"/>
  <c r="AG412" i="7"/>
  <c r="AG410" i="7"/>
  <c r="BB407" i="7"/>
  <c r="BB408" i="7"/>
  <c r="AY407" i="7"/>
  <c r="AY408" i="7"/>
  <c r="AO408" i="7"/>
  <c r="AO407" i="7"/>
  <c r="AA408" i="7"/>
  <c r="AA407" i="7"/>
  <c r="O406" i="7"/>
  <c r="O405" i="7"/>
  <c r="AJ405" i="7"/>
  <c r="AJ406" i="7"/>
  <c r="BC406" i="7"/>
  <c r="BC405" i="7"/>
  <c r="V406" i="7"/>
  <c r="V405" i="7"/>
  <c r="B400" i="7"/>
  <c r="AJ408" i="7"/>
  <c r="AJ407" i="7"/>
  <c r="AA410" i="7"/>
  <c r="AA412" i="7"/>
  <c r="BB413" i="7"/>
  <c r="BB411" i="7"/>
  <c r="AV418" i="7"/>
  <c r="AV425" i="7"/>
  <c r="W410" i="7"/>
  <c r="W412" i="7"/>
  <c r="I412" i="7"/>
  <c r="I410" i="7"/>
  <c r="BA413" i="7"/>
  <c r="BA411" i="7"/>
  <c r="X407" i="7"/>
  <c r="X408" i="7"/>
  <c r="AL413" i="7"/>
  <c r="AL411" i="7"/>
  <c r="AX411" i="7"/>
  <c r="AX413" i="7"/>
  <c r="AW416" i="7"/>
  <c r="AW417" i="7"/>
  <c r="AW554" i="7"/>
  <c r="AW681" i="7"/>
  <c r="Q416" i="7"/>
  <c r="Q417" i="7"/>
  <c r="Q681" i="7"/>
  <c r="Q554" i="7"/>
  <c r="BH411" i="7"/>
  <c r="BH413" i="7"/>
  <c r="E401" i="7"/>
  <c r="E403" i="7"/>
  <c r="AS406" i="7"/>
  <c r="AS405" i="7"/>
  <c r="AZ416" i="7"/>
  <c r="AZ417" i="7"/>
  <c r="AZ554" i="7"/>
  <c r="AZ681" i="7"/>
  <c r="AN408" i="7"/>
  <c r="AN407" i="7"/>
  <c r="AB413" i="7"/>
  <c r="AB411" i="7"/>
  <c r="U410" i="7"/>
  <c r="U412" i="7"/>
  <c r="BC407" i="7"/>
  <c r="BC408" i="7"/>
  <c r="AA413" i="7"/>
  <c r="AA411" i="7"/>
  <c r="AY413" i="7"/>
  <c r="AY411" i="7"/>
  <c r="BB412" i="7"/>
  <c r="BB410" i="7"/>
  <c r="W411" i="7"/>
  <c r="W413" i="7"/>
  <c r="BE410" i="7"/>
  <c r="BE412" i="7"/>
  <c r="Z410" i="7"/>
  <c r="Z412" i="7"/>
  <c r="AI407" i="7"/>
  <c r="AI408" i="7"/>
  <c r="H401" i="7"/>
  <c r="H403" i="7"/>
  <c r="AU408" i="7"/>
  <c r="AU407" i="7"/>
  <c r="AT407" i="7"/>
  <c r="AT408" i="7"/>
  <c r="AR413" i="7"/>
  <c r="AR411" i="7"/>
  <c r="D407" i="7"/>
  <c r="D408" i="7"/>
  <c r="BH410" i="7"/>
  <c r="BH412" i="7"/>
  <c r="AD555" i="7"/>
  <c r="AD556" i="7"/>
  <c r="AD659" i="7"/>
  <c r="L407" i="7"/>
  <c r="L408" i="7"/>
  <c r="B401" i="7"/>
  <c r="B403" i="7"/>
  <c r="K400" i="7"/>
  <c r="AM413" i="7"/>
  <c r="AM411" i="7"/>
  <c r="AF405" i="7"/>
  <c r="AF406" i="7"/>
  <c r="AB410" i="7"/>
  <c r="AB412" i="7"/>
  <c r="Y410" i="7"/>
  <c r="Y412" i="7"/>
  <c r="R408" i="7"/>
  <c r="R407" i="7"/>
  <c r="U411" i="7"/>
  <c r="U413" i="7"/>
  <c r="O407" i="7"/>
  <c r="O408" i="7"/>
  <c r="AO412" i="7"/>
  <c r="AO410" i="7"/>
  <c r="AY410" i="7"/>
  <c r="AY412" i="7"/>
  <c r="BG408" i="7"/>
  <c r="BG407" i="7"/>
  <c r="BE411" i="7"/>
  <c r="BE413" i="7"/>
  <c r="Z411" i="7"/>
  <c r="Z413" i="7"/>
  <c r="N408" i="7"/>
  <c r="N407" i="7"/>
  <c r="AR412" i="7"/>
  <c r="AR410" i="7"/>
  <c r="AE408" i="7"/>
  <c r="AE407" i="7"/>
  <c r="BF412" i="7"/>
  <c r="BF410" i="7"/>
  <c r="AK408" i="7"/>
  <c r="AK407" i="7"/>
  <c r="AC412" i="7"/>
  <c r="AC410" i="7"/>
  <c r="AH408" i="7"/>
  <c r="AH407" i="7"/>
  <c r="P416" i="7"/>
  <c r="P417" i="7"/>
  <c r="P554" i="7"/>
  <c r="P681" i="7"/>
  <c r="T407" i="7"/>
  <c r="T408" i="7"/>
  <c r="AM412" i="7"/>
  <c r="AM410" i="7"/>
  <c r="Y413" i="7"/>
  <c r="Y411" i="7"/>
  <c r="S412" i="7"/>
  <c r="S410" i="7"/>
  <c r="V408" i="7"/>
  <c r="V407" i="7"/>
  <c r="AO413" i="7"/>
  <c r="AO411" i="7"/>
  <c r="AG416" i="7"/>
  <c r="AG417" i="7"/>
  <c r="AG681" i="7"/>
  <c r="AG554" i="7"/>
  <c r="AV659" i="7"/>
  <c r="AV555" i="7"/>
  <c r="AV556" i="7"/>
  <c r="I413" i="7"/>
  <c r="I411" i="7"/>
  <c r="AP416" i="7"/>
  <c r="AP417" i="7"/>
  <c r="AP554" i="7"/>
  <c r="AP681" i="7"/>
  <c r="BA412" i="7"/>
  <c r="BA410" i="7"/>
  <c r="AL412" i="7"/>
  <c r="AL410" i="7"/>
  <c r="AX410" i="7"/>
  <c r="AX412" i="7"/>
  <c r="BD407" i="7"/>
  <c r="BD408" i="7"/>
  <c r="BF413" i="7"/>
  <c r="BF411" i="7"/>
  <c r="AD418" i="7"/>
  <c r="AD425" i="7"/>
  <c r="AC413" i="7"/>
  <c r="AC411" i="7"/>
  <c r="J407" i="7"/>
  <c r="J408" i="7"/>
  <c r="M407" i="7"/>
  <c r="M408" i="7"/>
  <c r="AQ408" i="7"/>
  <c r="AQ407" i="7"/>
  <c r="G406" i="7"/>
  <c r="G405" i="7"/>
  <c r="C407" i="7"/>
  <c r="C408" i="7"/>
  <c r="F405" i="7"/>
  <c r="F406" i="7"/>
  <c r="S413" i="7"/>
  <c r="S411" i="7"/>
  <c r="G408" i="7"/>
  <c r="G407" i="7"/>
  <c r="M413" i="7"/>
  <c r="M411" i="7"/>
  <c r="AV560" i="7"/>
  <c r="AV629" i="7"/>
  <c r="AG418" i="7"/>
  <c r="AG425" i="7"/>
  <c r="V413" i="7"/>
  <c r="V411" i="7"/>
  <c r="AM416" i="7"/>
  <c r="AM417" i="7"/>
  <c r="AM681" i="7"/>
  <c r="AM554" i="7"/>
  <c r="T412" i="7"/>
  <c r="T410" i="7"/>
  <c r="AH412" i="7"/>
  <c r="AH410" i="7"/>
  <c r="AE410" i="7"/>
  <c r="AE412" i="7"/>
  <c r="BG411" i="7"/>
  <c r="BG413" i="7"/>
  <c r="O411" i="7"/>
  <c r="O413" i="7"/>
  <c r="AB416" i="7"/>
  <c r="AB417" i="7"/>
  <c r="AB681" i="7"/>
  <c r="AB554" i="7"/>
  <c r="D410" i="7"/>
  <c r="D412" i="7"/>
  <c r="AT410" i="7"/>
  <c r="AT412" i="7"/>
  <c r="BE416" i="7"/>
  <c r="BE417" i="7"/>
  <c r="BE681" i="7"/>
  <c r="BE554" i="7"/>
  <c r="BB416" i="7"/>
  <c r="BB417" i="7"/>
  <c r="BB681" i="7"/>
  <c r="BB554" i="7"/>
  <c r="BC410" i="7"/>
  <c r="BC412" i="7"/>
  <c r="AN411" i="7"/>
  <c r="AN413" i="7"/>
  <c r="AS408" i="7"/>
  <c r="AS407" i="7"/>
  <c r="E406" i="7"/>
  <c r="E405" i="7"/>
  <c r="AW418" i="7"/>
  <c r="AW425" i="7"/>
  <c r="AV423" i="7"/>
  <c r="AV422" i="7"/>
  <c r="AV449" i="7"/>
  <c r="AV451" i="7"/>
  <c r="AV420" i="7"/>
  <c r="AV421" i="7"/>
  <c r="AV489" i="7"/>
  <c r="AV693" i="7"/>
  <c r="AA416" i="7"/>
  <c r="AA417" i="7"/>
  <c r="AA554" i="7"/>
  <c r="AA681" i="7"/>
  <c r="F408" i="7"/>
  <c r="F407" i="7"/>
  <c r="AX416" i="7"/>
  <c r="AX417" i="7"/>
  <c r="AX681" i="7"/>
  <c r="AX554" i="7"/>
  <c r="S416" i="7"/>
  <c r="S417" i="7"/>
  <c r="S554" i="7"/>
  <c r="S681" i="7"/>
  <c r="AH413" i="7"/>
  <c r="AH411" i="7"/>
  <c r="BF416" i="7"/>
  <c r="BF417" i="7"/>
  <c r="BF681" i="7"/>
  <c r="BF554" i="7"/>
  <c r="AE411" i="7"/>
  <c r="AE413" i="7"/>
  <c r="N410" i="7"/>
  <c r="N412" i="7"/>
  <c r="AO416" i="7"/>
  <c r="AO417" i="7"/>
  <c r="AO681" i="7"/>
  <c r="AO554" i="7"/>
  <c r="O410" i="7"/>
  <c r="O412" i="7"/>
  <c r="R410" i="7"/>
  <c r="R412" i="7"/>
  <c r="Y416" i="7"/>
  <c r="Y417" i="7"/>
  <c r="Y554" i="7"/>
  <c r="Y681" i="7"/>
  <c r="B406" i="7"/>
  <c r="B405" i="7"/>
  <c r="BH416" i="7"/>
  <c r="BH417" i="7"/>
  <c r="BH554" i="7"/>
  <c r="BH681" i="7"/>
  <c r="AU412" i="7"/>
  <c r="AU410" i="7"/>
  <c r="H406" i="7"/>
  <c r="H405" i="7"/>
  <c r="Z416" i="7"/>
  <c r="Z417" i="7"/>
  <c r="Z681" i="7"/>
  <c r="Z554" i="7"/>
  <c r="Q418" i="7"/>
  <c r="Q425" i="7"/>
  <c r="X411" i="7"/>
  <c r="X413" i="7"/>
  <c r="I416" i="7"/>
  <c r="I417" i="7"/>
  <c r="I554" i="7"/>
  <c r="I681" i="7"/>
  <c r="W416" i="7"/>
  <c r="W417" i="7"/>
  <c r="W681" i="7"/>
  <c r="W554" i="7"/>
  <c r="M410" i="7"/>
  <c r="M412" i="7"/>
  <c r="C411" i="7"/>
  <c r="C413" i="7"/>
  <c r="AQ412" i="7"/>
  <c r="AQ410" i="7"/>
  <c r="J411" i="7"/>
  <c r="J413" i="7"/>
  <c r="AD434" i="7"/>
  <c r="AD435" i="7"/>
  <c r="AD430" i="7"/>
  <c r="AD443" i="7"/>
  <c r="BD413" i="7"/>
  <c r="BD411" i="7"/>
  <c r="BA416" i="7"/>
  <c r="BA417" i="7"/>
  <c r="BA554" i="7"/>
  <c r="BA681" i="7"/>
  <c r="AP659" i="7"/>
  <c r="AP555" i="7"/>
  <c r="AP556" i="7"/>
  <c r="AG659" i="7"/>
  <c r="AG555" i="7"/>
  <c r="AG556" i="7"/>
  <c r="P555" i="7"/>
  <c r="P556" i="7"/>
  <c r="P659" i="7"/>
  <c r="AK412" i="7"/>
  <c r="AK410" i="7"/>
  <c r="AR416" i="7"/>
  <c r="AR417" i="7"/>
  <c r="AR681" i="7"/>
  <c r="AR554" i="7"/>
  <c r="N411" i="7"/>
  <c r="N413" i="7"/>
  <c r="R411" i="7"/>
  <c r="R413" i="7"/>
  <c r="K401" i="7"/>
  <c r="K403" i="7"/>
  <c r="L413" i="7"/>
  <c r="L411" i="7"/>
  <c r="AU413" i="7"/>
  <c r="AU411" i="7"/>
  <c r="AI413" i="7"/>
  <c r="AI411" i="7"/>
  <c r="U416" i="7"/>
  <c r="U417" i="7"/>
  <c r="U681" i="7"/>
  <c r="U554" i="7"/>
  <c r="AZ659" i="7"/>
  <c r="AZ555" i="7"/>
  <c r="AZ556" i="7"/>
  <c r="X412" i="7"/>
  <c r="X410" i="7"/>
  <c r="AJ410" i="7"/>
  <c r="AJ412" i="7"/>
  <c r="C410" i="7"/>
  <c r="C412" i="7"/>
  <c r="AQ411" i="7"/>
  <c r="AQ413" i="7"/>
  <c r="J410" i="7"/>
  <c r="J412" i="7"/>
  <c r="AD422" i="7"/>
  <c r="AD449" i="7"/>
  <c r="AD453" i="7"/>
  <c r="AD420" i="7"/>
  <c r="AD423" i="7"/>
  <c r="AD421" i="7"/>
  <c r="AD489" i="7"/>
  <c r="AD494" i="7"/>
  <c r="AD693" i="7"/>
  <c r="BD412" i="7"/>
  <c r="BD410" i="7"/>
  <c r="AL416" i="7"/>
  <c r="AL417" i="7"/>
  <c r="AL554" i="7"/>
  <c r="AL681" i="7"/>
  <c r="AP418" i="7"/>
  <c r="AP425" i="7"/>
  <c r="V412" i="7"/>
  <c r="V410" i="7"/>
  <c r="T411" i="7"/>
  <c r="T413" i="7"/>
  <c r="P418" i="7"/>
  <c r="P425" i="7"/>
  <c r="AC416" i="7"/>
  <c r="AC417" i="7"/>
  <c r="AC554" i="7"/>
  <c r="AC681" i="7"/>
  <c r="AK413" i="7"/>
  <c r="AK411" i="7"/>
  <c r="BG412" i="7"/>
  <c r="BG410" i="7"/>
  <c r="AY416" i="7"/>
  <c r="AY417" i="7"/>
  <c r="AY681" i="7"/>
  <c r="AY554" i="7"/>
  <c r="AF407" i="7"/>
  <c r="AF408" i="7"/>
  <c r="L412" i="7"/>
  <c r="L410" i="7"/>
  <c r="AD560" i="7"/>
  <c r="AD629" i="7"/>
  <c r="D413" i="7"/>
  <c r="D411" i="7"/>
  <c r="AT413" i="7"/>
  <c r="AT411" i="7"/>
  <c r="AI410" i="7"/>
  <c r="AI412" i="7"/>
  <c r="BC413" i="7"/>
  <c r="BC411" i="7"/>
  <c r="AN410" i="7"/>
  <c r="AN412" i="7"/>
  <c r="AZ418" i="7"/>
  <c r="AZ425" i="7"/>
  <c r="Q555" i="7"/>
  <c r="Q556" i="7"/>
  <c r="Q659" i="7"/>
  <c r="AW659" i="7"/>
  <c r="AW555" i="7"/>
  <c r="AW556" i="7"/>
  <c r="AV492" i="7"/>
  <c r="AV435" i="7"/>
  <c r="AV434" i="7"/>
  <c r="AV495" i="7"/>
  <c r="AV494" i="7"/>
  <c r="AV493" i="7"/>
  <c r="AV491" i="7"/>
  <c r="AV430" i="7"/>
  <c r="AV443" i="7"/>
  <c r="AJ413" i="7"/>
  <c r="AJ411" i="7"/>
  <c r="AV455" i="7"/>
  <c r="AV436" i="7"/>
  <c r="AV438" i="7"/>
  <c r="AV454" i="7"/>
  <c r="AV453" i="7"/>
  <c r="AV452" i="7"/>
  <c r="AZ434" i="7"/>
  <c r="AZ435" i="7"/>
  <c r="AZ430" i="7"/>
  <c r="AZ443" i="7"/>
  <c r="AI416" i="7"/>
  <c r="AI417" i="7"/>
  <c r="AI554" i="7"/>
  <c r="AI681" i="7"/>
  <c r="AC659" i="7"/>
  <c r="AC555" i="7"/>
  <c r="AC556" i="7"/>
  <c r="AD427" i="7"/>
  <c r="AD444" i="7"/>
  <c r="J416" i="7"/>
  <c r="J417" i="7"/>
  <c r="J554" i="7"/>
  <c r="J681" i="7"/>
  <c r="AJ416" i="7"/>
  <c r="AJ417" i="7"/>
  <c r="AJ554" i="7"/>
  <c r="AJ681" i="7"/>
  <c r="P560" i="7"/>
  <c r="P629" i="7"/>
  <c r="AD492" i="7"/>
  <c r="AD455" i="7"/>
  <c r="AD451" i="7"/>
  <c r="M416" i="7"/>
  <c r="M417" i="7"/>
  <c r="M681" i="7"/>
  <c r="M554" i="7"/>
  <c r="W418" i="7"/>
  <c r="W425" i="7"/>
  <c r="H408" i="7"/>
  <c r="H407" i="7"/>
  <c r="B407" i="7"/>
  <c r="B408" i="7"/>
  <c r="Y418" i="7"/>
  <c r="Y425" i="7"/>
  <c r="F412" i="7"/>
  <c r="F410" i="7"/>
  <c r="AA418" i="7"/>
  <c r="AA425" i="7"/>
  <c r="AS411" i="7"/>
  <c r="AS413" i="7"/>
  <c r="BC416" i="7"/>
  <c r="BC417" i="7"/>
  <c r="BC681" i="7"/>
  <c r="BC554" i="7"/>
  <c r="BB418" i="7"/>
  <c r="BB425" i="7"/>
  <c r="D416" i="7"/>
  <c r="D417" i="7"/>
  <c r="D681" i="7"/>
  <c r="D554" i="7"/>
  <c r="T416" i="7"/>
  <c r="T417" i="7"/>
  <c r="T681" i="7"/>
  <c r="T554" i="7"/>
  <c r="AG435" i="7"/>
  <c r="AG434" i="7"/>
  <c r="AG430" i="7"/>
  <c r="AG443" i="7"/>
  <c r="AW629" i="7"/>
  <c r="AW560" i="7"/>
  <c r="AZ420" i="7"/>
  <c r="AZ421" i="7"/>
  <c r="AZ489" i="7"/>
  <c r="AZ491" i="7"/>
  <c r="AZ423" i="7"/>
  <c r="AZ422" i="7"/>
  <c r="AZ449" i="7"/>
  <c r="AZ452" i="7"/>
  <c r="AZ693" i="7"/>
  <c r="L416" i="7"/>
  <c r="L417" i="7"/>
  <c r="L681" i="7"/>
  <c r="L554" i="7"/>
  <c r="AF411" i="7"/>
  <c r="AF413" i="7"/>
  <c r="AY418" i="7"/>
  <c r="AY425" i="7"/>
  <c r="AC418" i="7"/>
  <c r="AC425" i="7"/>
  <c r="AL659" i="7"/>
  <c r="AL555" i="7"/>
  <c r="AL556" i="7"/>
  <c r="AD431" i="7"/>
  <c r="AD432" i="7"/>
  <c r="C416" i="7"/>
  <c r="C417" i="7"/>
  <c r="C681" i="7"/>
  <c r="C554" i="7"/>
  <c r="AZ629" i="7"/>
  <c r="AZ560" i="7"/>
  <c r="U418" i="7"/>
  <c r="U425" i="7"/>
  <c r="AR418" i="7"/>
  <c r="AR425" i="7"/>
  <c r="AD495" i="7"/>
  <c r="AD491" i="7"/>
  <c r="AD493" i="7"/>
  <c r="Z555" i="7"/>
  <c r="Z556" i="7"/>
  <c r="Z659" i="7"/>
  <c r="O416" i="7"/>
  <c r="O417" i="7"/>
  <c r="O554" i="7"/>
  <c r="O681" i="7"/>
  <c r="AO418" i="7"/>
  <c r="AO425" i="7"/>
  <c r="BF418" i="7"/>
  <c r="BF425" i="7"/>
  <c r="AX659" i="7"/>
  <c r="AX555" i="7"/>
  <c r="AX556" i="7"/>
  <c r="F413" i="7"/>
  <c r="F411" i="7"/>
  <c r="AV427" i="7"/>
  <c r="AV444" i="7"/>
  <c r="E408" i="7"/>
  <c r="E407" i="7"/>
  <c r="BE555" i="7"/>
  <c r="BE556" i="7"/>
  <c r="BE659" i="7"/>
  <c r="AT416" i="7"/>
  <c r="AT417" i="7"/>
  <c r="AT554" i="7"/>
  <c r="AT681" i="7"/>
  <c r="AB418" i="7"/>
  <c r="AB425" i="7"/>
  <c r="AH416" i="7"/>
  <c r="AH417" i="7"/>
  <c r="AH681" i="7"/>
  <c r="AH554" i="7"/>
  <c r="AM418" i="7"/>
  <c r="AM425" i="7"/>
  <c r="AG420" i="7"/>
  <c r="AG423" i="7"/>
  <c r="AG422" i="7"/>
  <c r="AG449" i="7"/>
  <c r="AG453" i="7"/>
  <c r="AG421" i="7"/>
  <c r="AG489" i="7"/>
  <c r="AG491" i="7"/>
  <c r="AG693" i="7"/>
  <c r="Q629" i="7"/>
  <c r="Q560" i="7"/>
  <c r="AF412" i="7"/>
  <c r="AF410" i="7"/>
  <c r="BG416" i="7"/>
  <c r="BG417" i="7"/>
  <c r="BG681" i="7"/>
  <c r="BG554" i="7"/>
  <c r="P435" i="7"/>
  <c r="P434" i="7"/>
  <c r="P443" i="7"/>
  <c r="P430" i="7"/>
  <c r="V416" i="7"/>
  <c r="V417" i="7"/>
  <c r="V554" i="7"/>
  <c r="V681" i="7"/>
  <c r="AP435" i="7"/>
  <c r="AP434" i="7"/>
  <c r="AP430" i="7"/>
  <c r="AP443" i="7"/>
  <c r="AL418" i="7"/>
  <c r="AL425" i="7"/>
  <c r="X416" i="7"/>
  <c r="X417" i="7"/>
  <c r="X554" i="7"/>
  <c r="X681" i="7"/>
  <c r="K405" i="7"/>
  <c r="K406" i="7"/>
  <c r="AK416" i="7"/>
  <c r="AK417" i="7"/>
  <c r="AK554" i="7"/>
  <c r="AK681" i="7"/>
  <c r="BA659" i="7"/>
  <c r="BA555" i="7"/>
  <c r="BA556" i="7"/>
  <c r="AD436" i="7"/>
  <c r="AD438" i="7"/>
  <c r="AD454" i="7"/>
  <c r="AQ416" i="7"/>
  <c r="AQ417" i="7"/>
  <c r="AQ681" i="7"/>
  <c r="AQ554" i="7"/>
  <c r="W659" i="7"/>
  <c r="W555" i="7"/>
  <c r="W556" i="7"/>
  <c r="I659" i="7"/>
  <c r="I555" i="7"/>
  <c r="I556" i="7"/>
  <c r="Q434" i="7"/>
  <c r="Q435" i="7"/>
  <c r="Q430" i="7"/>
  <c r="Q443" i="7"/>
  <c r="AU416" i="7"/>
  <c r="AU417" i="7"/>
  <c r="AU681" i="7"/>
  <c r="AU554" i="7"/>
  <c r="BH659" i="7"/>
  <c r="BH555" i="7"/>
  <c r="BH556" i="7"/>
  <c r="R416" i="7"/>
  <c r="R417" i="7"/>
  <c r="R681" i="7"/>
  <c r="R554" i="7"/>
  <c r="S659" i="7"/>
  <c r="S555" i="7"/>
  <c r="S556" i="7"/>
  <c r="AW434" i="7"/>
  <c r="AW435" i="7"/>
  <c r="AW430" i="7"/>
  <c r="AW443" i="7"/>
  <c r="BB659" i="7"/>
  <c r="BB555" i="7"/>
  <c r="BB556" i="7"/>
  <c r="G410" i="7"/>
  <c r="G412" i="7"/>
  <c r="AN416" i="7"/>
  <c r="AN417" i="7"/>
  <c r="AN554" i="7"/>
  <c r="AN681" i="7"/>
  <c r="AY659" i="7"/>
  <c r="AY555" i="7"/>
  <c r="AY556" i="7"/>
  <c r="P423" i="7"/>
  <c r="P420" i="7"/>
  <c r="P421" i="7"/>
  <c r="P489" i="7"/>
  <c r="P495" i="7"/>
  <c r="P422" i="7"/>
  <c r="P449" i="7"/>
  <c r="P453" i="7"/>
  <c r="P693" i="7"/>
  <c r="AP423" i="7"/>
  <c r="AP421" i="7"/>
  <c r="AP489" i="7"/>
  <c r="AP494" i="7"/>
  <c r="AP420" i="7"/>
  <c r="AP422" i="7"/>
  <c r="AP449" i="7"/>
  <c r="AP451" i="7"/>
  <c r="AP693" i="7"/>
  <c r="BD416" i="7"/>
  <c r="BD417" i="7"/>
  <c r="BD681" i="7"/>
  <c r="BD554" i="7"/>
  <c r="U555" i="7"/>
  <c r="U556" i="7"/>
  <c r="U659" i="7"/>
  <c r="AR659" i="7"/>
  <c r="AR555" i="7"/>
  <c r="AR556" i="7"/>
  <c r="AG629" i="7"/>
  <c r="AG560" i="7"/>
  <c r="AP560" i="7"/>
  <c r="AP629" i="7"/>
  <c r="BA418" i="7"/>
  <c r="BA425" i="7"/>
  <c r="AD452" i="7"/>
  <c r="I418" i="7"/>
  <c r="I425" i="7"/>
  <c r="Q421" i="7"/>
  <c r="Q489" i="7"/>
  <c r="Q495" i="7"/>
  <c r="Q422" i="7"/>
  <c r="Q449" i="7"/>
  <c r="Q451" i="7"/>
  <c r="Q420" i="7"/>
  <c r="Q423" i="7"/>
  <c r="Q693" i="7"/>
  <c r="Z418" i="7"/>
  <c r="Z425" i="7"/>
  <c r="BH418" i="7"/>
  <c r="BH425" i="7"/>
  <c r="Y555" i="7"/>
  <c r="Y556" i="7"/>
  <c r="Y659" i="7"/>
  <c r="AO555" i="7"/>
  <c r="AO556" i="7"/>
  <c r="AO659" i="7"/>
  <c r="N416" i="7"/>
  <c r="N417" i="7"/>
  <c r="N554" i="7"/>
  <c r="N681" i="7"/>
  <c r="BF555" i="7"/>
  <c r="BF556" i="7"/>
  <c r="BF659" i="7"/>
  <c r="S418" i="7"/>
  <c r="S425" i="7"/>
  <c r="AX418" i="7"/>
  <c r="AX425" i="7"/>
  <c r="AA555" i="7"/>
  <c r="AA556" i="7"/>
  <c r="AA659" i="7"/>
  <c r="AV431" i="7"/>
  <c r="AV432" i="7"/>
  <c r="AV440" i="7"/>
  <c r="AV441" i="7"/>
  <c r="AW422" i="7"/>
  <c r="AW449" i="7"/>
  <c r="AW451" i="7"/>
  <c r="AW420" i="7"/>
  <c r="AW423" i="7"/>
  <c r="AW421" i="7"/>
  <c r="AW489" i="7"/>
  <c r="AW493" i="7"/>
  <c r="AW693" i="7"/>
  <c r="AS410" i="7"/>
  <c r="AS412" i="7"/>
  <c r="BE418" i="7"/>
  <c r="BE425" i="7"/>
  <c r="AB555" i="7"/>
  <c r="AB556" i="7"/>
  <c r="AB659" i="7"/>
  <c r="AE416" i="7"/>
  <c r="AE417" i="7"/>
  <c r="AE554" i="7"/>
  <c r="AE681" i="7"/>
  <c r="AM659" i="7"/>
  <c r="AM555" i="7"/>
  <c r="AM556" i="7"/>
  <c r="G413" i="7"/>
  <c r="G411" i="7"/>
  <c r="AG436" i="7"/>
  <c r="AG438" i="7"/>
  <c r="AW436" i="7"/>
  <c r="AW438" i="7"/>
  <c r="AV445" i="7"/>
  <c r="AV447" i="7"/>
  <c r="BE420" i="7"/>
  <c r="BE422" i="7"/>
  <c r="BE449" i="7"/>
  <c r="BE423" i="7"/>
  <c r="BE421" i="7"/>
  <c r="BE489" i="7"/>
  <c r="BE491" i="7"/>
  <c r="BE693" i="7"/>
  <c r="AW431" i="7"/>
  <c r="AW432" i="7"/>
  <c r="AW440" i="7"/>
  <c r="AE659" i="7"/>
  <c r="AE555" i="7"/>
  <c r="AE556" i="7"/>
  <c r="AX420" i="7"/>
  <c r="AX423" i="7"/>
  <c r="AX422" i="7"/>
  <c r="AX449" i="7"/>
  <c r="AX454" i="7"/>
  <c r="AX421" i="7"/>
  <c r="AX489" i="7"/>
  <c r="AX491" i="7"/>
  <c r="AX693" i="7"/>
  <c r="N659" i="7"/>
  <c r="N555" i="7"/>
  <c r="N556" i="7"/>
  <c r="Z435" i="7"/>
  <c r="Z434" i="7"/>
  <c r="Z430" i="7"/>
  <c r="Z443" i="7"/>
  <c r="Q431" i="7"/>
  <c r="Q432" i="7"/>
  <c r="I423" i="7"/>
  <c r="I421" i="7"/>
  <c r="I489" i="7"/>
  <c r="I420" i="7"/>
  <c r="I422" i="7"/>
  <c r="I449" i="7"/>
  <c r="I453" i="7"/>
  <c r="I693" i="7"/>
  <c r="BA421" i="7"/>
  <c r="BA489" i="7"/>
  <c r="BA423" i="7"/>
  <c r="BA420" i="7"/>
  <c r="BA422" i="7"/>
  <c r="BA449" i="7"/>
  <c r="BA454" i="7"/>
  <c r="BA693" i="7"/>
  <c r="U629" i="7"/>
  <c r="U560" i="7"/>
  <c r="AP444" i="7"/>
  <c r="AP427" i="7"/>
  <c r="P431" i="7"/>
  <c r="P432" i="7"/>
  <c r="AW452" i="7"/>
  <c r="AW495" i="7"/>
  <c r="AW494" i="7"/>
  <c r="Q493" i="7"/>
  <c r="Q436" i="7"/>
  <c r="Q438" i="7"/>
  <c r="AK555" i="7"/>
  <c r="AK556" i="7"/>
  <c r="AK659" i="7"/>
  <c r="AL420" i="7"/>
  <c r="AL421" i="7"/>
  <c r="AL489" i="7"/>
  <c r="AL495" i="7"/>
  <c r="AL422" i="7"/>
  <c r="AL449" i="7"/>
  <c r="AL454" i="7"/>
  <c r="AL423" i="7"/>
  <c r="AL693" i="7"/>
  <c r="AP455" i="7"/>
  <c r="AP491" i="7"/>
  <c r="AP454" i="7"/>
  <c r="V659" i="7"/>
  <c r="V555" i="7"/>
  <c r="V556" i="7"/>
  <c r="P436" i="7"/>
  <c r="P438" i="7"/>
  <c r="P492" i="7"/>
  <c r="P451" i="7"/>
  <c r="BG659" i="7"/>
  <c r="BG555" i="7"/>
  <c r="BG556" i="7"/>
  <c r="AM435" i="7"/>
  <c r="AM434" i="7"/>
  <c r="AM430" i="7"/>
  <c r="AM443" i="7"/>
  <c r="AH418" i="7"/>
  <c r="AH425" i="7"/>
  <c r="AT659" i="7"/>
  <c r="AT555" i="7"/>
  <c r="AT556" i="7"/>
  <c r="AO421" i="7"/>
  <c r="AO489" i="7"/>
  <c r="AO420" i="7"/>
  <c r="AO422" i="7"/>
  <c r="AO449" i="7"/>
  <c r="AO423" i="7"/>
  <c r="AO693" i="7"/>
  <c r="Z629" i="7"/>
  <c r="Z560" i="7"/>
  <c r="AL629" i="7"/>
  <c r="AL560" i="7"/>
  <c r="AY434" i="7"/>
  <c r="AY435" i="7"/>
  <c r="AY430" i="7"/>
  <c r="AY443" i="7"/>
  <c r="L659" i="7"/>
  <c r="L555" i="7"/>
  <c r="L556" i="7"/>
  <c r="AG451" i="7"/>
  <c r="AG494" i="7"/>
  <c r="AG455" i="7"/>
  <c r="BB435" i="7"/>
  <c r="BB434" i="7"/>
  <c r="BB430" i="7"/>
  <c r="BB443" i="7"/>
  <c r="BC418" i="7"/>
  <c r="BC425" i="7"/>
  <c r="AA423" i="7"/>
  <c r="AA420" i="7"/>
  <c r="AA422" i="7"/>
  <c r="AA449" i="7"/>
  <c r="AA455" i="7"/>
  <c r="AA421" i="7"/>
  <c r="AA489" i="7"/>
  <c r="AA492" i="7"/>
  <c r="AA693" i="7"/>
  <c r="B413" i="7"/>
  <c r="B411" i="7"/>
  <c r="W435" i="7"/>
  <c r="W434" i="7"/>
  <c r="W430" i="7"/>
  <c r="W443" i="7"/>
  <c r="M418" i="7"/>
  <c r="M425" i="7"/>
  <c r="AD428" i="7"/>
  <c r="AD572" i="7"/>
  <c r="AD573" i="7"/>
  <c r="AD579" i="7"/>
  <c r="AC629" i="7"/>
  <c r="AC560" i="7"/>
  <c r="AI659" i="7"/>
  <c r="AI555" i="7"/>
  <c r="AI556" i="7"/>
  <c r="AZ493" i="7"/>
  <c r="AZ453" i="7"/>
  <c r="AM560" i="7"/>
  <c r="AM629" i="7"/>
  <c r="AE418" i="7"/>
  <c r="AE425" i="7"/>
  <c r="AB560" i="7"/>
  <c r="AB629" i="7"/>
  <c r="S435" i="7"/>
  <c r="S434" i="7"/>
  <c r="S430" i="7"/>
  <c r="S443" i="7"/>
  <c r="N418" i="7"/>
  <c r="N425" i="7"/>
  <c r="AO560" i="7"/>
  <c r="AO629" i="7"/>
  <c r="Y560" i="7"/>
  <c r="Y629" i="7"/>
  <c r="Z423" i="7"/>
  <c r="Z421" i="7"/>
  <c r="Z489" i="7"/>
  <c r="Z491" i="7"/>
  <c r="Z420" i="7"/>
  <c r="Z422" i="7"/>
  <c r="Z449" i="7"/>
  <c r="Z453" i="7"/>
  <c r="Z693" i="7"/>
  <c r="BD659" i="7"/>
  <c r="BD555" i="7"/>
  <c r="BD556" i="7"/>
  <c r="P444" i="7"/>
  <c r="P427" i="7"/>
  <c r="AY560" i="7"/>
  <c r="AY629" i="7"/>
  <c r="AN659" i="7"/>
  <c r="AN555" i="7"/>
  <c r="AN556" i="7"/>
  <c r="BB629" i="7"/>
  <c r="BB560" i="7"/>
  <c r="AW453" i="7"/>
  <c r="AW492" i="7"/>
  <c r="AW441" i="7"/>
  <c r="S629" i="7"/>
  <c r="S560" i="7"/>
  <c r="R418" i="7"/>
  <c r="R425" i="7"/>
  <c r="BH629" i="7"/>
  <c r="BH560" i="7"/>
  <c r="AU418" i="7"/>
  <c r="AU425" i="7"/>
  <c r="Q453" i="7"/>
  <c r="Q455" i="7"/>
  <c r="Q494" i="7"/>
  <c r="AQ555" i="7"/>
  <c r="AQ556" i="7"/>
  <c r="AQ659" i="7"/>
  <c r="BA629" i="7"/>
  <c r="BA560" i="7"/>
  <c r="AK418" i="7"/>
  <c r="AK425" i="7"/>
  <c r="X555" i="7"/>
  <c r="X556" i="7"/>
  <c r="X659" i="7"/>
  <c r="AP436" i="7"/>
  <c r="AP438" i="7"/>
  <c r="AP495" i="7"/>
  <c r="AP453" i="7"/>
  <c r="V418" i="7"/>
  <c r="V425" i="7"/>
  <c r="P454" i="7"/>
  <c r="P452" i="7"/>
  <c r="P455" i="7"/>
  <c r="AM423" i="7"/>
  <c r="AM421" i="7"/>
  <c r="AM489" i="7"/>
  <c r="AM491" i="7"/>
  <c r="AM420" i="7"/>
  <c r="AM422" i="7"/>
  <c r="AM449" i="7"/>
  <c r="AM455" i="7"/>
  <c r="AM693" i="7"/>
  <c r="AB435" i="7"/>
  <c r="AB434" i="7"/>
  <c r="AB430" i="7"/>
  <c r="AB443" i="7"/>
  <c r="AT418" i="7"/>
  <c r="AT425" i="7"/>
  <c r="BE629" i="7"/>
  <c r="BE560" i="7"/>
  <c r="AV572" i="7"/>
  <c r="AV573" i="7"/>
  <c r="AV581" i="7"/>
  <c r="AV428" i="7"/>
  <c r="AV579" i="7"/>
  <c r="BF435" i="7"/>
  <c r="BF434" i="7"/>
  <c r="BF430" i="7"/>
  <c r="BF443" i="7"/>
  <c r="U434" i="7"/>
  <c r="U435" i="7"/>
  <c r="U430" i="7"/>
  <c r="U443" i="7"/>
  <c r="C555" i="7"/>
  <c r="C556" i="7"/>
  <c r="C659" i="7"/>
  <c r="AD440" i="7"/>
  <c r="AD441" i="7"/>
  <c r="AD445" i="7"/>
  <c r="AD447" i="7"/>
  <c r="AY423" i="7"/>
  <c r="AY420" i="7"/>
  <c r="AY421" i="7"/>
  <c r="AY489" i="7"/>
  <c r="AY495" i="7"/>
  <c r="AY422" i="7"/>
  <c r="AY449" i="7"/>
  <c r="AY451" i="7"/>
  <c r="AY693" i="7"/>
  <c r="AZ427" i="7"/>
  <c r="AZ444" i="7"/>
  <c r="AG495" i="7"/>
  <c r="AG454" i="7"/>
  <c r="AG452" i="7"/>
  <c r="T659" i="7"/>
  <c r="T555" i="7"/>
  <c r="T556" i="7"/>
  <c r="D659" i="7"/>
  <c r="D555" i="7"/>
  <c r="D556" i="7"/>
  <c r="BB423" i="7"/>
  <c r="BB422" i="7"/>
  <c r="BB449" i="7"/>
  <c r="BB455" i="7"/>
  <c r="BB420" i="7"/>
  <c r="BB421" i="7"/>
  <c r="BB489" i="7"/>
  <c r="BB492" i="7"/>
  <c r="BB693" i="7"/>
  <c r="F416" i="7"/>
  <c r="F417" i="7"/>
  <c r="F554" i="7"/>
  <c r="F681" i="7"/>
  <c r="B412" i="7"/>
  <c r="B410" i="7"/>
  <c r="W420" i="7"/>
  <c r="W421" i="7"/>
  <c r="W489" i="7"/>
  <c r="W494" i="7"/>
  <c r="W422" i="7"/>
  <c r="W449" i="7"/>
  <c r="W451" i="7"/>
  <c r="W423" i="7"/>
  <c r="W693" i="7"/>
  <c r="J659" i="7"/>
  <c r="J555" i="7"/>
  <c r="J556" i="7"/>
  <c r="AI418" i="7"/>
  <c r="AI425" i="7"/>
  <c r="AZ451" i="7"/>
  <c r="AZ492" i="7"/>
  <c r="AZ494" i="7"/>
  <c r="BE453" i="7"/>
  <c r="BE495" i="7"/>
  <c r="BE434" i="7"/>
  <c r="BE451" i="7"/>
  <c r="BE452" i="7"/>
  <c r="BE493" i="7"/>
  <c r="BE435" i="7"/>
  <c r="BE455" i="7"/>
  <c r="BE494" i="7"/>
  <c r="BE492" i="7"/>
  <c r="BE454" i="7"/>
  <c r="BE430" i="7"/>
  <c r="BE443" i="7"/>
  <c r="AS416" i="7"/>
  <c r="AS417" i="7"/>
  <c r="AS554" i="7"/>
  <c r="AS681" i="7"/>
  <c r="AW427" i="7"/>
  <c r="AW444" i="7"/>
  <c r="AA560" i="7"/>
  <c r="AA629" i="7"/>
  <c r="S423" i="7"/>
  <c r="S421" i="7"/>
  <c r="S489" i="7"/>
  <c r="S494" i="7"/>
  <c r="S420" i="7"/>
  <c r="S422" i="7"/>
  <c r="S449" i="7"/>
  <c r="S453" i="7"/>
  <c r="S693" i="7"/>
  <c r="BF560" i="7"/>
  <c r="BF629" i="7"/>
  <c r="BH435" i="7"/>
  <c r="BH434" i="7"/>
  <c r="BH436" i="7"/>
  <c r="BH438" i="7"/>
  <c r="BH430" i="7"/>
  <c r="BH443" i="7"/>
  <c r="AP431" i="7"/>
  <c r="AP432" i="7"/>
  <c r="AN418" i="7"/>
  <c r="AN425" i="7"/>
  <c r="AW454" i="7"/>
  <c r="AW455" i="7"/>
  <c r="Q452" i="7"/>
  <c r="Q454" i="7"/>
  <c r="Q491" i="7"/>
  <c r="X418" i="7"/>
  <c r="X425" i="7"/>
  <c r="AP492" i="7"/>
  <c r="AP493" i="7"/>
  <c r="P493" i="7"/>
  <c r="P491" i="7"/>
  <c r="P494" i="7"/>
  <c r="BG418" i="7"/>
  <c r="BG425" i="7"/>
  <c r="AG444" i="7"/>
  <c r="AG427" i="7"/>
  <c r="AH659" i="7"/>
  <c r="AH555" i="7"/>
  <c r="AH556" i="7"/>
  <c r="AB422" i="7"/>
  <c r="AB449" i="7"/>
  <c r="AB454" i="7"/>
  <c r="AB420" i="7"/>
  <c r="AB423" i="7"/>
  <c r="AB421" i="7"/>
  <c r="AB489" i="7"/>
  <c r="AB492" i="7"/>
  <c r="AB693" i="7"/>
  <c r="E412" i="7"/>
  <c r="E410" i="7"/>
  <c r="AX560" i="7"/>
  <c r="AX629" i="7"/>
  <c r="BF423" i="7"/>
  <c r="BF420" i="7"/>
  <c r="BF421" i="7"/>
  <c r="BF489" i="7"/>
  <c r="BF492" i="7"/>
  <c r="BF422" i="7"/>
  <c r="BF449" i="7"/>
  <c r="BF451" i="7"/>
  <c r="BF693" i="7"/>
  <c r="O555" i="7"/>
  <c r="O556" i="7"/>
  <c r="O659" i="7"/>
  <c r="AR435" i="7"/>
  <c r="AR434" i="7"/>
  <c r="AR430" i="7"/>
  <c r="AR443" i="7"/>
  <c r="U423" i="7"/>
  <c r="U420" i="7"/>
  <c r="U422" i="7"/>
  <c r="U449" i="7"/>
  <c r="U451" i="7"/>
  <c r="U421" i="7"/>
  <c r="U489" i="7"/>
  <c r="U492" i="7"/>
  <c r="U693" i="7"/>
  <c r="AC434" i="7"/>
  <c r="AC435" i="7"/>
  <c r="AC430" i="7"/>
  <c r="AC443" i="7"/>
  <c r="L418" i="7"/>
  <c r="L425" i="7"/>
  <c r="AG493" i="7"/>
  <c r="AG492" i="7"/>
  <c r="BC659" i="7"/>
  <c r="BC555" i="7"/>
  <c r="BC556" i="7"/>
  <c r="Y435" i="7"/>
  <c r="Y434" i="7"/>
  <c r="Y436" i="7"/>
  <c r="Y438" i="7"/>
  <c r="Y430" i="7"/>
  <c r="Y443" i="7"/>
  <c r="H412" i="7"/>
  <c r="H410" i="7"/>
  <c r="M555" i="7"/>
  <c r="M556" i="7"/>
  <c r="M659" i="7"/>
  <c r="AJ555" i="7"/>
  <c r="AJ556" i="7"/>
  <c r="AJ659" i="7"/>
  <c r="J418" i="7"/>
  <c r="J425" i="7"/>
  <c r="AZ495" i="7"/>
  <c r="AZ454" i="7"/>
  <c r="AZ455" i="7"/>
  <c r="AX435" i="7"/>
  <c r="AX453" i="7"/>
  <c r="AX434" i="7"/>
  <c r="AX494" i="7"/>
  <c r="AX493" i="7"/>
  <c r="AX430" i="7"/>
  <c r="AX443" i="7"/>
  <c r="BH423" i="7"/>
  <c r="BH421" i="7"/>
  <c r="BH489" i="7"/>
  <c r="BH494" i="7"/>
  <c r="BH420" i="7"/>
  <c r="BH422" i="7"/>
  <c r="BH449" i="7"/>
  <c r="BH455" i="7"/>
  <c r="BH693" i="7"/>
  <c r="Q427" i="7"/>
  <c r="Q444" i="7"/>
  <c r="I492" i="7"/>
  <c r="I435" i="7"/>
  <c r="I451" i="7"/>
  <c r="I491" i="7"/>
  <c r="I495" i="7"/>
  <c r="I434" i="7"/>
  <c r="I494" i="7"/>
  <c r="I493" i="7"/>
  <c r="I430" i="7"/>
  <c r="I443" i="7"/>
  <c r="BA434" i="7"/>
  <c r="BA495" i="7"/>
  <c r="BA455" i="7"/>
  <c r="BA494" i="7"/>
  <c r="BA492" i="7"/>
  <c r="BA493" i="7"/>
  <c r="BA491" i="7"/>
  <c r="BA435" i="7"/>
  <c r="BA451" i="7"/>
  <c r="BA430" i="7"/>
  <c r="BA443" i="7"/>
  <c r="AR629" i="7"/>
  <c r="AR560" i="7"/>
  <c r="BD418" i="7"/>
  <c r="BD425" i="7"/>
  <c r="G416" i="7"/>
  <c r="G417" i="7"/>
  <c r="G681" i="7"/>
  <c r="G554" i="7"/>
  <c r="AW491" i="7"/>
  <c r="R555" i="7"/>
  <c r="R556" i="7"/>
  <c r="R659" i="7"/>
  <c r="AU659" i="7"/>
  <c r="AU555" i="7"/>
  <c r="AU556" i="7"/>
  <c r="Q492" i="7"/>
  <c r="I629" i="7"/>
  <c r="I560" i="7"/>
  <c r="W629" i="7"/>
  <c r="W560" i="7"/>
  <c r="AQ418" i="7"/>
  <c r="AQ425" i="7"/>
  <c r="K408" i="7"/>
  <c r="K407" i="7"/>
  <c r="AL435" i="7"/>
  <c r="AL494" i="7"/>
  <c r="AL451" i="7"/>
  <c r="AL434" i="7"/>
  <c r="AL491" i="7"/>
  <c r="AL492" i="7"/>
  <c r="AL493" i="7"/>
  <c r="AL430" i="7"/>
  <c r="AL443" i="7"/>
  <c r="AP452" i="7"/>
  <c r="AF416" i="7"/>
  <c r="AF417" i="7"/>
  <c r="AF554" i="7"/>
  <c r="AF681" i="7"/>
  <c r="AG431" i="7"/>
  <c r="AG432" i="7"/>
  <c r="AG440" i="7"/>
  <c r="E411" i="7"/>
  <c r="E413" i="7"/>
  <c r="AO435" i="7"/>
  <c r="AO451" i="7"/>
  <c r="AO492" i="7"/>
  <c r="AO495" i="7"/>
  <c r="AO491" i="7"/>
  <c r="AO453" i="7"/>
  <c r="AO454" i="7"/>
  <c r="AO434" i="7"/>
  <c r="AO436" i="7"/>
  <c r="AO438" i="7"/>
  <c r="AO493" i="7"/>
  <c r="AO452" i="7"/>
  <c r="AO455" i="7"/>
  <c r="AO494" i="7"/>
  <c r="AO430" i="7"/>
  <c r="AO443" i="7"/>
  <c r="O418" i="7"/>
  <c r="O425" i="7"/>
  <c r="AR423" i="7"/>
  <c r="AR420" i="7"/>
  <c r="AR422" i="7"/>
  <c r="AR449" i="7"/>
  <c r="AR451" i="7"/>
  <c r="AR421" i="7"/>
  <c r="AR489" i="7"/>
  <c r="AR492" i="7"/>
  <c r="AR693" i="7"/>
  <c r="C418" i="7"/>
  <c r="C425" i="7"/>
  <c r="AC423" i="7"/>
  <c r="AC422" i="7"/>
  <c r="AC449" i="7"/>
  <c r="AC451" i="7"/>
  <c r="AC420" i="7"/>
  <c r="AC421" i="7"/>
  <c r="AC489" i="7"/>
  <c r="AC491" i="7"/>
  <c r="AC693" i="7"/>
  <c r="AZ431" i="7"/>
  <c r="AZ432" i="7"/>
  <c r="AG441" i="7"/>
  <c r="T418" i="7"/>
  <c r="T425" i="7"/>
  <c r="D418" i="7"/>
  <c r="D425" i="7"/>
  <c r="AA435" i="7"/>
  <c r="AA491" i="7"/>
  <c r="AA434" i="7"/>
  <c r="AA453" i="7"/>
  <c r="AA452" i="7"/>
  <c r="AA454" i="7"/>
  <c r="AA494" i="7"/>
  <c r="AA430" i="7"/>
  <c r="AA443" i="7"/>
  <c r="Y422" i="7"/>
  <c r="Y449" i="7"/>
  <c r="Y455" i="7"/>
  <c r="Y423" i="7"/>
  <c r="Y421" i="7"/>
  <c r="Y489" i="7"/>
  <c r="Y492" i="7"/>
  <c r="Y420" i="7"/>
  <c r="Y693" i="7"/>
  <c r="H413" i="7"/>
  <c r="H411" i="7"/>
  <c r="AJ418" i="7"/>
  <c r="AJ425" i="7"/>
  <c r="AZ436" i="7"/>
  <c r="AZ438" i="7"/>
  <c r="AA493" i="7"/>
  <c r="AL452" i="7"/>
  <c r="BA452" i="7"/>
  <c r="BA453" i="7"/>
  <c r="AA495" i="7"/>
  <c r="I455" i="7"/>
  <c r="I454" i="7"/>
  <c r="AX492" i="7"/>
  <c r="AX495" i="7"/>
  <c r="AL455" i="7"/>
  <c r="AP440" i="7"/>
  <c r="AA451" i="7"/>
  <c r="AL453" i="7"/>
  <c r="I452" i="7"/>
  <c r="AW445" i="7"/>
  <c r="AW447" i="7"/>
  <c r="BF436" i="7"/>
  <c r="BF438" i="7"/>
  <c r="W436" i="7"/>
  <c r="W438" i="7"/>
  <c r="AM436" i="7"/>
  <c r="AM438" i="7"/>
  <c r="AB436" i="7"/>
  <c r="AB438" i="7"/>
  <c r="AX452" i="7"/>
  <c r="AX455" i="7"/>
  <c r="AG445" i="7"/>
  <c r="AG447" i="7"/>
  <c r="U436" i="7"/>
  <c r="U438" i="7"/>
  <c r="AL436" i="7"/>
  <c r="AL438" i="7"/>
  <c r="AX451" i="7"/>
  <c r="Z436" i="7"/>
  <c r="Z438" i="7"/>
  <c r="AA436" i="7"/>
  <c r="AA438" i="7"/>
  <c r="I436" i="7"/>
  <c r="I438" i="7"/>
  <c r="AG467" i="7"/>
  <c r="AD467" i="7"/>
  <c r="AD466" i="7"/>
  <c r="AD469" i="7"/>
  <c r="AD468" i="7"/>
  <c r="AD465" i="7"/>
  <c r="AD581" i="7"/>
  <c r="AD574" i="7"/>
  <c r="AJ420" i="7"/>
  <c r="AJ421" i="7"/>
  <c r="AJ489" i="7"/>
  <c r="AJ422" i="7"/>
  <c r="AJ449" i="7"/>
  <c r="AJ453" i="7"/>
  <c r="AJ423" i="7"/>
  <c r="AJ693" i="7"/>
  <c r="D435" i="7"/>
  <c r="D434" i="7"/>
  <c r="D430" i="7"/>
  <c r="D443" i="7"/>
  <c r="O435" i="7"/>
  <c r="O434" i="7"/>
  <c r="O436" i="7"/>
  <c r="O438" i="7"/>
  <c r="O443" i="7"/>
  <c r="O430" i="7"/>
  <c r="AF659" i="7"/>
  <c r="AF555" i="7"/>
  <c r="AF556" i="7"/>
  <c r="Y431" i="7"/>
  <c r="Y432" i="7"/>
  <c r="Y440" i="7"/>
  <c r="Y441" i="7"/>
  <c r="D421" i="7"/>
  <c r="D489" i="7"/>
  <c r="D494" i="7"/>
  <c r="D423" i="7"/>
  <c r="D422" i="7"/>
  <c r="D449" i="7"/>
  <c r="D451" i="7"/>
  <c r="D420" i="7"/>
  <c r="D693" i="7"/>
  <c r="AC431" i="7"/>
  <c r="AC432" i="7"/>
  <c r="C421" i="7"/>
  <c r="C489" i="7"/>
  <c r="C495" i="7"/>
  <c r="C422" i="7"/>
  <c r="C449" i="7"/>
  <c r="C454" i="7"/>
  <c r="C420" i="7"/>
  <c r="C423" i="7"/>
  <c r="C693" i="7"/>
  <c r="AR431" i="7"/>
  <c r="AR432" i="7"/>
  <c r="O422" i="7"/>
  <c r="O449" i="7"/>
  <c r="O454" i="7"/>
  <c r="O423" i="7"/>
  <c r="O420" i="7"/>
  <c r="O421" i="7"/>
  <c r="O489" i="7"/>
  <c r="O495" i="7"/>
  <c r="O693" i="7"/>
  <c r="AF418" i="7"/>
  <c r="AF425" i="7"/>
  <c r="R560" i="7"/>
  <c r="R629" i="7"/>
  <c r="BH427" i="7"/>
  <c r="BH444" i="7"/>
  <c r="J435" i="7"/>
  <c r="J434" i="7"/>
  <c r="J430" i="7"/>
  <c r="J443" i="7"/>
  <c r="Y454" i="7"/>
  <c r="Y451" i="7"/>
  <c r="Y452" i="7"/>
  <c r="AC452" i="7"/>
  <c r="AC493" i="7"/>
  <c r="AC492" i="7"/>
  <c r="AR453" i="7"/>
  <c r="AR494" i="7"/>
  <c r="AR455" i="7"/>
  <c r="BG423" i="7"/>
  <c r="BG420" i="7"/>
  <c r="BG421" i="7"/>
  <c r="BG489" i="7"/>
  <c r="BG495" i="7"/>
  <c r="BG422" i="7"/>
  <c r="BG449" i="7"/>
  <c r="BG455" i="7"/>
  <c r="BG693" i="7"/>
  <c r="AW469" i="7"/>
  <c r="BH451" i="7"/>
  <c r="BH491" i="7"/>
  <c r="BH493" i="7"/>
  <c r="S444" i="7"/>
  <c r="S427" i="7"/>
  <c r="AW572" i="7"/>
  <c r="AW573" i="7"/>
  <c r="AW581" i="7"/>
  <c r="AW428" i="7"/>
  <c r="AW579" i="7"/>
  <c r="F418" i="7"/>
  <c r="F425" i="7"/>
  <c r="D560" i="7"/>
  <c r="D629" i="7"/>
  <c r="T629" i="7"/>
  <c r="T560" i="7"/>
  <c r="AY431" i="7"/>
  <c r="AY432" i="7"/>
  <c r="U491" i="7"/>
  <c r="U493" i="7"/>
  <c r="BF493" i="7"/>
  <c r="BF491" i="7"/>
  <c r="BF453" i="7"/>
  <c r="AV574" i="7"/>
  <c r="AB452" i="7"/>
  <c r="AB453" i="7"/>
  <c r="AK435" i="7"/>
  <c r="AK434" i="7"/>
  <c r="AK430" i="7"/>
  <c r="AK443" i="7"/>
  <c r="AQ560" i="7"/>
  <c r="AQ629" i="7"/>
  <c r="AU435" i="7"/>
  <c r="AU434" i="7"/>
  <c r="AU430" i="7"/>
  <c r="AU443" i="7"/>
  <c r="R435" i="7"/>
  <c r="R434" i="7"/>
  <c r="R430" i="7"/>
  <c r="R443" i="7"/>
  <c r="Z431" i="7"/>
  <c r="Z432" i="7"/>
  <c r="Z440" i="7"/>
  <c r="N420" i="7"/>
  <c r="N423" i="7"/>
  <c r="N422" i="7"/>
  <c r="N449" i="7"/>
  <c r="N421" i="7"/>
  <c r="N489" i="7"/>
  <c r="N491" i="7"/>
  <c r="N693" i="7"/>
  <c r="S436" i="7"/>
  <c r="S438" i="7"/>
  <c r="S491" i="7"/>
  <c r="S451" i="7"/>
  <c r="W454" i="7"/>
  <c r="W455" i="7"/>
  <c r="AA427" i="7"/>
  <c r="AA444" i="7"/>
  <c r="BB491" i="7"/>
  <c r="BB495" i="7"/>
  <c r="BB454" i="7"/>
  <c r="AY452" i="7"/>
  <c r="AY454" i="7"/>
  <c r="AY494" i="7"/>
  <c r="AM494" i="7"/>
  <c r="AM453" i="7"/>
  <c r="AL427" i="7"/>
  <c r="AL444" i="7"/>
  <c r="AK560" i="7"/>
  <c r="AK629" i="7"/>
  <c r="AW466" i="7"/>
  <c r="AP572" i="7"/>
  <c r="AP573" i="7"/>
  <c r="AP428" i="7"/>
  <c r="AP579" i="7"/>
  <c r="BA444" i="7"/>
  <c r="BA427" i="7"/>
  <c r="I431" i="7"/>
  <c r="I432" i="7"/>
  <c r="Q440" i="7"/>
  <c r="Z451" i="7"/>
  <c r="Z493" i="7"/>
  <c r="Z455" i="7"/>
  <c r="BE444" i="7"/>
  <c r="BE427" i="7"/>
  <c r="C434" i="7"/>
  <c r="C494" i="7"/>
  <c r="C455" i="7"/>
  <c r="C435" i="7"/>
  <c r="C493" i="7"/>
  <c r="C453" i="7"/>
  <c r="C430" i="7"/>
  <c r="C443" i="7"/>
  <c r="AJ434" i="7"/>
  <c r="AJ435" i="7"/>
  <c r="AJ491" i="7"/>
  <c r="AJ493" i="7"/>
  <c r="AJ495" i="7"/>
  <c r="AJ494" i="7"/>
  <c r="AJ492" i="7"/>
  <c r="AJ451" i="7"/>
  <c r="AJ430" i="7"/>
  <c r="AJ443" i="7"/>
  <c r="T434" i="7"/>
  <c r="T435" i="7"/>
  <c r="T430" i="7"/>
  <c r="T443" i="7"/>
  <c r="AZ440" i="7"/>
  <c r="AZ441" i="7"/>
  <c r="AZ445" i="7"/>
  <c r="AZ447" i="7"/>
  <c r="AR444" i="7"/>
  <c r="AR427" i="7"/>
  <c r="AQ434" i="7"/>
  <c r="AQ435" i="7"/>
  <c r="AQ430" i="7"/>
  <c r="AQ443" i="7"/>
  <c r="G418" i="7"/>
  <c r="G425" i="7"/>
  <c r="J420" i="7"/>
  <c r="J422" i="7"/>
  <c r="J449" i="7"/>
  <c r="J454" i="7"/>
  <c r="J421" i="7"/>
  <c r="J489" i="7"/>
  <c r="J494" i="7"/>
  <c r="J423" i="7"/>
  <c r="J693" i="7"/>
  <c r="AJ560" i="7"/>
  <c r="AJ629" i="7"/>
  <c r="Y493" i="7"/>
  <c r="Y494" i="7"/>
  <c r="Y453" i="7"/>
  <c r="L434" i="7"/>
  <c r="L435" i="7"/>
  <c r="L430" i="7"/>
  <c r="L443" i="7"/>
  <c r="AC453" i="7"/>
  <c r="AC494" i="7"/>
  <c r="AC495" i="7"/>
  <c r="U431" i="7"/>
  <c r="U432" i="7"/>
  <c r="AR436" i="7"/>
  <c r="AR438" i="7"/>
  <c r="AR491" i="7"/>
  <c r="AR454" i="7"/>
  <c r="O629" i="7"/>
  <c r="O560" i="7"/>
  <c r="BF431" i="7"/>
  <c r="BF432" i="7"/>
  <c r="E416" i="7"/>
  <c r="E417" i="7"/>
  <c r="E554" i="7"/>
  <c r="E681" i="7"/>
  <c r="AG428" i="7"/>
  <c r="AG572" i="7"/>
  <c r="AG573" i="7"/>
  <c r="AG581" i="7"/>
  <c r="AG579" i="7"/>
  <c r="AW468" i="7"/>
  <c r="BH492" i="7"/>
  <c r="BH454" i="7"/>
  <c r="BB427" i="7"/>
  <c r="BB444" i="7"/>
  <c r="AY444" i="7"/>
  <c r="AY427" i="7"/>
  <c r="U494" i="7"/>
  <c r="U453" i="7"/>
  <c r="BF455" i="7"/>
  <c r="BF454" i="7"/>
  <c r="BF494" i="7"/>
  <c r="AV474" i="7"/>
  <c r="AV475" i="7"/>
  <c r="AV473" i="7"/>
  <c r="AV472" i="7"/>
  <c r="AV476" i="7"/>
  <c r="AT434" i="7"/>
  <c r="AT435" i="7"/>
  <c r="AT430" i="7"/>
  <c r="AT443" i="7"/>
  <c r="AB494" i="7"/>
  <c r="AB493" i="7"/>
  <c r="AM444" i="7"/>
  <c r="AM427" i="7"/>
  <c r="AK423" i="7"/>
  <c r="AK420" i="7"/>
  <c r="AK422" i="7"/>
  <c r="AK449" i="7"/>
  <c r="AK454" i="7"/>
  <c r="AK421" i="7"/>
  <c r="AK489" i="7"/>
  <c r="AK492" i="7"/>
  <c r="AK693" i="7"/>
  <c r="AU423" i="7"/>
  <c r="AU422" i="7"/>
  <c r="AU449" i="7"/>
  <c r="AU455" i="7"/>
  <c r="AU421" i="7"/>
  <c r="AU489" i="7"/>
  <c r="AU492" i="7"/>
  <c r="AU420" i="7"/>
  <c r="AU693" i="7"/>
  <c r="R420" i="7"/>
  <c r="R421" i="7"/>
  <c r="R489" i="7"/>
  <c r="R495" i="7"/>
  <c r="R423" i="7"/>
  <c r="R422" i="7"/>
  <c r="R449" i="7"/>
  <c r="R453" i="7"/>
  <c r="R693" i="7"/>
  <c r="S492" i="7"/>
  <c r="S455" i="7"/>
  <c r="S454" i="7"/>
  <c r="AE435" i="7"/>
  <c r="AE434" i="7"/>
  <c r="AE430" i="7"/>
  <c r="AE443" i="7"/>
  <c r="AI560" i="7"/>
  <c r="AI629" i="7"/>
  <c r="W492" i="7"/>
  <c r="W453" i="7"/>
  <c r="BC434" i="7"/>
  <c r="BC435" i="7"/>
  <c r="BC430" i="7"/>
  <c r="BC443" i="7"/>
  <c r="BB494" i="7"/>
  <c r="BB452" i="7"/>
  <c r="BB451" i="7"/>
  <c r="AG469" i="7"/>
  <c r="AY493" i="7"/>
  <c r="AY436" i="7"/>
  <c r="AY438" i="7"/>
  <c r="AO427" i="7"/>
  <c r="AO444" i="7"/>
  <c r="AH435" i="7"/>
  <c r="AH434" i="7"/>
  <c r="AH430" i="7"/>
  <c r="AH443" i="7"/>
  <c r="AM451" i="7"/>
  <c r="AM493" i="7"/>
  <c r="Z494" i="7"/>
  <c r="Z454" i="7"/>
  <c r="Z495" i="7"/>
  <c r="N560" i="7"/>
  <c r="N629" i="7"/>
  <c r="AV466" i="7"/>
  <c r="AV480" i="7"/>
  <c r="AV467" i="7"/>
  <c r="AV465" i="7"/>
  <c r="AV469" i="7"/>
  <c r="AV468" i="7"/>
  <c r="T423" i="7"/>
  <c r="T422" i="7"/>
  <c r="T449" i="7"/>
  <c r="T454" i="7"/>
  <c r="T420" i="7"/>
  <c r="T421" i="7"/>
  <c r="T489" i="7"/>
  <c r="T492" i="7"/>
  <c r="T693" i="7"/>
  <c r="AC427" i="7"/>
  <c r="AC444" i="7"/>
  <c r="K410" i="7"/>
  <c r="K412" i="7"/>
  <c r="AQ422" i="7"/>
  <c r="AQ449" i="7"/>
  <c r="AQ453" i="7"/>
  <c r="AQ421" i="7"/>
  <c r="AQ489" i="7"/>
  <c r="AQ491" i="7"/>
  <c r="AQ420" i="7"/>
  <c r="AQ423" i="7"/>
  <c r="AQ693" i="7"/>
  <c r="BD434" i="7"/>
  <c r="BD435" i="7"/>
  <c r="BD430" i="7"/>
  <c r="BD443" i="7"/>
  <c r="BH431" i="7"/>
  <c r="BH432" i="7"/>
  <c r="BH440" i="7"/>
  <c r="M629" i="7"/>
  <c r="M560" i="7"/>
  <c r="BC629" i="7"/>
  <c r="BC560" i="7"/>
  <c r="L423" i="7"/>
  <c r="L420" i="7"/>
  <c r="L421" i="7"/>
  <c r="L489" i="7"/>
  <c r="L494" i="7"/>
  <c r="L422" i="7"/>
  <c r="L449" i="7"/>
  <c r="L453" i="7"/>
  <c r="L693" i="7"/>
  <c r="AC436" i="7"/>
  <c r="AC438" i="7"/>
  <c r="U444" i="7"/>
  <c r="U427" i="7"/>
  <c r="AR452" i="7"/>
  <c r="AR493" i="7"/>
  <c r="AR495" i="7"/>
  <c r="BF427" i="7"/>
  <c r="BF444" i="7"/>
  <c r="AB444" i="7"/>
  <c r="AB427" i="7"/>
  <c r="X434" i="7"/>
  <c r="X435" i="7"/>
  <c r="X430" i="7"/>
  <c r="X443" i="7"/>
  <c r="AN435" i="7"/>
  <c r="AN434" i="7"/>
  <c r="AN430" i="7"/>
  <c r="AN443" i="7"/>
  <c r="BH495" i="7"/>
  <c r="BH453" i="7"/>
  <c r="S431" i="7"/>
  <c r="S432" i="7"/>
  <c r="AS555" i="7"/>
  <c r="AS556" i="7"/>
  <c r="AS659" i="7"/>
  <c r="AI435" i="7"/>
  <c r="AI434" i="7"/>
  <c r="AI430" i="7"/>
  <c r="AI443" i="7"/>
  <c r="J629" i="7"/>
  <c r="J560" i="7"/>
  <c r="W431" i="7"/>
  <c r="W432" i="7"/>
  <c r="W440" i="7"/>
  <c r="W441" i="7"/>
  <c r="AG466" i="7"/>
  <c r="C629" i="7"/>
  <c r="C560" i="7"/>
  <c r="U455" i="7"/>
  <c r="U454" i="7"/>
  <c r="U452" i="7"/>
  <c r="BF495" i="7"/>
  <c r="BF452" i="7"/>
  <c r="AV580" i="7"/>
  <c r="AV587" i="7"/>
  <c r="AV588" i="7"/>
  <c r="AV589" i="7"/>
  <c r="AT423" i="7"/>
  <c r="AT420" i="7"/>
  <c r="AT422" i="7"/>
  <c r="AT449" i="7"/>
  <c r="AT453" i="7"/>
  <c r="AT421" i="7"/>
  <c r="AT489" i="7"/>
  <c r="AT493" i="7"/>
  <c r="AT693" i="7"/>
  <c r="AB455" i="7"/>
  <c r="AB451" i="7"/>
  <c r="AB495" i="7"/>
  <c r="V435" i="7"/>
  <c r="V434" i="7"/>
  <c r="V430" i="7"/>
  <c r="V443" i="7"/>
  <c r="AP441" i="7"/>
  <c r="AP445" i="7"/>
  <c r="AP447" i="7"/>
  <c r="AP468" i="7"/>
  <c r="AW467" i="7"/>
  <c r="Z427" i="7"/>
  <c r="Z444" i="7"/>
  <c r="S452" i="7"/>
  <c r="S495" i="7"/>
  <c r="AE421" i="7"/>
  <c r="AE489" i="7"/>
  <c r="AE491" i="7"/>
  <c r="AE420" i="7"/>
  <c r="AE423" i="7"/>
  <c r="AE422" i="7"/>
  <c r="AE449" i="7"/>
  <c r="AE455" i="7"/>
  <c r="AE693" i="7"/>
  <c r="AD580" i="7"/>
  <c r="AD587" i="7"/>
  <c r="AD588" i="7"/>
  <c r="M435" i="7"/>
  <c r="M434" i="7"/>
  <c r="M430" i="7"/>
  <c r="M443" i="7"/>
  <c r="W491" i="7"/>
  <c r="W452" i="7"/>
  <c r="W495" i="7"/>
  <c r="BC421" i="7"/>
  <c r="BC489" i="7"/>
  <c r="BC493" i="7"/>
  <c r="BC423" i="7"/>
  <c r="BC422" i="7"/>
  <c r="BC449" i="7"/>
  <c r="BC453" i="7"/>
  <c r="BC420" i="7"/>
  <c r="BC693" i="7"/>
  <c r="BB493" i="7"/>
  <c r="BB453" i="7"/>
  <c r="L560" i="7"/>
  <c r="L629" i="7"/>
  <c r="AY492" i="7"/>
  <c r="AY455" i="7"/>
  <c r="AY491" i="7"/>
  <c r="AH421" i="7"/>
  <c r="AH489" i="7"/>
  <c r="AH492" i="7"/>
  <c r="AH423" i="7"/>
  <c r="AH420" i="7"/>
  <c r="AH422" i="7"/>
  <c r="AH449" i="7"/>
  <c r="AH455" i="7"/>
  <c r="AH693" i="7"/>
  <c r="AM495" i="7"/>
  <c r="AM454" i="7"/>
  <c r="AM492" i="7"/>
  <c r="V629" i="7"/>
  <c r="V560" i="7"/>
  <c r="Q441" i="7"/>
  <c r="Q445" i="7"/>
  <c r="Q447" i="7"/>
  <c r="I427" i="7"/>
  <c r="I444" i="7"/>
  <c r="Z441" i="7"/>
  <c r="Z452" i="7"/>
  <c r="AX427" i="7"/>
  <c r="AX444" i="7"/>
  <c r="AE629" i="7"/>
  <c r="AE560" i="7"/>
  <c r="BE431" i="7"/>
  <c r="BE432" i="7"/>
  <c r="AW465" i="7"/>
  <c r="Y444" i="7"/>
  <c r="Y427" i="7"/>
  <c r="K413" i="7"/>
  <c r="K411" i="7"/>
  <c r="AU629" i="7"/>
  <c r="AU560" i="7"/>
  <c r="G659" i="7"/>
  <c r="G555" i="7"/>
  <c r="G556" i="7"/>
  <c r="BD422" i="7"/>
  <c r="BD449" i="7"/>
  <c r="BD454" i="7"/>
  <c r="BD423" i="7"/>
  <c r="BD420" i="7"/>
  <c r="BD421" i="7"/>
  <c r="BD489" i="7"/>
  <c r="BD492" i="7"/>
  <c r="BD693" i="7"/>
  <c r="BA436" i="7"/>
  <c r="BA438" i="7"/>
  <c r="Q572" i="7"/>
  <c r="Q573" i="7"/>
  <c r="Q581" i="7"/>
  <c r="Q428" i="7"/>
  <c r="Q579" i="7"/>
  <c r="AX436" i="7"/>
  <c r="AX438" i="7"/>
  <c r="H416" i="7"/>
  <c r="H417" i="7"/>
  <c r="H554" i="7"/>
  <c r="H681" i="7"/>
  <c r="Y491" i="7"/>
  <c r="Y495" i="7"/>
  <c r="AC455" i="7"/>
  <c r="AC454" i="7"/>
  <c r="AB431" i="7"/>
  <c r="AB432" i="7"/>
  <c r="AB440" i="7"/>
  <c r="AB441" i="7"/>
  <c r="AH629" i="7"/>
  <c r="AH560" i="7"/>
  <c r="BG435" i="7"/>
  <c r="BG454" i="7"/>
  <c r="BG453" i="7"/>
  <c r="BG491" i="7"/>
  <c r="BG434" i="7"/>
  <c r="BG430" i="7"/>
  <c r="BG443" i="7"/>
  <c r="X422" i="7"/>
  <c r="X449" i="7"/>
  <c r="X455" i="7"/>
  <c r="X423" i="7"/>
  <c r="X421" i="7"/>
  <c r="X489" i="7"/>
  <c r="X492" i="7"/>
  <c r="X420" i="7"/>
  <c r="X693" i="7"/>
  <c r="AN420" i="7"/>
  <c r="AN423" i="7"/>
  <c r="AN422" i="7"/>
  <c r="AN449" i="7"/>
  <c r="AN454" i="7"/>
  <c r="AN421" i="7"/>
  <c r="AN489" i="7"/>
  <c r="AN492" i="7"/>
  <c r="AN693" i="7"/>
  <c r="BH452" i="7"/>
  <c r="BH441" i="7"/>
  <c r="AS418" i="7"/>
  <c r="AS425" i="7"/>
  <c r="BE436" i="7"/>
  <c r="BE438" i="7"/>
  <c r="AI422" i="7"/>
  <c r="AI449" i="7"/>
  <c r="AI453" i="7"/>
  <c r="AI421" i="7"/>
  <c r="AI489" i="7"/>
  <c r="AI494" i="7"/>
  <c r="AI423" i="7"/>
  <c r="AI420" i="7"/>
  <c r="AI693" i="7"/>
  <c r="W444" i="7"/>
  <c r="W427" i="7"/>
  <c r="B416" i="7"/>
  <c r="B417" i="7"/>
  <c r="B554" i="7"/>
  <c r="B681" i="7"/>
  <c r="F555" i="7"/>
  <c r="F556" i="7"/>
  <c r="F659" i="7"/>
  <c r="BB431" i="7"/>
  <c r="BB432" i="7"/>
  <c r="AG468" i="7"/>
  <c r="AZ428" i="7"/>
  <c r="AZ572" i="7"/>
  <c r="AZ579" i="7"/>
  <c r="U495" i="7"/>
  <c r="AB491" i="7"/>
  <c r="AM431" i="7"/>
  <c r="AM432" i="7"/>
  <c r="AM440" i="7"/>
  <c r="AM441" i="7"/>
  <c r="AM445" i="7"/>
  <c r="AM447" i="7"/>
  <c r="V420" i="7"/>
  <c r="V423" i="7"/>
  <c r="V421" i="7"/>
  <c r="V489" i="7"/>
  <c r="V491" i="7"/>
  <c r="V422" i="7"/>
  <c r="V449" i="7"/>
  <c r="V451" i="7"/>
  <c r="V693" i="7"/>
  <c r="X629" i="7"/>
  <c r="X560" i="7"/>
  <c r="AN560" i="7"/>
  <c r="AN629" i="7"/>
  <c r="P428" i="7"/>
  <c r="P572" i="7"/>
  <c r="P573" i="7"/>
  <c r="P581" i="7"/>
  <c r="P579" i="7"/>
  <c r="BD560" i="7"/>
  <c r="BD629" i="7"/>
  <c r="N434" i="7"/>
  <c r="N453" i="7"/>
  <c r="N454" i="7"/>
  <c r="N455" i="7"/>
  <c r="N451" i="7"/>
  <c r="N493" i="7"/>
  <c r="N435" i="7"/>
  <c r="N495" i="7"/>
  <c r="N452" i="7"/>
  <c r="N443" i="7"/>
  <c r="N430" i="7"/>
  <c r="S493" i="7"/>
  <c r="AD473" i="7"/>
  <c r="AD472" i="7"/>
  <c r="AD474" i="7"/>
  <c r="AD475" i="7"/>
  <c r="AD476" i="7"/>
  <c r="M421" i="7"/>
  <c r="M489" i="7"/>
  <c r="M491" i="7"/>
  <c r="M423" i="7"/>
  <c r="M420" i="7"/>
  <c r="M422" i="7"/>
  <c r="M449" i="7"/>
  <c r="M453" i="7"/>
  <c r="M693" i="7"/>
  <c r="W493" i="7"/>
  <c r="AA431" i="7"/>
  <c r="AA432" i="7"/>
  <c r="BB436" i="7"/>
  <c r="BB438" i="7"/>
  <c r="AG465" i="7"/>
  <c r="AY453" i="7"/>
  <c r="AO431" i="7"/>
  <c r="AO432" i="7"/>
  <c r="AO440" i="7"/>
  <c r="AO441" i="7"/>
  <c r="AT560" i="7"/>
  <c r="AT629" i="7"/>
  <c r="AM452" i="7"/>
  <c r="BG629" i="7"/>
  <c r="BG560" i="7"/>
  <c r="AL431" i="7"/>
  <c r="AL432" i="7"/>
  <c r="AL440" i="7"/>
  <c r="AL441" i="7"/>
  <c r="P440" i="7"/>
  <c r="P441" i="7"/>
  <c r="P445" i="7"/>
  <c r="P447" i="7"/>
  <c r="P466" i="7"/>
  <c r="BA431" i="7"/>
  <c r="BA432" i="7"/>
  <c r="BA440" i="7"/>
  <c r="Z492" i="7"/>
  <c r="AX431" i="7"/>
  <c r="AX432" i="7"/>
  <c r="N492" i="7"/>
  <c r="BG452" i="7"/>
  <c r="BG451" i="7"/>
  <c r="AD589" i="7"/>
  <c r="AT436" i="7"/>
  <c r="AT438" i="7"/>
  <c r="BF440" i="7"/>
  <c r="BF441" i="7"/>
  <c r="C451" i="7"/>
  <c r="I440" i="7"/>
  <c r="I441" i="7"/>
  <c r="I445" i="7"/>
  <c r="I447" i="7"/>
  <c r="N494" i="7"/>
  <c r="W445" i="7"/>
  <c r="W447" i="7"/>
  <c r="W465" i="7"/>
  <c r="AV479" i="7"/>
  <c r="AH436" i="7"/>
  <c r="AH438" i="7"/>
  <c r="C452" i="7"/>
  <c r="J436" i="7"/>
  <c r="J438" i="7"/>
  <c r="Z445" i="7"/>
  <c r="Z447" i="7"/>
  <c r="AB445" i="7"/>
  <c r="AB447" i="7"/>
  <c r="Y445" i="7"/>
  <c r="Y447" i="7"/>
  <c r="AP469" i="7"/>
  <c r="V436" i="7"/>
  <c r="V438" i="7"/>
  <c r="AV482" i="7"/>
  <c r="BF445" i="7"/>
  <c r="BF447" i="7"/>
  <c r="BF466" i="7"/>
  <c r="AA440" i="7"/>
  <c r="AA441" i="7"/>
  <c r="AA445" i="7"/>
  <c r="AA447" i="7"/>
  <c r="BG494" i="7"/>
  <c r="M436" i="7"/>
  <c r="M438" i="7"/>
  <c r="AV481" i="7"/>
  <c r="L436" i="7"/>
  <c r="L438" i="7"/>
  <c r="AQ436" i="7"/>
  <c r="AQ438" i="7"/>
  <c r="AJ454" i="7"/>
  <c r="AJ455" i="7"/>
  <c r="AJ452" i="7"/>
  <c r="C492" i="7"/>
  <c r="R436" i="7"/>
  <c r="R438" i="7"/>
  <c r="AU436" i="7"/>
  <c r="AU438" i="7"/>
  <c r="U440" i="7"/>
  <c r="U441" i="7"/>
  <c r="U445" i="7"/>
  <c r="U447" i="7"/>
  <c r="U465" i="7"/>
  <c r="AJ436" i="7"/>
  <c r="AJ438" i="7"/>
  <c r="C491" i="7"/>
  <c r="N436" i="7"/>
  <c r="N438" i="7"/>
  <c r="BH445" i="7"/>
  <c r="BH447" i="7"/>
  <c r="BH466" i="7"/>
  <c r="BG493" i="7"/>
  <c r="BG492" i="7"/>
  <c r="AI436" i="7"/>
  <c r="AI438" i="7"/>
  <c r="S440" i="7"/>
  <c r="S441" i="7"/>
  <c r="S445" i="7"/>
  <c r="S447" i="7"/>
  <c r="S468" i="7"/>
  <c r="AV483" i="7"/>
  <c r="AK436" i="7"/>
  <c r="AK438" i="7"/>
  <c r="Q465" i="7"/>
  <c r="Q466" i="7"/>
  <c r="Q468" i="7"/>
  <c r="Q469" i="7"/>
  <c r="Q467" i="7"/>
  <c r="Z467" i="7"/>
  <c r="AZ466" i="7"/>
  <c r="AZ465" i="7"/>
  <c r="AZ469" i="7"/>
  <c r="AZ468" i="7"/>
  <c r="AZ467" i="7"/>
  <c r="AP581" i="7"/>
  <c r="AP574" i="7"/>
  <c r="AL445" i="7"/>
  <c r="AL447" i="7"/>
  <c r="AM469" i="7"/>
  <c r="BF465" i="7"/>
  <c r="Y469" i="7"/>
  <c r="AB468" i="7"/>
  <c r="AO445" i="7"/>
  <c r="AO447" i="7"/>
  <c r="Q574" i="7"/>
  <c r="Q580" i="7"/>
  <c r="Q587" i="7"/>
  <c r="Q588" i="7"/>
  <c r="BA441" i="7"/>
  <c r="BA445" i="7"/>
  <c r="BA447" i="7"/>
  <c r="AP466" i="7"/>
  <c r="Y428" i="7"/>
  <c r="Y572" i="7"/>
  <c r="Y579" i="7"/>
  <c r="BE440" i="7"/>
  <c r="BE441" i="7"/>
  <c r="BE445" i="7"/>
  <c r="BE447" i="7"/>
  <c r="AX572" i="7"/>
  <c r="AX428" i="7"/>
  <c r="AX579" i="7"/>
  <c r="I572" i="7"/>
  <c r="I573" i="7"/>
  <c r="I581" i="7"/>
  <c r="I428" i="7"/>
  <c r="I579" i="7"/>
  <c r="AM468" i="7"/>
  <c r="AH431" i="7"/>
  <c r="AH432" i="7"/>
  <c r="AH440" i="7"/>
  <c r="AH441" i="7"/>
  <c r="BC431" i="7"/>
  <c r="BC432" i="7"/>
  <c r="M454" i="7"/>
  <c r="Z572" i="7"/>
  <c r="Z428" i="7"/>
  <c r="Z579" i="7"/>
  <c r="V494" i="7"/>
  <c r="V492" i="7"/>
  <c r="AB469" i="7"/>
  <c r="AT431" i="7"/>
  <c r="AT432" i="7"/>
  <c r="AT440" i="7"/>
  <c r="AT441" i="7"/>
  <c r="AI455" i="7"/>
  <c r="AI454" i="7"/>
  <c r="AI451" i="7"/>
  <c r="AN495" i="7"/>
  <c r="AN455" i="7"/>
  <c r="AN453" i="7"/>
  <c r="X451" i="7"/>
  <c r="X436" i="7"/>
  <c r="X438" i="7"/>
  <c r="X493" i="7"/>
  <c r="L444" i="7"/>
  <c r="L427" i="7"/>
  <c r="BD453" i="7"/>
  <c r="BD451" i="7"/>
  <c r="BD491" i="7"/>
  <c r="T427" i="7"/>
  <c r="T444" i="7"/>
  <c r="Z468" i="7"/>
  <c r="P465" i="7"/>
  <c r="AH453" i="7"/>
  <c r="AH494" i="7"/>
  <c r="AH451" i="7"/>
  <c r="BC491" i="7"/>
  <c r="BC494" i="7"/>
  <c r="BC495" i="7"/>
  <c r="W467" i="7"/>
  <c r="AE452" i="7"/>
  <c r="AE451" i="7"/>
  <c r="AE492" i="7"/>
  <c r="AU444" i="7"/>
  <c r="AU427" i="7"/>
  <c r="P468" i="7"/>
  <c r="AT455" i="7"/>
  <c r="AT492" i="7"/>
  <c r="AG474" i="7"/>
  <c r="AG481" i="7"/>
  <c r="AG475" i="7"/>
  <c r="AG472" i="7"/>
  <c r="AG476" i="7"/>
  <c r="AG483" i="7"/>
  <c r="AG473" i="7"/>
  <c r="AG480" i="7"/>
  <c r="E418" i="7"/>
  <c r="E425" i="7"/>
  <c r="L455" i="7"/>
  <c r="L451" i="7"/>
  <c r="J431" i="7"/>
  <c r="J432" i="7"/>
  <c r="G435" i="7"/>
  <c r="G434" i="7"/>
  <c r="G430" i="7"/>
  <c r="G443" i="7"/>
  <c r="AQ495" i="7"/>
  <c r="AQ455" i="7"/>
  <c r="T455" i="7"/>
  <c r="T494" i="7"/>
  <c r="T452" i="7"/>
  <c r="BE572" i="7"/>
  <c r="BE573" i="7"/>
  <c r="BE428" i="7"/>
  <c r="BE579" i="7"/>
  <c r="Z465" i="7"/>
  <c r="BA428" i="7"/>
  <c r="BA572" i="7"/>
  <c r="BA573" i="7"/>
  <c r="BA581" i="7"/>
  <c r="BA579" i="7"/>
  <c r="N427" i="7"/>
  <c r="N444" i="7"/>
  <c r="R492" i="7"/>
  <c r="R451" i="7"/>
  <c r="R493" i="7"/>
  <c r="AU494" i="7"/>
  <c r="AU495" i="7"/>
  <c r="AK495" i="7"/>
  <c r="AK451" i="7"/>
  <c r="AB466" i="7"/>
  <c r="F423" i="7"/>
  <c r="F420" i="7"/>
  <c r="F421" i="7"/>
  <c r="F489" i="7"/>
  <c r="F492" i="7"/>
  <c r="F422" i="7"/>
  <c r="F449" i="7"/>
  <c r="F452" i="7"/>
  <c r="F693" i="7"/>
  <c r="AW574" i="7"/>
  <c r="BG431" i="7"/>
  <c r="BG432" i="7"/>
  <c r="Y466" i="7"/>
  <c r="J453" i="7"/>
  <c r="J495" i="7"/>
  <c r="O431" i="7"/>
  <c r="O432" i="7"/>
  <c r="O440" i="7"/>
  <c r="O441" i="7"/>
  <c r="AR440" i="7"/>
  <c r="O491" i="7"/>
  <c r="O494" i="7"/>
  <c r="D452" i="7"/>
  <c r="D493" i="7"/>
  <c r="AD483" i="7"/>
  <c r="AZ580" i="7"/>
  <c r="AZ587" i="7"/>
  <c r="AZ476" i="7"/>
  <c r="AZ475" i="7"/>
  <c r="AZ473" i="7"/>
  <c r="AZ474" i="7"/>
  <c r="AZ472" i="7"/>
  <c r="F629" i="7"/>
  <c r="F560" i="7"/>
  <c r="W572" i="7"/>
  <c r="W573" i="7"/>
  <c r="W581" i="7"/>
  <c r="W428" i="7"/>
  <c r="W579" i="7"/>
  <c r="AI444" i="7"/>
  <c r="AI427" i="7"/>
  <c r="AX440" i="7"/>
  <c r="AX441" i="7"/>
  <c r="AX445" i="7"/>
  <c r="AX447" i="7"/>
  <c r="P580" i="7"/>
  <c r="P587" i="7"/>
  <c r="P588" i="7"/>
  <c r="P472" i="7"/>
  <c r="P476" i="7"/>
  <c r="P475" i="7"/>
  <c r="P473" i="7"/>
  <c r="P480" i="7"/>
  <c r="P474" i="7"/>
  <c r="V427" i="7"/>
  <c r="V444" i="7"/>
  <c r="AZ573" i="7"/>
  <c r="AN444" i="7"/>
  <c r="AN427" i="7"/>
  <c r="X431" i="7"/>
  <c r="X432" i="7"/>
  <c r="BG436" i="7"/>
  <c r="BG438" i="7"/>
  <c r="H555" i="7"/>
  <c r="H556" i="7"/>
  <c r="H659" i="7"/>
  <c r="BD431" i="7"/>
  <c r="BD432" i="7"/>
  <c r="Z466" i="7"/>
  <c r="AH427" i="7"/>
  <c r="AH444" i="7"/>
  <c r="AH445" i="7"/>
  <c r="AH447" i="7"/>
  <c r="W466" i="7"/>
  <c r="M455" i="7"/>
  <c r="M492" i="7"/>
  <c r="M495" i="7"/>
  <c r="V453" i="7"/>
  <c r="V493" i="7"/>
  <c r="V454" i="7"/>
  <c r="AT444" i="7"/>
  <c r="AT427" i="7"/>
  <c r="AI495" i="7"/>
  <c r="AI491" i="7"/>
  <c r="AI492" i="7"/>
  <c r="AN451" i="7"/>
  <c r="AN452" i="7"/>
  <c r="AN493" i="7"/>
  <c r="X491" i="7"/>
  <c r="X452" i="7"/>
  <c r="X495" i="7"/>
  <c r="BF572" i="7"/>
  <c r="BF573" i="7"/>
  <c r="BF428" i="7"/>
  <c r="BF579" i="7"/>
  <c r="U428" i="7"/>
  <c r="U572" i="7"/>
  <c r="U579" i="7"/>
  <c r="BD452" i="7"/>
  <c r="BD493" i="7"/>
  <c r="BD436" i="7"/>
  <c r="BD438" i="7"/>
  <c r="AQ427" i="7"/>
  <c r="AQ444" i="7"/>
  <c r="AH491" i="7"/>
  <c r="BC454" i="7"/>
  <c r="BC455" i="7"/>
  <c r="BC452" i="7"/>
  <c r="AE436" i="7"/>
  <c r="AE438" i="7"/>
  <c r="AE493" i="7"/>
  <c r="AE494" i="7"/>
  <c r="R427" i="7"/>
  <c r="R444" i="7"/>
  <c r="AU431" i="7"/>
  <c r="AU432" i="7"/>
  <c r="AK431" i="7"/>
  <c r="AK432" i="7"/>
  <c r="AK440" i="7"/>
  <c r="AK441" i="7"/>
  <c r="AM428" i="7"/>
  <c r="AM572" i="7"/>
  <c r="AM573" i="7"/>
  <c r="AM579" i="7"/>
  <c r="AT494" i="7"/>
  <c r="AT454" i="7"/>
  <c r="AT491" i="7"/>
  <c r="BH468" i="7"/>
  <c r="AG574" i="7"/>
  <c r="L452" i="7"/>
  <c r="L491" i="7"/>
  <c r="L495" i="7"/>
  <c r="J444" i="7"/>
  <c r="J427" i="7"/>
  <c r="G423" i="7"/>
  <c r="G420" i="7"/>
  <c r="G422" i="7"/>
  <c r="G449" i="7"/>
  <c r="G451" i="7"/>
  <c r="G421" i="7"/>
  <c r="G489" i="7"/>
  <c r="G495" i="7"/>
  <c r="G693" i="7"/>
  <c r="AQ493" i="7"/>
  <c r="AQ452" i="7"/>
  <c r="T453" i="7"/>
  <c r="T495" i="7"/>
  <c r="T451" i="7"/>
  <c r="C436" i="7"/>
  <c r="C438" i="7"/>
  <c r="AL428" i="7"/>
  <c r="AL572" i="7"/>
  <c r="AL579" i="7"/>
  <c r="AA572" i="7"/>
  <c r="AA428" i="7"/>
  <c r="AA579" i="7"/>
  <c r="N431" i="7"/>
  <c r="N432" i="7"/>
  <c r="N440" i="7"/>
  <c r="R494" i="7"/>
  <c r="R491" i="7"/>
  <c r="R454" i="7"/>
  <c r="AU493" i="7"/>
  <c r="AU453" i="7"/>
  <c r="AU452" i="7"/>
  <c r="AK491" i="7"/>
  <c r="AK452" i="7"/>
  <c r="AP467" i="7"/>
  <c r="AY440" i="7"/>
  <c r="AY441" i="7"/>
  <c r="AY445" i="7"/>
  <c r="AY447" i="7"/>
  <c r="S572" i="7"/>
  <c r="S573" i="7"/>
  <c r="S581" i="7"/>
  <c r="S428" i="7"/>
  <c r="S579" i="7"/>
  <c r="BG444" i="7"/>
  <c r="BG427" i="7"/>
  <c r="Y465" i="7"/>
  <c r="J492" i="7"/>
  <c r="J452" i="7"/>
  <c r="J451" i="7"/>
  <c r="AF435" i="7"/>
  <c r="AF434" i="7"/>
  <c r="AF436" i="7"/>
  <c r="AF438" i="7"/>
  <c r="AF430" i="7"/>
  <c r="AF443" i="7"/>
  <c r="O427" i="7"/>
  <c r="O444" i="7"/>
  <c r="D431" i="7"/>
  <c r="D432" i="7"/>
  <c r="AF629" i="7"/>
  <c r="AF560" i="7"/>
  <c r="O493" i="7"/>
  <c r="O455" i="7"/>
  <c r="O453" i="7"/>
  <c r="D453" i="7"/>
  <c r="D454" i="7"/>
  <c r="D491" i="7"/>
  <c r="AD480" i="7"/>
  <c r="M444" i="7"/>
  <c r="M427" i="7"/>
  <c r="BB440" i="7"/>
  <c r="BB441" i="7"/>
  <c r="BB445" i="7"/>
  <c r="BB447" i="7"/>
  <c r="AM466" i="7"/>
  <c r="V431" i="7"/>
  <c r="V432" i="7"/>
  <c r="V440" i="7"/>
  <c r="AG482" i="7"/>
  <c r="B659" i="7"/>
  <c r="B555" i="7"/>
  <c r="B556" i="7"/>
  <c r="AS434" i="7"/>
  <c r="AS435" i="7"/>
  <c r="AS430" i="7"/>
  <c r="AS443" i="7"/>
  <c r="AN431" i="7"/>
  <c r="AN432" i="7"/>
  <c r="H418" i="7"/>
  <c r="H425" i="7"/>
  <c r="BD427" i="7"/>
  <c r="BD444" i="7"/>
  <c r="G629" i="7"/>
  <c r="G560" i="7"/>
  <c r="BC444" i="7"/>
  <c r="BC427" i="7"/>
  <c r="M493" i="7"/>
  <c r="M494" i="7"/>
  <c r="M451" i="7"/>
  <c r="AE427" i="7"/>
  <c r="AE444" i="7"/>
  <c r="V455" i="7"/>
  <c r="V495" i="7"/>
  <c r="AI452" i="7"/>
  <c r="AS560" i="7"/>
  <c r="AS629" i="7"/>
  <c r="BH467" i="7"/>
  <c r="AN436" i="7"/>
  <c r="AN438" i="7"/>
  <c r="AN491" i="7"/>
  <c r="AN494" i="7"/>
  <c r="X494" i="7"/>
  <c r="AB572" i="7"/>
  <c r="AB573" i="7"/>
  <c r="AB581" i="7"/>
  <c r="AB428" i="7"/>
  <c r="AB579" i="7"/>
  <c r="BD494" i="7"/>
  <c r="BD495" i="7"/>
  <c r="AQ431" i="7"/>
  <c r="AQ432" i="7"/>
  <c r="AQ440" i="7"/>
  <c r="AQ441" i="7"/>
  <c r="K416" i="7"/>
  <c r="K417" i="7"/>
  <c r="K681" i="7"/>
  <c r="K554" i="7"/>
  <c r="T431" i="7"/>
  <c r="T432" i="7"/>
  <c r="AH493" i="7"/>
  <c r="AH495" i="7"/>
  <c r="AH454" i="7"/>
  <c r="BC451" i="7"/>
  <c r="BC436" i="7"/>
  <c r="BC438" i="7"/>
  <c r="BC492" i="7"/>
  <c r="AE495" i="7"/>
  <c r="AE453" i="7"/>
  <c r="AE454" i="7"/>
  <c r="AK444" i="7"/>
  <c r="AK427" i="7"/>
  <c r="AT452" i="7"/>
  <c r="AT451" i="7"/>
  <c r="BF468" i="7"/>
  <c r="BB572" i="7"/>
  <c r="BB573" i="7"/>
  <c r="BB428" i="7"/>
  <c r="BB579" i="7"/>
  <c r="AG580" i="7"/>
  <c r="AG587" i="7"/>
  <c r="AG588" i="7"/>
  <c r="AG589" i="7"/>
  <c r="L492" i="7"/>
  <c r="L454" i="7"/>
  <c r="AQ492" i="7"/>
  <c r="AQ451" i="7"/>
  <c r="AQ454" i="7"/>
  <c r="T491" i="7"/>
  <c r="T493" i="7"/>
  <c r="Z469" i="7"/>
  <c r="AP473" i="7"/>
  <c r="AP474" i="7"/>
  <c r="AP476" i="7"/>
  <c r="AP483" i="7"/>
  <c r="AP472" i="7"/>
  <c r="AP475" i="7"/>
  <c r="AP482" i="7"/>
  <c r="W469" i="7"/>
  <c r="R455" i="7"/>
  <c r="R452" i="7"/>
  <c r="AU491" i="7"/>
  <c r="AU451" i="7"/>
  <c r="AK455" i="7"/>
  <c r="AK494" i="7"/>
  <c r="AK493" i="7"/>
  <c r="AV582" i="7"/>
  <c r="AV575" i="7"/>
  <c r="AV576" i="7"/>
  <c r="Y468" i="7"/>
  <c r="J493" i="7"/>
  <c r="J455" i="7"/>
  <c r="BH572" i="7"/>
  <c r="BH573" i="7"/>
  <c r="BH581" i="7"/>
  <c r="BH428" i="7"/>
  <c r="BH579" i="7"/>
  <c r="AF423" i="7"/>
  <c r="AF422" i="7"/>
  <c r="AF449" i="7"/>
  <c r="AF453" i="7"/>
  <c r="AF421" i="7"/>
  <c r="AF489" i="7"/>
  <c r="AF493" i="7"/>
  <c r="AF420" i="7"/>
  <c r="AF693" i="7"/>
  <c r="C427" i="7"/>
  <c r="C444" i="7"/>
  <c r="O492" i="7"/>
  <c r="O452" i="7"/>
  <c r="D492" i="7"/>
  <c r="D455" i="7"/>
  <c r="D495" i="7"/>
  <c r="AJ431" i="7"/>
  <c r="AJ432" i="7"/>
  <c r="AJ440" i="7"/>
  <c r="AJ441" i="7"/>
  <c r="AD479" i="7"/>
  <c r="AD481" i="7"/>
  <c r="P574" i="7"/>
  <c r="P467" i="7"/>
  <c r="P481" i="7"/>
  <c r="AG479" i="7"/>
  <c r="M431" i="7"/>
  <c r="M432" i="7"/>
  <c r="M440" i="7"/>
  <c r="M441" i="7"/>
  <c r="M445" i="7"/>
  <c r="M447" i="7"/>
  <c r="P469" i="7"/>
  <c r="B418" i="7"/>
  <c r="B425" i="7"/>
  <c r="AI431" i="7"/>
  <c r="AI432" i="7"/>
  <c r="AS423" i="7"/>
  <c r="AS421" i="7"/>
  <c r="AS489" i="7"/>
  <c r="AS492" i="7"/>
  <c r="AS420" i="7"/>
  <c r="AS422" i="7"/>
  <c r="AS449" i="7"/>
  <c r="AS455" i="7"/>
  <c r="AS693" i="7"/>
  <c r="X427" i="7"/>
  <c r="X444" i="7"/>
  <c r="Q474" i="7"/>
  <c r="Q472" i="7"/>
  <c r="Q475" i="7"/>
  <c r="Q476" i="7"/>
  <c r="Q473" i="7"/>
  <c r="M452" i="7"/>
  <c r="AE431" i="7"/>
  <c r="AE432" i="7"/>
  <c r="AE440" i="7"/>
  <c r="AP465" i="7"/>
  <c r="V441" i="7"/>
  <c r="V452" i="7"/>
  <c r="AB465" i="7"/>
  <c r="U466" i="7"/>
  <c r="AI493" i="7"/>
  <c r="X454" i="7"/>
  <c r="X453" i="7"/>
  <c r="L431" i="7"/>
  <c r="L432" i="7"/>
  <c r="L440" i="7"/>
  <c r="L441" i="7"/>
  <c r="L445" i="7"/>
  <c r="L447" i="7"/>
  <c r="BD455" i="7"/>
  <c r="AC572" i="7"/>
  <c r="AC428" i="7"/>
  <c r="AC579" i="7"/>
  <c r="AM465" i="7"/>
  <c r="AH452" i="7"/>
  <c r="AO428" i="7"/>
  <c r="AO572" i="7"/>
  <c r="AO573" i="7"/>
  <c r="AO581" i="7"/>
  <c r="AO579" i="7"/>
  <c r="R431" i="7"/>
  <c r="R432" i="7"/>
  <c r="R440" i="7"/>
  <c r="R441" i="7"/>
  <c r="AT495" i="7"/>
  <c r="BF469" i="7"/>
  <c r="AY428" i="7"/>
  <c r="AY572" i="7"/>
  <c r="AY579" i="7"/>
  <c r="E659" i="7"/>
  <c r="E555" i="7"/>
  <c r="E556" i="7"/>
  <c r="AR441" i="7"/>
  <c r="AR445" i="7"/>
  <c r="AR447" i="7"/>
  <c r="AR466" i="7"/>
  <c r="L493" i="7"/>
  <c r="Y467" i="7"/>
  <c r="AQ494" i="7"/>
  <c r="AR572" i="7"/>
  <c r="AR428" i="7"/>
  <c r="AR579" i="7"/>
  <c r="T436" i="7"/>
  <c r="T438" i="7"/>
  <c r="AP580" i="7"/>
  <c r="AP587" i="7"/>
  <c r="AP588" i="7"/>
  <c r="AM467" i="7"/>
  <c r="W468" i="7"/>
  <c r="AU454" i="7"/>
  <c r="AK453" i="7"/>
  <c r="AB467" i="7"/>
  <c r="BF467" i="7"/>
  <c r="F435" i="7"/>
  <c r="F493" i="7"/>
  <c r="F434" i="7"/>
  <c r="F430" i="7"/>
  <c r="F443" i="7"/>
  <c r="AW476" i="7"/>
  <c r="AW483" i="7"/>
  <c r="AW474" i="7"/>
  <c r="AW481" i="7"/>
  <c r="AW473" i="7"/>
  <c r="AW480" i="7"/>
  <c r="AW475" i="7"/>
  <c r="AW482" i="7"/>
  <c r="AW472" i="7"/>
  <c r="AW479" i="7"/>
  <c r="AW580" i="7"/>
  <c r="AW587" i="7"/>
  <c r="AW588" i="7"/>
  <c r="AW589" i="7"/>
  <c r="J491" i="7"/>
  <c r="C431" i="7"/>
  <c r="C432" i="7"/>
  <c r="AC440" i="7"/>
  <c r="AC441" i="7"/>
  <c r="AC445" i="7"/>
  <c r="AC447" i="7"/>
  <c r="D427" i="7"/>
  <c r="D444" i="7"/>
  <c r="O451" i="7"/>
  <c r="D436" i="7"/>
  <c r="D438" i="7"/>
  <c r="AJ444" i="7"/>
  <c r="AJ445" i="7"/>
  <c r="AJ447" i="7"/>
  <c r="AJ427" i="7"/>
  <c r="AD582" i="7"/>
  <c r="AD575" i="7"/>
  <c r="AD576" i="7"/>
  <c r="AD482" i="7"/>
  <c r="I468" i="7"/>
  <c r="I467" i="7"/>
  <c r="I466" i="7"/>
  <c r="I469" i="7"/>
  <c r="I465" i="7"/>
  <c r="U467" i="7"/>
  <c r="F491" i="7"/>
  <c r="BH465" i="7"/>
  <c r="U468" i="7"/>
  <c r="BH469" i="7"/>
  <c r="F495" i="7"/>
  <c r="F494" i="7"/>
  <c r="U469" i="7"/>
  <c r="J440" i="7"/>
  <c r="J441" i="7"/>
  <c r="BF581" i="7"/>
  <c r="BF574" i="7"/>
  <c r="BF582" i="7"/>
  <c r="G436" i="7"/>
  <c r="G438" i="7"/>
  <c r="AZ483" i="7"/>
  <c r="N441" i="7"/>
  <c r="N445" i="7"/>
  <c r="N447" i="7"/>
  <c r="AV485" i="7"/>
  <c r="AV486" i="7"/>
  <c r="AS436" i="7"/>
  <c r="AS438" i="7"/>
  <c r="BA574" i="7"/>
  <c r="BA582" i="7"/>
  <c r="AR468" i="7"/>
  <c r="J445" i="7"/>
  <c r="J447" i="7"/>
  <c r="J469" i="7"/>
  <c r="AS494" i="7"/>
  <c r="O445" i="7"/>
  <c r="O447" i="7"/>
  <c r="P483" i="7"/>
  <c r="T440" i="7"/>
  <c r="AF495" i="7"/>
  <c r="G491" i="7"/>
  <c r="AW485" i="7"/>
  <c r="AW487" i="7"/>
  <c r="F436" i="7"/>
  <c r="F438" i="7"/>
  <c r="AI440" i="7"/>
  <c r="AI441" i="7"/>
  <c r="AI445" i="7"/>
  <c r="AI447" i="7"/>
  <c r="AK445" i="7"/>
  <c r="AK447" i="7"/>
  <c r="AT445" i="7"/>
  <c r="AT447" i="7"/>
  <c r="AT465" i="7"/>
  <c r="BD440" i="7"/>
  <c r="AZ588" i="7"/>
  <c r="C440" i="7"/>
  <c r="F454" i="7"/>
  <c r="AP479" i="7"/>
  <c r="AS491" i="7"/>
  <c r="AU440" i="7"/>
  <c r="AU441" i="7"/>
  <c r="AU445" i="7"/>
  <c r="AU447" i="7"/>
  <c r="V445" i="7"/>
  <c r="V447" i="7"/>
  <c r="V465" i="7"/>
  <c r="G493" i="7"/>
  <c r="G452" i="7"/>
  <c r="AP480" i="7"/>
  <c r="AW486" i="7"/>
  <c r="L467" i="7"/>
  <c r="AY465" i="7"/>
  <c r="AY466" i="7"/>
  <c r="AY468" i="7"/>
  <c r="AY469" i="7"/>
  <c r="AY467" i="7"/>
  <c r="AK468" i="7"/>
  <c r="AQ445" i="7"/>
  <c r="AQ447" i="7"/>
  <c r="BB581" i="7"/>
  <c r="BB574" i="7"/>
  <c r="BB469" i="7"/>
  <c r="BB467" i="7"/>
  <c r="BB468" i="7"/>
  <c r="BB465" i="7"/>
  <c r="BB466" i="7"/>
  <c r="AH469" i="7"/>
  <c r="J468" i="7"/>
  <c r="BE581" i="7"/>
  <c r="BE574" i="7"/>
  <c r="BE466" i="7"/>
  <c r="BE469" i="7"/>
  <c r="BE468" i="7"/>
  <c r="BE467" i="7"/>
  <c r="BE465" i="7"/>
  <c r="AJ467" i="7"/>
  <c r="AJ469" i="7"/>
  <c r="AJ468" i="7"/>
  <c r="AJ466" i="7"/>
  <c r="AJ465" i="7"/>
  <c r="AC465" i="7"/>
  <c r="AC467" i="7"/>
  <c r="AC469" i="7"/>
  <c r="AC466" i="7"/>
  <c r="AC468" i="7"/>
  <c r="M467" i="7"/>
  <c r="O468" i="7"/>
  <c r="AM581" i="7"/>
  <c r="AM574" i="7"/>
  <c r="R445" i="7"/>
  <c r="R447" i="7"/>
  <c r="R469" i="7"/>
  <c r="AX466" i="7"/>
  <c r="AX467" i="7"/>
  <c r="AX469" i="7"/>
  <c r="AX465" i="7"/>
  <c r="AX468" i="7"/>
  <c r="V469" i="7"/>
  <c r="AF451" i="7"/>
  <c r="AK466" i="7"/>
  <c r="H560" i="7"/>
  <c r="H629" i="7"/>
  <c r="Z580" i="7"/>
  <c r="Z587" i="7"/>
  <c r="I476" i="7"/>
  <c r="I474" i="7"/>
  <c r="I481" i="7"/>
  <c r="I472" i="7"/>
  <c r="I475" i="7"/>
  <c r="I482" i="7"/>
  <c r="I473" i="7"/>
  <c r="I480" i="7"/>
  <c r="Q582" i="7"/>
  <c r="Q575" i="7"/>
  <c r="Q576" i="7"/>
  <c r="AP582" i="7"/>
  <c r="AP575" i="7"/>
  <c r="AP576" i="7"/>
  <c r="F453" i="7"/>
  <c r="AO580" i="7"/>
  <c r="AO587" i="7"/>
  <c r="AO588" i="7"/>
  <c r="AS431" i="7"/>
  <c r="AS432" i="7"/>
  <c r="AS440" i="7"/>
  <c r="AS441" i="7"/>
  <c r="O466" i="7"/>
  <c r="AF427" i="7"/>
  <c r="AF444" i="7"/>
  <c r="BH574" i="7"/>
  <c r="BH580" i="7"/>
  <c r="BH587" i="7"/>
  <c r="BH588" i="7"/>
  <c r="S465" i="7"/>
  <c r="AQ468" i="7"/>
  <c r="K555" i="7"/>
  <c r="K556" i="7"/>
  <c r="K659" i="7"/>
  <c r="AB472" i="7"/>
  <c r="AB479" i="7"/>
  <c r="AB476" i="7"/>
  <c r="AB483" i="7"/>
  <c r="AB474" i="7"/>
  <c r="AB475" i="7"/>
  <c r="AB473" i="7"/>
  <c r="AV590" i="7"/>
  <c r="S466" i="7"/>
  <c r="BD572" i="7"/>
  <c r="BD573" i="7"/>
  <c r="BD581" i="7"/>
  <c r="BD428" i="7"/>
  <c r="BD579" i="7"/>
  <c r="AS454" i="7"/>
  <c r="AS495" i="7"/>
  <c r="AS452" i="7"/>
  <c r="M428" i="7"/>
  <c r="M572" i="7"/>
  <c r="M579" i="7"/>
  <c r="O469" i="7"/>
  <c r="O428" i="7"/>
  <c r="O572" i="7"/>
  <c r="O573" i="7"/>
  <c r="O581" i="7"/>
  <c r="O579" i="7"/>
  <c r="AF494" i="7"/>
  <c r="AF452" i="7"/>
  <c r="AF455" i="7"/>
  <c r="BG572" i="7"/>
  <c r="BG428" i="7"/>
  <c r="BG579" i="7"/>
  <c r="S475" i="7"/>
  <c r="S482" i="7"/>
  <c r="S474" i="7"/>
  <c r="S473" i="7"/>
  <c r="S476" i="7"/>
  <c r="S472" i="7"/>
  <c r="AA580" i="7"/>
  <c r="AA587" i="7"/>
  <c r="AL473" i="7"/>
  <c r="AL476" i="7"/>
  <c r="AL474" i="7"/>
  <c r="AL475" i="7"/>
  <c r="AL472" i="7"/>
  <c r="C441" i="7"/>
  <c r="C445" i="7"/>
  <c r="C447" i="7"/>
  <c r="J428" i="7"/>
  <c r="J572" i="7"/>
  <c r="J573" i="7"/>
  <c r="J579" i="7"/>
  <c r="AG582" i="7"/>
  <c r="AG575" i="7"/>
  <c r="AG576" i="7"/>
  <c r="R428" i="7"/>
  <c r="R572" i="7"/>
  <c r="R579" i="7"/>
  <c r="AE441" i="7"/>
  <c r="AE445" i="7"/>
  <c r="AE447" i="7"/>
  <c r="AE465" i="7"/>
  <c r="AQ572" i="7"/>
  <c r="AQ573" i="7"/>
  <c r="AQ428" i="7"/>
  <c r="AQ579" i="7"/>
  <c r="V468" i="7"/>
  <c r="M469" i="7"/>
  <c r="P589" i="7"/>
  <c r="G492" i="7"/>
  <c r="G494" i="7"/>
  <c r="G455" i="7"/>
  <c r="BC440" i="7"/>
  <c r="I580" i="7"/>
  <c r="I587" i="7"/>
  <c r="I588" i="7"/>
  <c r="AX580" i="7"/>
  <c r="AX587" i="7"/>
  <c r="BA469" i="7"/>
  <c r="BA466" i="7"/>
  <c r="BA468" i="7"/>
  <c r="BA465" i="7"/>
  <c r="BA467" i="7"/>
  <c r="I479" i="7"/>
  <c r="AB482" i="7"/>
  <c r="AZ479" i="7"/>
  <c r="Q481" i="7"/>
  <c r="Q479" i="7"/>
  <c r="AC580" i="7"/>
  <c r="AC587" i="7"/>
  <c r="C572" i="7"/>
  <c r="C573" i="7"/>
  <c r="C581" i="7"/>
  <c r="C428" i="7"/>
  <c r="C579" i="7"/>
  <c r="M465" i="7"/>
  <c r="B629" i="7"/>
  <c r="B560" i="7"/>
  <c r="AI572" i="7"/>
  <c r="AI428" i="7"/>
  <c r="AI579" i="7"/>
  <c r="R465" i="7"/>
  <c r="BA476" i="7"/>
  <c r="BA475" i="7"/>
  <c r="BA472" i="7"/>
  <c r="BA473" i="7"/>
  <c r="BA474" i="7"/>
  <c r="BE580" i="7"/>
  <c r="BE587" i="7"/>
  <c r="BE588" i="7"/>
  <c r="AU428" i="7"/>
  <c r="AU573" i="7"/>
  <c r="AU581" i="7"/>
  <c r="AU572" i="7"/>
  <c r="AU579" i="7"/>
  <c r="AH465" i="7"/>
  <c r="P479" i="7"/>
  <c r="L572" i="7"/>
  <c r="L573" i="7"/>
  <c r="L428" i="7"/>
  <c r="L579" i="7"/>
  <c r="AX474" i="7"/>
  <c r="AX476" i="7"/>
  <c r="AX473" i="7"/>
  <c r="AX475" i="7"/>
  <c r="AX472" i="7"/>
  <c r="Y580" i="7"/>
  <c r="Y587" i="7"/>
  <c r="AA469" i="7"/>
  <c r="AA466" i="7"/>
  <c r="AA468" i="7"/>
  <c r="AA467" i="7"/>
  <c r="AA465" i="7"/>
  <c r="Q480" i="7"/>
  <c r="F455" i="7"/>
  <c r="AB481" i="7"/>
  <c r="AR580" i="7"/>
  <c r="AR587" i="7"/>
  <c r="AY580" i="7"/>
  <c r="AY587" i="7"/>
  <c r="T441" i="7"/>
  <c r="T445" i="7"/>
  <c r="T447" i="7"/>
  <c r="T467" i="7"/>
  <c r="E560" i="7"/>
  <c r="E629" i="7"/>
  <c r="AO574" i="7"/>
  <c r="AO472" i="7"/>
  <c r="AO476" i="7"/>
  <c r="AO474" i="7"/>
  <c r="AO473" i="7"/>
  <c r="AO475" i="7"/>
  <c r="X428" i="7"/>
  <c r="X572" i="7"/>
  <c r="X573" i="7"/>
  <c r="X581" i="7"/>
  <c r="X579" i="7"/>
  <c r="B435" i="7"/>
  <c r="B434" i="7"/>
  <c r="B430" i="7"/>
  <c r="B443" i="7"/>
  <c r="P582" i="7"/>
  <c r="P575" i="7"/>
  <c r="P576" i="7"/>
  <c r="AD485" i="7"/>
  <c r="AF431" i="7"/>
  <c r="AF432" i="7"/>
  <c r="AF440" i="7"/>
  <c r="AF441" i="7"/>
  <c r="AF445" i="7"/>
  <c r="AF447" i="7"/>
  <c r="BH475" i="7"/>
  <c r="BH482" i="7"/>
  <c r="BH476" i="7"/>
  <c r="BH483" i="7"/>
  <c r="BH472" i="7"/>
  <c r="BH474" i="7"/>
  <c r="BH481" i="7"/>
  <c r="BH473" i="7"/>
  <c r="BH480" i="7"/>
  <c r="AR469" i="7"/>
  <c r="AQ465" i="7"/>
  <c r="L468" i="7"/>
  <c r="AK572" i="7"/>
  <c r="AK573" i="7"/>
  <c r="AK581" i="7"/>
  <c r="AK428" i="7"/>
  <c r="AK579" i="7"/>
  <c r="H434" i="7"/>
  <c r="H435" i="7"/>
  <c r="H430" i="7"/>
  <c r="H443" i="7"/>
  <c r="AS453" i="7"/>
  <c r="AS451" i="7"/>
  <c r="AS493" i="7"/>
  <c r="AF454" i="7"/>
  <c r="AF492" i="7"/>
  <c r="S574" i="7"/>
  <c r="S580" i="7"/>
  <c r="S587" i="7"/>
  <c r="S588" i="7"/>
  <c r="AP481" i="7"/>
  <c r="AP485" i="7"/>
  <c r="R468" i="7"/>
  <c r="AA573" i="7"/>
  <c r="AQ466" i="7"/>
  <c r="L466" i="7"/>
  <c r="S469" i="7"/>
  <c r="S483" i="7"/>
  <c r="BD441" i="7"/>
  <c r="BD445" i="7"/>
  <c r="BD447" i="7"/>
  <c r="U473" i="7"/>
  <c r="U475" i="7"/>
  <c r="U472" i="7"/>
  <c r="U479" i="7"/>
  <c r="U476" i="7"/>
  <c r="U483" i="7"/>
  <c r="U474" i="7"/>
  <c r="BF580" i="7"/>
  <c r="BF587" i="7"/>
  <c r="BF588" i="7"/>
  <c r="BF589" i="7"/>
  <c r="AD590" i="7"/>
  <c r="AH572" i="7"/>
  <c r="AH573" i="7"/>
  <c r="AH581" i="7"/>
  <c r="AH428" i="7"/>
  <c r="AH579" i="7"/>
  <c r="X440" i="7"/>
  <c r="V572" i="7"/>
  <c r="V573" i="7"/>
  <c r="V581" i="7"/>
  <c r="V428" i="7"/>
  <c r="V579" i="7"/>
  <c r="W574" i="7"/>
  <c r="AR467" i="7"/>
  <c r="AW582" i="7"/>
  <c r="AW575" i="7"/>
  <c r="AW576" i="7"/>
  <c r="F431" i="7"/>
  <c r="F432" i="7"/>
  <c r="F440" i="7"/>
  <c r="AB480" i="7"/>
  <c r="BA580" i="7"/>
  <c r="BA587" i="7"/>
  <c r="BA588" i="7"/>
  <c r="BA589" i="7"/>
  <c r="G453" i="7"/>
  <c r="L465" i="7"/>
  <c r="E434" i="7"/>
  <c r="E435" i="7"/>
  <c r="E430" i="7"/>
  <c r="E443" i="7"/>
  <c r="AH467" i="7"/>
  <c r="U482" i="7"/>
  <c r="M468" i="7"/>
  <c r="AX573" i="7"/>
  <c r="Y573" i="7"/>
  <c r="Y475" i="7"/>
  <c r="Y482" i="7"/>
  <c r="Y476" i="7"/>
  <c r="Y483" i="7"/>
  <c r="Y474" i="7"/>
  <c r="Y481" i="7"/>
  <c r="Y473" i="7"/>
  <c r="Y480" i="7"/>
  <c r="Y472" i="7"/>
  <c r="Y479" i="7"/>
  <c r="Q589" i="7"/>
  <c r="Q590" i="7"/>
  <c r="AO465" i="7"/>
  <c r="AO479" i="7"/>
  <c r="AO469" i="7"/>
  <c r="AO483" i="7"/>
  <c r="AO466" i="7"/>
  <c r="AO480" i="7"/>
  <c r="AO468" i="7"/>
  <c r="AO467" i="7"/>
  <c r="AO481" i="7"/>
  <c r="I483" i="7"/>
  <c r="AZ481" i="7"/>
  <c r="AZ480" i="7"/>
  <c r="Q483" i="7"/>
  <c r="D428" i="7"/>
  <c r="D572" i="7"/>
  <c r="D573" i="7"/>
  <c r="D579" i="7"/>
  <c r="AR473" i="7"/>
  <c r="AR480" i="7"/>
  <c r="AR476" i="7"/>
  <c r="AR475" i="7"/>
  <c r="AR482" i="7"/>
  <c r="AR472" i="7"/>
  <c r="AR474" i="7"/>
  <c r="AK469" i="7"/>
  <c r="BB580" i="7"/>
  <c r="BB587" i="7"/>
  <c r="BB588" i="7"/>
  <c r="BC428" i="7"/>
  <c r="BC572" i="7"/>
  <c r="BC573" i="7"/>
  <c r="BC579" i="7"/>
  <c r="O467" i="7"/>
  <c r="G427" i="7"/>
  <c r="G444" i="7"/>
  <c r="BG440" i="7"/>
  <c r="BG441" i="7"/>
  <c r="BG445" i="7"/>
  <c r="BG447" i="7"/>
  <c r="S467" i="7"/>
  <c r="X441" i="7"/>
  <c r="X445" i="7"/>
  <c r="X447" i="7"/>
  <c r="F441" i="7"/>
  <c r="AP589" i="7"/>
  <c r="AP590" i="7"/>
  <c r="AC472" i="7"/>
  <c r="AC473" i="7"/>
  <c r="AC475" i="7"/>
  <c r="AC474" i="7"/>
  <c r="AC476" i="7"/>
  <c r="O465" i="7"/>
  <c r="AK467" i="7"/>
  <c r="AY472" i="7"/>
  <c r="AY473" i="7"/>
  <c r="AY476" i="7"/>
  <c r="AY474" i="7"/>
  <c r="AY475" i="7"/>
  <c r="AJ428" i="7"/>
  <c r="AJ572" i="7"/>
  <c r="AJ573" i="7"/>
  <c r="AJ579" i="7"/>
  <c r="F451" i="7"/>
  <c r="AR573" i="7"/>
  <c r="AR465" i="7"/>
  <c r="AR479" i="7"/>
  <c r="AY573" i="7"/>
  <c r="AH466" i="7"/>
  <c r="AC573" i="7"/>
  <c r="U480" i="7"/>
  <c r="M466" i="7"/>
  <c r="AS427" i="7"/>
  <c r="AS444" i="7"/>
  <c r="B423" i="7"/>
  <c r="B422" i="7"/>
  <c r="B449" i="7"/>
  <c r="B455" i="7"/>
  <c r="B420" i="7"/>
  <c r="B421" i="7"/>
  <c r="B489" i="7"/>
  <c r="B493" i="7"/>
  <c r="B693" i="7"/>
  <c r="AG485" i="7"/>
  <c r="R466" i="7"/>
  <c r="AG590" i="7"/>
  <c r="BB475" i="7"/>
  <c r="BB472" i="7"/>
  <c r="BB476" i="7"/>
  <c r="BB474" i="7"/>
  <c r="BB473" i="7"/>
  <c r="BC441" i="7"/>
  <c r="BC445" i="7"/>
  <c r="BC447" i="7"/>
  <c r="BC465" i="7"/>
  <c r="AH468" i="7"/>
  <c r="K418" i="7"/>
  <c r="K425" i="7"/>
  <c r="AB574" i="7"/>
  <c r="AB580" i="7"/>
  <c r="AB587" i="7"/>
  <c r="AB588" i="7"/>
  <c r="AE572" i="7"/>
  <c r="AE573" i="7"/>
  <c r="AE428" i="7"/>
  <c r="AE579" i="7"/>
  <c r="H423" i="7"/>
  <c r="H421" i="7"/>
  <c r="H489" i="7"/>
  <c r="H493" i="7"/>
  <c r="H420" i="7"/>
  <c r="H422" i="7"/>
  <c r="H449" i="7"/>
  <c r="H452" i="7"/>
  <c r="H693" i="7"/>
  <c r="AN440" i="7"/>
  <c r="AN441" i="7"/>
  <c r="AN445" i="7"/>
  <c r="AN447" i="7"/>
  <c r="D440" i="7"/>
  <c r="D441" i="7"/>
  <c r="D445" i="7"/>
  <c r="D447" i="7"/>
  <c r="AF491" i="7"/>
  <c r="AA474" i="7"/>
  <c r="AA472" i="7"/>
  <c r="AA473" i="7"/>
  <c r="AA476" i="7"/>
  <c r="AA475" i="7"/>
  <c r="AL580" i="7"/>
  <c r="AL587" i="7"/>
  <c r="AL573" i="7"/>
  <c r="G431" i="7"/>
  <c r="G432" i="7"/>
  <c r="G440" i="7"/>
  <c r="G441" i="7"/>
  <c r="U481" i="7"/>
  <c r="AM580" i="7"/>
  <c r="AM587" i="7"/>
  <c r="AM588" i="7"/>
  <c r="AM589" i="7"/>
  <c r="AM472" i="7"/>
  <c r="AM479" i="7"/>
  <c r="AM474" i="7"/>
  <c r="AM481" i="7"/>
  <c r="AM476" i="7"/>
  <c r="AM483" i="7"/>
  <c r="AM473" i="7"/>
  <c r="AM480" i="7"/>
  <c r="AM475" i="7"/>
  <c r="AM482" i="7"/>
  <c r="U580" i="7"/>
  <c r="U587" i="7"/>
  <c r="U573" i="7"/>
  <c r="BF472" i="7"/>
  <c r="BF479" i="7"/>
  <c r="BF474" i="7"/>
  <c r="BF481" i="7"/>
  <c r="BF476" i="7"/>
  <c r="BF483" i="7"/>
  <c r="BF475" i="7"/>
  <c r="BF482" i="7"/>
  <c r="BF473" i="7"/>
  <c r="AT428" i="7"/>
  <c r="AT572" i="7"/>
  <c r="AT573" i="7"/>
  <c r="AT579" i="7"/>
  <c r="AN428" i="7"/>
  <c r="AN572" i="7"/>
  <c r="AN579" i="7"/>
  <c r="AZ581" i="7"/>
  <c r="AZ574" i="7"/>
  <c r="W474" i="7"/>
  <c r="W481" i="7"/>
  <c r="W472" i="7"/>
  <c r="W479" i="7"/>
  <c r="W476" i="7"/>
  <c r="W483" i="7"/>
  <c r="W475" i="7"/>
  <c r="W482" i="7"/>
  <c r="W473" i="7"/>
  <c r="W480" i="7"/>
  <c r="W580" i="7"/>
  <c r="W587" i="7"/>
  <c r="W588" i="7"/>
  <c r="W589" i="7"/>
  <c r="J467" i="7"/>
  <c r="F427" i="7"/>
  <c r="F444" i="7"/>
  <c r="F445" i="7"/>
  <c r="F447" i="7"/>
  <c r="AK465" i="7"/>
  <c r="N428" i="7"/>
  <c r="N572" i="7"/>
  <c r="N579" i="7"/>
  <c r="BA575" i="7"/>
  <c r="BA576" i="7"/>
  <c r="BE475" i="7"/>
  <c r="BE476" i="7"/>
  <c r="BE472" i="7"/>
  <c r="BE473" i="7"/>
  <c r="BE474" i="7"/>
  <c r="AQ469" i="7"/>
  <c r="G454" i="7"/>
  <c r="L469" i="7"/>
  <c r="E420" i="7"/>
  <c r="E422" i="7"/>
  <c r="E449" i="7"/>
  <c r="E452" i="7"/>
  <c r="E421" i="7"/>
  <c r="E489" i="7"/>
  <c r="E493" i="7"/>
  <c r="E423" i="7"/>
  <c r="E693" i="7"/>
  <c r="P482" i="7"/>
  <c r="T572" i="7"/>
  <c r="T573" i="7"/>
  <c r="T428" i="7"/>
  <c r="T579" i="7"/>
  <c r="BF480" i="7"/>
  <c r="Z475" i="7"/>
  <c r="Z482" i="7"/>
  <c r="Z472" i="7"/>
  <c r="Z479" i="7"/>
  <c r="Z476" i="7"/>
  <c r="Z483" i="7"/>
  <c r="Z474" i="7"/>
  <c r="Z481" i="7"/>
  <c r="Z473" i="7"/>
  <c r="Z480" i="7"/>
  <c r="Z573" i="7"/>
  <c r="I574" i="7"/>
  <c r="AL467" i="7"/>
  <c r="AL481" i="7"/>
  <c r="AL466" i="7"/>
  <c r="AL468" i="7"/>
  <c r="AL482" i="7"/>
  <c r="AL465" i="7"/>
  <c r="AL469" i="7"/>
  <c r="AL483" i="7"/>
  <c r="AZ482" i="7"/>
  <c r="Q482" i="7"/>
  <c r="N468" i="7"/>
  <c r="N465" i="7"/>
  <c r="N467" i="7"/>
  <c r="N466" i="7"/>
  <c r="N469" i="7"/>
  <c r="V467" i="7"/>
  <c r="AV487" i="7"/>
  <c r="AS445" i="7"/>
  <c r="AS447" i="7"/>
  <c r="AS467" i="7"/>
  <c r="J465" i="7"/>
  <c r="AT469" i="7"/>
  <c r="E436" i="7"/>
  <c r="E438" i="7"/>
  <c r="AT468" i="7"/>
  <c r="BF575" i="7"/>
  <c r="BF576" i="7"/>
  <c r="V466" i="7"/>
  <c r="BF590" i="7"/>
  <c r="BB589" i="7"/>
  <c r="BH479" i="7"/>
  <c r="AT466" i="7"/>
  <c r="J466" i="7"/>
  <c r="AT467" i="7"/>
  <c r="B492" i="7"/>
  <c r="H455" i="7"/>
  <c r="P485" i="7"/>
  <c r="G445" i="7"/>
  <c r="G447" i="7"/>
  <c r="G466" i="7"/>
  <c r="I589" i="7"/>
  <c r="AU467" i="7"/>
  <c r="AU469" i="7"/>
  <c r="AU465" i="7"/>
  <c r="AU468" i="7"/>
  <c r="AU466" i="7"/>
  <c r="AI469" i="7"/>
  <c r="AI468" i="7"/>
  <c r="AI466" i="7"/>
  <c r="AI467" i="7"/>
  <c r="AI465" i="7"/>
  <c r="U588" i="7"/>
  <c r="AM485" i="7"/>
  <c r="AM486" i="7"/>
  <c r="AO482" i="7"/>
  <c r="E451" i="7"/>
  <c r="E491" i="7"/>
  <c r="T469" i="7"/>
  <c r="T465" i="7"/>
  <c r="H436" i="7"/>
  <c r="H438" i="7"/>
  <c r="O574" i="7"/>
  <c r="O582" i="7"/>
  <c r="AL479" i="7"/>
  <c r="B451" i="7"/>
  <c r="AA481" i="7"/>
  <c r="BE589" i="7"/>
  <c r="C574" i="7"/>
  <c r="C582" i="7"/>
  <c r="BB479" i="7"/>
  <c r="E455" i="7"/>
  <c r="B494" i="7"/>
  <c r="X574" i="7"/>
  <c r="X582" i="7"/>
  <c r="P590" i="7"/>
  <c r="BH589" i="7"/>
  <c r="AX483" i="7"/>
  <c r="BE479" i="7"/>
  <c r="AY479" i="7"/>
  <c r="AN468" i="7"/>
  <c r="AN467" i="7"/>
  <c r="AN469" i="7"/>
  <c r="AN466" i="7"/>
  <c r="AN465" i="7"/>
  <c r="AS469" i="7"/>
  <c r="BC581" i="7"/>
  <c r="BC574" i="7"/>
  <c r="L581" i="7"/>
  <c r="L574" i="7"/>
  <c r="T581" i="7"/>
  <c r="T574" i="7"/>
  <c r="W485" i="7"/>
  <c r="G465" i="7"/>
  <c r="AE581" i="7"/>
  <c r="AE574" i="7"/>
  <c r="BG467" i="7"/>
  <c r="BG465" i="7"/>
  <c r="BG469" i="7"/>
  <c r="BG468" i="7"/>
  <c r="BG466" i="7"/>
  <c r="AF467" i="7"/>
  <c r="X469" i="7"/>
  <c r="X465" i="7"/>
  <c r="X468" i="7"/>
  <c r="X466" i="7"/>
  <c r="X467" i="7"/>
  <c r="AQ581" i="7"/>
  <c r="AQ574" i="7"/>
  <c r="J581" i="7"/>
  <c r="J574" i="7"/>
  <c r="AJ581" i="7"/>
  <c r="AJ574" i="7"/>
  <c r="BD468" i="7"/>
  <c r="BD466" i="7"/>
  <c r="BD469" i="7"/>
  <c r="BD467" i="7"/>
  <c r="BD465" i="7"/>
  <c r="AT581" i="7"/>
  <c r="AT574" i="7"/>
  <c r="D581" i="7"/>
  <c r="D574" i="7"/>
  <c r="Y485" i="7"/>
  <c r="N580" i="7"/>
  <c r="N587" i="7"/>
  <c r="AN580" i="7"/>
  <c r="AN587" i="7"/>
  <c r="AN573" i="7"/>
  <c r="AS572" i="7"/>
  <c r="AS573" i="7"/>
  <c r="AS428" i="7"/>
  <c r="AS579" i="7"/>
  <c r="D465" i="7"/>
  <c r="S582" i="7"/>
  <c r="S575" i="7"/>
  <c r="S576" i="7"/>
  <c r="H492" i="7"/>
  <c r="L472" i="7"/>
  <c r="L479" i="7"/>
  <c r="L473" i="7"/>
  <c r="L480" i="7"/>
  <c r="L476" i="7"/>
  <c r="L483" i="7"/>
  <c r="L475" i="7"/>
  <c r="L474" i="7"/>
  <c r="L481" i="7"/>
  <c r="AQ472" i="7"/>
  <c r="AQ476" i="7"/>
  <c r="AQ475" i="7"/>
  <c r="AQ482" i="7"/>
  <c r="AQ474" i="7"/>
  <c r="AQ473" i="7"/>
  <c r="AQ480" i="7"/>
  <c r="BG580" i="7"/>
  <c r="BG587" i="7"/>
  <c r="I582" i="7"/>
  <c r="I575" i="7"/>
  <c r="I576" i="7"/>
  <c r="D466" i="7"/>
  <c r="AZ582" i="7"/>
  <c r="AZ575" i="7"/>
  <c r="AZ576" i="7"/>
  <c r="AN476" i="7"/>
  <c r="AN474" i="7"/>
  <c r="AN475" i="7"/>
  <c r="AN473" i="7"/>
  <c r="AN472" i="7"/>
  <c r="BC469" i="7"/>
  <c r="AL588" i="7"/>
  <c r="H427" i="7"/>
  <c r="H444" i="7"/>
  <c r="AE476" i="7"/>
  <c r="AE473" i="7"/>
  <c r="AE474" i="7"/>
  <c r="AE472" i="7"/>
  <c r="AE479" i="7"/>
  <c r="AE475" i="7"/>
  <c r="AB589" i="7"/>
  <c r="K435" i="7"/>
  <c r="K434" i="7"/>
  <c r="K430" i="7"/>
  <c r="K443" i="7"/>
  <c r="AG486" i="7"/>
  <c r="AG487" i="7"/>
  <c r="AR581" i="7"/>
  <c r="AR574" i="7"/>
  <c r="AJ472" i="7"/>
  <c r="AJ479" i="7"/>
  <c r="AJ473" i="7"/>
  <c r="AJ474" i="7"/>
  <c r="AJ475" i="7"/>
  <c r="AJ482" i="7"/>
  <c r="AJ476" i="7"/>
  <c r="AJ483" i="7"/>
  <c r="AZ589" i="7"/>
  <c r="D475" i="7"/>
  <c r="D473" i="7"/>
  <c r="D476" i="7"/>
  <c r="D474" i="7"/>
  <c r="D472" i="7"/>
  <c r="AO485" i="7"/>
  <c r="Y581" i="7"/>
  <c r="Y574" i="7"/>
  <c r="E492" i="7"/>
  <c r="E453" i="7"/>
  <c r="E454" i="7"/>
  <c r="V574" i="7"/>
  <c r="AH473" i="7"/>
  <c r="AH480" i="7"/>
  <c r="AH476" i="7"/>
  <c r="AH474" i="7"/>
  <c r="AH481" i="7"/>
  <c r="AH472" i="7"/>
  <c r="AH479" i="7"/>
  <c r="AH475" i="7"/>
  <c r="AS465" i="7"/>
  <c r="H495" i="7"/>
  <c r="H453" i="7"/>
  <c r="H454" i="7"/>
  <c r="AK580" i="7"/>
  <c r="AK587" i="7"/>
  <c r="AK588" i="7"/>
  <c r="AR483" i="7"/>
  <c r="B452" i="7"/>
  <c r="B453" i="7"/>
  <c r="B495" i="7"/>
  <c r="X580" i="7"/>
  <c r="X587" i="7"/>
  <c r="X588" i="7"/>
  <c r="AY588" i="7"/>
  <c r="AA482" i="7"/>
  <c r="Y588" i="7"/>
  <c r="AU574" i="7"/>
  <c r="C580" i="7"/>
  <c r="C587" i="7"/>
  <c r="C588" i="7"/>
  <c r="Q485" i="7"/>
  <c r="BA479" i="7"/>
  <c r="AE466" i="7"/>
  <c r="AE480" i="7"/>
  <c r="R475" i="7"/>
  <c r="R472" i="7"/>
  <c r="R479" i="7"/>
  <c r="R473" i="7"/>
  <c r="R480" i="7"/>
  <c r="R474" i="7"/>
  <c r="R476" i="7"/>
  <c r="AA588" i="7"/>
  <c r="O580" i="7"/>
  <c r="O587" i="7"/>
  <c r="O588" i="7"/>
  <c r="O589" i="7"/>
  <c r="M472" i="7"/>
  <c r="M474" i="7"/>
  <c r="M476" i="7"/>
  <c r="M473" i="7"/>
  <c r="M480" i="7"/>
  <c r="M475" i="7"/>
  <c r="BD574" i="7"/>
  <c r="S480" i="7"/>
  <c r="K629" i="7"/>
  <c r="K560" i="7"/>
  <c r="S479" i="7"/>
  <c r="BH582" i="7"/>
  <c r="BH575" i="7"/>
  <c r="BH576" i="7"/>
  <c r="Z588" i="7"/>
  <c r="BC468" i="7"/>
  <c r="F466" i="7"/>
  <c r="AX481" i="7"/>
  <c r="R467" i="7"/>
  <c r="AC483" i="7"/>
  <c r="BE481" i="7"/>
  <c r="BB482" i="7"/>
  <c r="AQ467" i="7"/>
  <c r="AQ481" i="7"/>
  <c r="AY483" i="7"/>
  <c r="AW534" i="7"/>
  <c r="AW548" i="7"/>
  <c r="AW531" i="7"/>
  <c r="AW545" i="7"/>
  <c r="AW530" i="7"/>
  <c r="AW544" i="7"/>
  <c r="AW533" i="7"/>
  <c r="AW547" i="7"/>
  <c r="AW532" i="7"/>
  <c r="AW546" i="7"/>
  <c r="AW506" i="7"/>
  <c r="AW513" i="7"/>
  <c r="AW520" i="7"/>
  <c r="AW507" i="7"/>
  <c r="AW514" i="7"/>
  <c r="AW521" i="7"/>
  <c r="AW505" i="7"/>
  <c r="AW512" i="7"/>
  <c r="AW519" i="7"/>
  <c r="AW509" i="7"/>
  <c r="AW516" i="7"/>
  <c r="AW523" i="7"/>
  <c r="AW508" i="7"/>
  <c r="AW515" i="7"/>
  <c r="AW522" i="7"/>
  <c r="U485" i="7"/>
  <c r="E427" i="7"/>
  <c r="E444" i="7"/>
  <c r="AL581" i="7"/>
  <c r="AL574" i="7"/>
  <c r="BC467" i="7"/>
  <c r="AC581" i="7"/>
  <c r="AC574" i="7"/>
  <c r="C476" i="7"/>
  <c r="C472" i="7"/>
  <c r="C474" i="7"/>
  <c r="C473" i="7"/>
  <c r="C475" i="7"/>
  <c r="AE469" i="7"/>
  <c r="M580" i="7"/>
  <c r="M587" i="7"/>
  <c r="AF465" i="7"/>
  <c r="AC480" i="7"/>
  <c r="AH483" i="7"/>
  <c r="AL480" i="7"/>
  <c r="AL485" i="7"/>
  <c r="BF485" i="7"/>
  <c r="Z581" i="7"/>
  <c r="Z574" i="7"/>
  <c r="AQ483" i="7"/>
  <c r="AT476" i="7"/>
  <c r="AT472" i="7"/>
  <c r="AT473" i="7"/>
  <c r="AT480" i="7"/>
  <c r="AT474" i="7"/>
  <c r="AT475" i="7"/>
  <c r="BH485" i="7"/>
  <c r="D467" i="7"/>
  <c r="D481" i="7"/>
  <c r="K420" i="7"/>
  <c r="K422" i="7"/>
  <c r="K449" i="7"/>
  <c r="K454" i="7"/>
  <c r="K421" i="7"/>
  <c r="K489" i="7"/>
  <c r="K494" i="7"/>
  <c r="K423" i="7"/>
  <c r="K693" i="7"/>
  <c r="AT479" i="7"/>
  <c r="B444" i="7"/>
  <c r="B427" i="7"/>
  <c r="AP486" i="7"/>
  <c r="AP487" i="7"/>
  <c r="AY581" i="7"/>
  <c r="AY574" i="7"/>
  <c r="S481" i="7"/>
  <c r="G428" i="7"/>
  <c r="G572" i="7"/>
  <c r="G573" i="7"/>
  <c r="G579" i="7"/>
  <c r="BC472" i="7"/>
  <c r="BC479" i="7"/>
  <c r="BC476" i="7"/>
  <c r="BC475" i="7"/>
  <c r="BC473" i="7"/>
  <c r="BC474" i="7"/>
  <c r="AX581" i="7"/>
  <c r="AX574" i="7"/>
  <c r="E494" i="7"/>
  <c r="E495" i="7"/>
  <c r="BA590" i="7"/>
  <c r="AR481" i="7"/>
  <c r="V474" i="7"/>
  <c r="V481" i="7"/>
  <c r="V472" i="7"/>
  <c r="V473" i="7"/>
  <c r="V480" i="7"/>
  <c r="V475" i="7"/>
  <c r="V482" i="7"/>
  <c r="V476" i="7"/>
  <c r="V483" i="7"/>
  <c r="V580" i="7"/>
  <c r="V587" i="7"/>
  <c r="V588" i="7"/>
  <c r="V589" i="7"/>
  <c r="AH580" i="7"/>
  <c r="AH587" i="7"/>
  <c r="AH588" i="7"/>
  <c r="S589" i="7"/>
  <c r="S590" i="7"/>
  <c r="D468" i="7"/>
  <c r="D482" i="7"/>
  <c r="H491" i="7"/>
  <c r="H494" i="7"/>
  <c r="AE467" i="7"/>
  <c r="AK476" i="7"/>
  <c r="AK483" i="7"/>
  <c r="AK474" i="7"/>
  <c r="AK481" i="7"/>
  <c r="AK475" i="7"/>
  <c r="AK482" i="7"/>
  <c r="AK473" i="7"/>
  <c r="AK472" i="7"/>
  <c r="AK479" i="7"/>
  <c r="B436" i="7"/>
  <c r="B438" i="7"/>
  <c r="B454" i="7"/>
  <c r="B491" i="7"/>
  <c r="AO582" i="7"/>
  <c r="AO575" i="7"/>
  <c r="AO576" i="7"/>
  <c r="T468" i="7"/>
  <c r="AA480" i="7"/>
  <c r="AU580" i="7"/>
  <c r="AU587" i="7"/>
  <c r="AU588" i="7"/>
  <c r="AU589" i="7"/>
  <c r="AI476" i="7"/>
  <c r="AI483" i="7"/>
  <c r="AI474" i="7"/>
  <c r="AI475" i="7"/>
  <c r="AI473" i="7"/>
  <c r="AI472" i="7"/>
  <c r="AI479" i="7"/>
  <c r="BA482" i="7"/>
  <c r="AX588" i="7"/>
  <c r="AX589" i="7"/>
  <c r="R580" i="7"/>
  <c r="R587" i="7"/>
  <c r="J473" i="7"/>
  <c r="J480" i="7"/>
  <c r="J476" i="7"/>
  <c r="J483" i="7"/>
  <c r="J472" i="7"/>
  <c r="J479" i="7"/>
  <c r="J475" i="7"/>
  <c r="J482" i="7"/>
  <c r="J474" i="7"/>
  <c r="J481" i="7"/>
  <c r="BG475" i="7"/>
  <c r="BG474" i="7"/>
  <c r="BG476" i="7"/>
  <c r="BG472" i="7"/>
  <c r="BG473" i="7"/>
  <c r="AF469" i="7"/>
  <c r="M573" i="7"/>
  <c r="AS466" i="7"/>
  <c r="BD473" i="7"/>
  <c r="BD476" i="7"/>
  <c r="BD472" i="7"/>
  <c r="BD474" i="7"/>
  <c r="BD475" i="7"/>
  <c r="F467" i="7"/>
  <c r="R483" i="7"/>
  <c r="AX482" i="7"/>
  <c r="AX480" i="7"/>
  <c r="AM582" i="7"/>
  <c r="AM575" i="7"/>
  <c r="AM576" i="7"/>
  <c r="AC481" i="7"/>
  <c r="AJ481" i="7"/>
  <c r="BE482" i="7"/>
  <c r="BE582" i="7"/>
  <c r="BE575" i="7"/>
  <c r="BE576" i="7"/>
  <c r="V479" i="7"/>
  <c r="BB481" i="7"/>
  <c r="AY482" i="7"/>
  <c r="AW824" i="7"/>
  <c r="AV593" i="7"/>
  <c r="AV594" i="7"/>
  <c r="AV595" i="7"/>
  <c r="AV824" i="7"/>
  <c r="AE580" i="7"/>
  <c r="AE587" i="7"/>
  <c r="AE588" i="7"/>
  <c r="AE589" i="7"/>
  <c r="B431" i="7"/>
  <c r="B432" i="7"/>
  <c r="B440" i="7"/>
  <c r="BC466" i="7"/>
  <c r="R482" i="7"/>
  <c r="AQ479" i="7"/>
  <c r="AD486" i="7"/>
  <c r="AD487" i="7"/>
  <c r="P486" i="7"/>
  <c r="P487" i="7"/>
  <c r="AU474" i="7"/>
  <c r="AU481" i="7"/>
  <c r="AU472" i="7"/>
  <c r="AU475" i="7"/>
  <c r="AU476" i="7"/>
  <c r="AU483" i="7"/>
  <c r="AU473" i="7"/>
  <c r="AU480" i="7"/>
  <c r="AI580" i="7"/>
  <c r="AI587" i="7"/>
  <c r="M479" i="7"/>
  <c r="BA481" i="7"/>
  <c r="BA483" i="7"/>
  <c r="Z485" i="7"/>
  <c r="AS468" i="7"/>
  <c r="AB485" i="7"/>
  <c r="M481" i="7"/>
  <c r="AI481" i="7"/>
  <c r="BE480" i="7"/>
  <c r="AY481" i="7"/>
  <c r="T473" i="7"/>
  <c r="T475" i="7"/>
  <c r="T472" i="7"/>
  <c r="T479" i="7"/>
  <c r="T476" i="7"/>
  <c r="T483" i="7"/>
  <c r="T474" i="7"/>
  <c r="T580" i="7"/>
  <c r="T587" i="7"/>
  <c r="T588" i="7"/>
  <c r="T589" i="7"/>
  <c r="E431" i="7"/>
  <c r="E432" i="7"/>
  <c r="E440" i="7"/>
  <c r="E441" i="7"/>
  <c r="E445" i="7"/>
  <c r="E447" i="7"/>
  <c r="N573" i="7"/>
  <c r="N474" i="7"/>
  <c r="N476" i="7"/>
  <c r="N473" i="7"/>
  <c r="N480" i="7"/>
  <c r="N475" i="7"/>
  <c r="N482" i="7"/>
  <c r="N472" i="7"/>
  <c r="N479" i="7"/>
  <c r="F572" i="7"/>
  <c r="F573" i="7"/>
  <c r="F581" i="7"/>
  <c r="F428" i="7"/>
  <c r="F579" i="7"/>
  <c r="AT580" i="7"/>
  <c r="AT587" i="7"/>
  <c r="AT588" i="7"/>
  <c r="U581" i="7"/>
  <c r="U574" i="7"/>
  <c r="AV530" i="7"/>
  <c r="AV544" i="7"/>
  <c r="AV531" i="7"/>
  <c r="AV545" i="7"/>
  <c r="AV533" i="7"/>
  <c r="AV547" i="7"/>
  <c r="AV532" i="7"/>
  <c r="AV546" i="7"/>
  <c r="AV534" i="7"/>
  <c r="AV548" i="7"/>
  <c r="AV508" i="7"/>
  <c r="AV515" i="7"/>
  <c r="AV522" i="7"/>
  <c r="AV506" i="7"/>
  <c r="AV513" i="7"/>
  <c r="AV520" i="7"/>
  <c r="AV509" i="7"/>
  <c r="AV516" i="7"/>
  <c r="AV523" i="7"/>
  <c r="AV507" i="7"/>
  <c r="AV514" i="7"/>
  <c r="AV521" i="7"/>
  <c r="AV505" i="7"/>
  <c r="AV512" i="7"/>
  <c r="AV519" i="7"/>
  <c r="N481" i="7"/>
  <c r="H431" i="7"/>
  <c r="H432" i="7"/>
  <c r="H440" i="7"/>
  <c r="H441" i="7"/>
  <c r="H445" i="7"/>
  <c r="H447" i="7"/>
  <c r="AI480" i="7"/>
  <c r="AB582" i="7"/>
  <c r="AB575" i="7"/>
  <c r="AB576" i="7"/>
  <c r="AH482" i="7"/>
  <c r="AR485" i="7"/>
  <c r="F465" i="7"/>
  <c r="AJ580" i="7"/>
  <c r="AJ587" i="7"/>
  <c r="AJ588" i="7"/>
  <c r="AW590" i="7"/>
  <c r="AW593" i="7"/>
  <c r="AW594" i="7"/>
  <c r="AW595" i="7"/>
  <c r="T481" i="7"/>
  <c r="BC580" i="7"/>
  <c r="BC587" i="7"/>
  <c r="BC588" i="7"/>
  <c r="BC589" i="7"/>
  <c r="F468" i="7"/>
  <c r="D580" i="7"/>
  <c r="D587" i="7"/>
  <c r="D588" i="7"/>
  <c r="D589" i="7"/>
  <c r="M482" i="7"/>
  <c r="AT483" i="7"/>
  <c r="G467" i="7"/>
  <c r="W582" i="7"/>
  <c r="W575" i="7"/>
  <c r="W576" i="7"/>
  <c r="AH574" i="7"/>
  <c r="AA581" i="7"/>
  <c r="AA574" i="7"/>
  <c r="AF468" i="7"/>
  <c r="H451" i="7"/>
  <c r="AK574" i="7"/>
  <c r="L482" i="7"/>
  <c r="D469" i="7"/>
  <c r="N483" i="7"/>
  <c r="X474" i="7"/>
  <c r="X476" i="7"/>
  <c r="X472" i="7"/>
  <c r="X475" i="7"/>
  <c r="X473" i="7"/>
  <c r="AR588" i="7"/>
  <c r="AR589" i="7"/>
  <c r="F469" i="7"/>
  <c r="AA479" i="7"/>
  <c r="AA483" i="7"/>
  <c r="L580" i="7"/>
  <c r="L587" i="7"/>
  <c r="L588" i="7"/>
  <c r="AI573" i="7"/>
  <c r="AC588" i="7"/>
  <c r="AC589" i="7"/>
  <c r="AZ485" i="7"/>
  <c r="I485" i="7"/>
  <c r="BA480" i="7"/>
  <c r="G469" i="7"/>
  <c r="M483" i="7"/>
  <c r="AQ580" i="7"/>
  <c r="AQ587" i="7"/>
  <c r="AQ588" i="7"/>
  <c r="R573" i="7"/>
  <c r="J580" i="7"/>
  <c r="J587" i="7"/>
  <c r="J588" i="7"/>
  <c r="J589" i="7"/>
  <c r="C467" i="7"/>
  <c r="C481" i="7"/>
  <c r="C466" i="7"/>
  <c r="C469" i="7"/>
  <c r="C468" i="7"/>
  <c r="C465" i="7"/>
  <c r="C479" i="7"/>
  <c r="BG573" i="7"/>
  <c r="AF466" i="7"/>
  <c r="O474" i="7"/>
  <c r="O481" i="7"/>
  <c r="O472" i="7"/>
  <c r="O479" i="7"/>
  <c r="O476" i="7"/>
  <c r="O483" i="7"/>
  <c r="O473" i="7"/>
  <c r="O480" i="7"/>
  <c r="O475" i="7"/>
  <c r="O482" i="7"/>
  <c r="BD580" i="7"/>
  <c r="BD587" i="7"/>
  <c r="BD588" i="7"/>
  <c r="BD589" i="7"/>
  <c r="AE468" i="7"/>
  <c r="AE482" i="7"/>
  <c r="AF428" i="7"/>
  <c r="AF572" i="7"/>
  <c r="AF579" i="7"/>
  <c r="AO589" i="7"/>
  <c r="T466" i="7"/>
  <c r="T480" i="7"/>
  <c r="AK480" i="7"/>
  <c r="AX479" i="7"/>
  <c r="AC482" i="7"/>
  <c r="AC479" i="7"/>
  <c r="AJ480" i="7"/>
  <c r="BE483" i="7"/>
  <c r="BB480" i="7"/>
  <c r="BB483" i="7"/>
  <c r="BB582" i="7"/>
  <c r="BB575" i="7"/>
  <c r="BB576" i="7"/>
  <c r="AY480" i="7"/>
  <c r="BH590" i="7"/>
  <c r="L589" i="7"/>
  <c r="D483" i="7"/>
  <c r="AJ589" i="7"/>
  <c r="AI482" i="7"/>
  <c r="AU479" i="7"/>
  <c r="O575" i="7"/>
  <c r="O576" i="7"/>
  <c r="AT482" i="7"/>
  <c r="Y589" i="7"/>
  <c r="AT481" i="7"/>
  <c r="AZ590" i="7"/>
  <c r="G468" i="7"/>
  <c r="AW552" i="7"/>
  <c r="K451" i="7"/>
  <c r="C480" i="7"/>
  <c r="BE485" i="7"/>
  <c r="C575" i="7"/>
  <c r="C576" i="7"/>
  <c r="BA485" i="7"/>
  <c r="BA486" i="7"/>
  <c r="X589" i="7"/>
  <c r="BD480" i="7"/>
  <c r="AY485" i="7"/>
  <c r="AV552" i="7"/>
  <c r="N485" i="7"/>
  <c r="AU482" i="7"/>
  <c r="AU485" i="7"/>
  <c r="J485" i="7"/>
  <c r="X575" i="7"/>
  <c r="X576" i="7"/>
  <c r="AK485" i="7"/>
  <c r="AE483" i="7"/>
  <c r="R481" i="7"/>
  <c r="AA589" i="7"/>
  <c r="AM487" i="7"/>
  <c r="BB485" i="7"/>
  <c r="BB486" i="7"/>
  <c r="AO590" i="7"/>
  <c r="AT589" i="7"/>
  <c r="BC480" i="7"/>
  <c r="BC481" i="7"/>
  <c r="C589" i="7"/>
  <c r="AK589" i="7"/>
  <c r="K455" i="7"/>
  <c r="I590" i="7"/>
  <c r="X482" i="7"/>
  <c r="E465" i="7"/>
  <c r="E469" i="7"/>
  <c r="E466" i="7"/>
  <c r="AH485" i="7"/>
  <c r="AS581" i="7"/>
  <c r="AS574" i="7"/>
  <c r="AL486" i="7"/>
  <c r="AL487" i="7"/>
  <c r="H466" i="7"/>
  <c r="H469" i="7"/>
  <c r="BE486" i="7"/>
  <c r="BE487" i="7"/>
  <c r="AY486" i="7"/>
  <c r="AY487" i="7"/>
  <c r="O485" i="7"/>
  <c r="N486" i="7"/>
  <c r="N487" i="7"/>
  <c r="J486" i="7"/>
  <c r="J487" i="7"/>
  <c r="AK486" i="7"/>
  <c r="AK487" i="7"/>
  <c r="G581" i="7"/>
  <c r="G574" i="7"/>
  <c r="R485" i="7"/>
  <c r="F475" i="7"/>
  <c r="F482" i="7"/>
  <c r="F472" i="7"/>
  <c r="F479" i="7"/>
  <c r="F474" i="7"/>
  <c r="F473" i="7"/>
  <c r="F476" i="7"/>
  <c r="N581" i="7"/>
  <c r="N574" i="7"/>
  <c r="K431" i="7"/>
  <c r="K432" i="7"/>
  <c r="V582" i="7"/>
  <c r="V575" i="7"/>
  <c r="V576" i="7"/>
  <c r="Y486" i="7"/>
  <c r="Y487" i="7"/>
  <c r="AQ582" i="7"/>
  <c r="AQ575" i="7"/>
  <c r="AQ576" i="7"/>
  <c r="BG482" i="7"/>
  <c r="AN483" i="7"/>
  <c r="AF580" i="7"/>
  <c r="AF587" i="7"/>
  <c r="R581" i="7"/>
  <c r="R574" i="7"/>
  <c r="AP593" i="7"/>
  <c r="AP594" i="7"/>
  <c r="AP595" i="7"/>
  <c r="AP824" i="7"/>
  <c r="AO486" i="7"/>
  <c r="AO487" i="7"/>
  <c r="AG534" i="7"/>
  <c r="AG548" i="7"/>
  <c r="AG533" i="7"/>
  <c r="AG547" i="7"/>
  <c r="AG530" i="7"/>
  <c r="AG544" i="7"/>
  <c r="AG532" i="7"/>
  <c r="AG546" i="7"/>
  <c r="AG531" i="7"/>
  <c r="AG545" i="7"/>
  <c r="AG505" i="7"/>
  <c r="AG512" i="7"/>
  <c r="AG519" i="7"/>
  <c r="AG506" i="7"/>
  <c r="AG513" i="7"/>
  <c r="AG520" i="7"/>
  <c r="AG509" i="7"/>
  <c r="AG516" i="7"/>
  <c r="AG523" i="7"/>
  <c r="AG507" i="7"/>
  <c r="AG514" i="7"/>
  <c r="AG521" i="7"/>
  <c r="AG508" i="7"/>
  <c r="AG515" i="7"/>
  <c r="AG522" i="7"/>
  <c r="BG588" i="7"/>
  <c r="AN581" i="7"/>
  <c r="AN574" i="7"/>
  <c r="AX485" i="7"/>
  <c r="C482" i="7"/>
  <c r="AQ589" i="7"/>
  <c r="AK582" i="7"/>
  <c r="AK575" i="7"/>
  <c r="AK576" i="7"/>
  <c r="AA582" i="7"/>
  <c r="AA575" i="7"/>
  <c r="AA576" i="7"/>
  <c r="AR486" i="7"/>
  <c r="AR487" i="7"/>
  <c r="AV525" i="7"/>
  <c r="F574" i="7"/>
  <c r="Z486" i="7"/>
  <c r="Z487" i="7"/>
  <c r="AI588" i="7"/>
  <c r="P593" i="7"/>
  <c r="P594" i="7"/>
  <c r="P595" i="7"/>
  <c r="P824" i="7"/>
  <c r="AQ485" i="7"/>
  <c r="AJ485" i="7"/>
  <c r="F481" i="7"/>
  <c r="M581" i="7"/>
  <c r="M574" i="7"/>
  <c r="AE481" i="7"/>
  <c r="AE485" i="7"/>
  <c r="L485" i="7"/>
  <c r="AX582" i="7"/>
  <c r="AX575" i="7"/>
  <c r="AX576" i="7"/>
  <c r="AY582" i="7"/>
  <c r="AY575" i="7"/>
  <c r="AY576" i="7"/>
  <c r="B428" i="7"/>
  <c r="B572" i="7"/>
  <c r="B573" i="7"/>
  <c r="B581" i="7"/>
  <c r="B579" i="7"/>
  <c r="K444" i="7"/>
  <c r="K427" i="7"/>
  <c r="BF486" i="7"/>
  <c r="BF487" i="7"/>
  <c r="F480" i="7"/>
  <c r="O590" i="7"/>
  <c r="Q486" i="7"/>
  <c r="Q487" i="7"/>
  <c r="AU582" i="7"/>
  <c r="AU575" i="7"/>
  <c r="AU576" i="7"/>
  <c r="AY589" i="7"/>
  <c r="AY590" i="7"/>
  <c r="AG593" i="7"/>
  <c r="AG594" i="7"/>
  <c r="AG595" i="7"/>
  <c r="AG824" i="7"/>
  <c r="K493" i="7"/>
  <c r="K491" i="7"/>
  <c r="K436" i="7"/>
  <c r="K438" i="7"/>
  <c r="AB590" i="7"/>
  <c r="D479" i="7"/>
  <c r="AS475" i="7"/>
  <c r="AS472" i="7"/>
  <c r="AS479" i="7"/>
  <c r="AS473" i="7"/>
  <c r="AS480" i="7"/>
  <c r="AS476" i="7"/>
  <c r="AS474" i="7"/>
  <c r="AS481" i="7"/>
  <c r="AN588" i="7"/>
  <c r="D582" i="7"/>
  <c r="D575" i="7"/>
  <c r="D576" i="7"/>
  <c r="BD479" i="7"/>
  <c r="BD482" i="7"/>
  <c r="X479" i="7"/>
  <c r="BG483" i="7"/>
  <c r="AE582" i="7"/>
  <c r="AE575" i="7"/>
  <c r="AE576" i="7"/>
  <c r="T582" i="7"/>
  <c r="T575" i="7"/>
  <c r="T576" i="7"/>
  <c r="BC582" i="7"/>
  <c r="BC575" i="7"/>
  <c r="BC576" i="7"/>
  <c r="AN481" i="7"/>
  <c r="M485" i="7"/>
  <c r="P530" i="7"/>
  <c r="P544" i="7"/>
  <c r="P532" i="7"/>
  <c r="P546" i="7"/>
  <c r="P533" i="7"/>
  <c r="P547" i="7"/>
  <c r="P531" i="7"/>
  <c r="P545" i="7"/>
  <c r="P534" i="7"/>
  <c r="P548" i="7"/>
  <c r="P507" i="7"/>
  <c r="P514" i="7"/>
  <c r="P521" i="7"/>
  <c r="P506" i="7"/>
  <c r="P513" i="7"/>
  <c r="P520" i="7"/>
  <c r="P505" i="7"/>
  <c r="P512" i="7"/>
  <c r="P519" i="7"/>
  <c r="P509" i="7"/>
  <c r="P516" i="7"/>
  <c r="P523" i="7"/>
  <c r="P508" i="7"/>
  <c r="P515" i="7"/>
  <c r="P522" i="7"/>
  <c r="AU590" i="7"/>
  <c r="AI485" i="7"/>
  <c r="BA487" i="7"/>
  <c r="AR582" i="7"/>
  <c r="AR575" i="7"/>
  <c r="AR576" i="7"/>
  <c r="H428" i="7"/>
  <c r="H572" i="7"/>
  <c r="H573" i="7"/>
  <c r="H579" i="7"/>
  <c r="AS580" i="7"/>
  <c r="AS587" i="7"/>
  <c r="AS588" i="7"/>
  <c r="AF573" i="7"/>
  <c r="C483" i="7"/>
  <c r="I486" i="7"/>
  <c r="I487" i="7"/>
  <c r="AI581" i="7"/>
  <c r="AI574" i="7"/>
  <c r="AA485" i="7"/>
  <c r="H465" i="7"/>
  <c r="D590" i="7"/>
  <c r="BC590" i="7"/>
  <c r="AV550" i="7"/>
  <c r="AV551" i="7"/>
  <c r="F580" i="7"/>
  <c r="F587" i="7"/>
  <c r="F588" i="7"/>
  <c r="F589" i="7"/>
  <c r="R588" i="7"/>
  <c r="R589" i="7"/>
  <c r="B441" i="7"/>
  <c r="B445" i="7"/>
  <c r="B447" i="7"/>
  <c r="B468" i="7"/>
  <c r="AH589" i="7"/>
  <c r="G580" i="7"/>
  <c r="G587" i="7"/>
  <c r="G588" i="7"/>
  <c r="G589" i="7"/>
  <c r="BH486" i="7"/>
  <c r="BH487" i="7"/>
  <c r="M588" i="7"/>
  <c r="M589" i="7"/>
  <c r="AC582" i="7"/>
  <c r="AC575" i="7"/>
  <c r="AC576" i="7"/>
  <c r="AL582" i="7"/>
  <c r="AL575" i="7"/>
  <c r="AL576" i="7"/>
  <c r="E572" i="7"/>
  <c r="E573" i="7"/>
  <c r="E428" i="7"/>
  <c r="E579" i="7"/>
  <c r="AW525" i="7"/>
  <c r="BC482" i="7"/>
  <c r="S485" i="7"/>
  <c r="BD582" i="7"/>
  <c r="BD575" i="7"/>
  <c r="BD576" i="7"/>
  <c r="C590" i="7"/>
  <c r="H468" i="7"/>
  <c r="E468" i="7"/>
  <c r="Y582" i="7"/>
  <c r="Y575" i="7"/>
  <c r="Y576" i="7"/>
  <c r="BB590" i="7"/>
  <c r="K452" i="7"/>
  <c r="K492" i="7"/>
  <c r="K495" i="7"/>
  <c r="AL589" i="7"/>
  <c r="AM590" i="7"/>
  <c r="BD481" i="7"/>
  <c r="J582" i="7"/>
  <c r="J575" i="7"/>
  <c r="J576" i="7"/>
  <c r="X481" i="7"/>
  <c r="X483" i="7"/>
  <c r="AM531" i="7"/>
  <c r="AM545" i="7"/>
  <c r="AM533" i="7"/>
  <c r="AM547" i="7"/>
  <c r="AM532" i="7"/>
  <c r="AM546" i="7"/>
  <c r="AM534" i="7"/>
  <c r="AM548" i="7"/>
  <c r="AM530" i="7"/>
  <c r="AM544" i="7"/>
  <c r="AM506" i="7"/>
  <c r="AM513" i="7"/>
  <c r="AM520" i="7"/>
  <c r="AM505" i="7"/>
  <c r="AM512" i="7"/>
  <c r="AM519" i="7"/>
  <c r="AM507" i="7"/>
  <c r="AM514" i="7"/>
  <c r="AM521" i="7"/>
  <c r="AM508" i="7"/>
  <c r="AM515" i="7"/>
  <c r="AM522" i="7"/>
  <c r="AM509" i="7"/>
  <c r="AM516" i="7"/>
  <c r="AM523" i="7"/>
  <c r="BG479" i="7"/>
  <c r="AN479" i="7"/>
  <c r="AN482" i="7"/>
  <c r="AR590" i="7"/>
  <c r="AS482" i="7"/>
  <c r="AD593" i="7"/>
  <c r="AD594" i="7"/>
  <c r="AD595" i="7"/>
  <c r="AD824" i="7"/>
  <c r="W590" i="7"/>
  <c r="AC485" i="7"/>
  <c r="AF475" i="7"/>
  <c r="AF482" i="7"/>
  <c r="AF476" i="7"/>
  <c r="AF483" i="7"/>
  <c r="AF474" i="7"/>
  <c r="AF481" i="7"/>
  <c r="AF472" i="7"/>
  <c r="AF479" i="7"/>
  <c r="AF473" i="7"/>
  <c r="AF480" i="7"/>
  <c r="BG581" i="7"/>
  <c r="BG574" i="7"/>
  <c r="AZ486" i="7"/>
  <c r="AZ487" i="7"/>
  <c r="F483" i="7"/>
  <c r="AH582" i="7"/>
  <c r="AH575" i="7"/>
  <c r="AH576" i="7"/>
  <c r="U582" i="7"/>
  <c r="U575" i="7"/>
  <c r="U576" i="7"/>
  <c r="T590" i="7"/>
  <c r="AB486" i="7"/>
  <c r="AB487" i="7"/>
  <c r="AD533" i="7"/>
  <c r="AD547" i="7"/>
  <c r="AD532" i="7"/>
  <c r="AD546" i="7"/>
  <c r="AD531" i="7"/>
  <c r="AD545" i="7"/>
  <c r="AD530" i="7"/>
  <c r="AD544" i="7"/>
  <c r="AD534" i="7"/>
  <c r="AD548" i="7"/>
  <c r="AD506" i="7"/>
  <c r="AD513" i="7"/>
  <c r="AD520" i="7"/>
  <c r="AD508" i="7"/>
  <c r="AD515" i="7"/>
  <c r="AD522" i="7"/>
  <c r="AD505" i="7"/>
  <c r="AD512" i="7"/>
  <c r="AD519" i="7"/>
  <c r="AD507" i="7"/>
  <c r="AD514" i="7"/>
  <c r="AD521" i="7"/>
  <c r="AD509" i="7"/>
  <c r="AD516" i="7"/>
  <c r="AD523" i="7"/>
  <c r="V485" i="7"/>
  <c r="BE590" i="7"/>
  <c r="T482" i="7"/>
  <c r="T485" i="7"/>
  <c r="G473" i="7"/>
  <c r="G480" i="7"/>
  <c r="G472" i="7"/>
  <c r="G479" i="7"/>
  <c r="G476" i="7"/>
  <c r="G483" i="7"/>
  <c r="G474" i="7"/>
  <c r="G481" i="7"/>
  <c r="G475" i="7"/>
  <c r="G482" i="7"/>
  <c r="AP531" i="7"/>
  <c r="AP545" i="7"/>
  <c r="AP534" i="7"/>
  <c r="AP548" i="7"/>
  <c r="AP533" i="7"/>
  <c r="AP547" i="7"/>
  <c r="AP532" i="7"/>
  <c r="AP546" i="7"/>
  <c r="AP530" i="7"/>
  <c r="AP544" i="7"/>
  <c r="AP507" i="7"/>
  <c r="AP514" i="7"/>
  <c r="AP521" i="7"/>
  <c r="AP508" i="7"/>
  <c r="AP515" i="7"/>
  <c r="AP522" i="7"/>
  <c r="AP505" i="7"/>
  <c r="AP512" i="7"/>
  <c r="AP519" i="7"/>
  <c r="AP509" i="7"/>
  <c r="AP516" i="7"/>
  <c r="AP523" i="7"/>
  <c r="AP506" i="7"/>
  <c r="AP513" i="7"/>
  <c r="AP520" i="7"/>
  <c r="AT485" i="7"/>
  <c r="Z582" i="7"/>
  <c r="Z575" i="7"/>
  <c r="Z576" i="7"/>
  <c r="U486" i="7"/>
  <c r="U487" i="7"/>
  <c r="AW550" i="7"/>
  <c r="AW551" i="7"/>
  <c r="Z589" i="7"/>
  <c r="Z590" i="7"/>
  <c r="Y590" i="7"/>
  <c r="H467" i="7"/>
  <c r="E467" i="7"/>
  <c r="K453" i="7"/>
  <c r="BC483" i="7"/>
  <c r="D480" i="7"/>
  <c r="U589" i="7"/>
  <c r="N588" i="7"/>
  <c r="N589" i="7"/>
  <c r="AT582" i="7"/>
  <c r="AT575" i="7"/>
  <c r="AT576" i="7"/>
  <c r="BD483" i="7"/>
  <c r="AJ582" i="7"/>
  <c r="AJ575" i="7"/>
  <c r="AJ576" i="7"/>
  <c r="X480" i="7"/>
  <c r="AM593" i="7"/>
  <c r="AM594" i="7"/>
  <c r="AM595" i="7"/>
  <c r="AM824" i="7"/>
  <c r="BG480" i="7"/>
  <c r="BG481" i="7"/>
  <c r="W486" i="7"/>
  <c r="W487" i="7"/>
  <c r="L582" i="7"/>
  <c r="L575" i="7"/>
  <c r="L576" i="7"/>
  <c r="AS483" i="7"/>
  <c r="AN480" i="7"/>
  <c r="BB487" i="7"/>
  <c r="AM552" i="7"/>
  <c r="AV561" i="7"/>
  <c r="AV562" i="7"/>
  <c r="AD525" i="7"/>
  <c r="AD550" i="7"/>
  <c r="AD551" i="7"/>
  <c r="AM550" i="7"/>
  <c r="AM551" i="7"/>
  <c r="B466" i="7"/>
  <c r="AS589" i="7"/>
  <c r="AN589" i="7"/>
  <c r="AQ590" i="7"/>
  <c r="U590" i="7"/>
  <c r="AF485" i="7"/>
  <c r="AF487" i="7"/>
  <c r="X590" i="7"/>
  <c r="C485" i="7"/>
  <c r="C486" i="7"/>
  <c r="BC485" i="7"/>
  <c r="BC486" i="7"/>
  <c r="V590" i="7"/>
  <c r="AG552" i="7"/>
  <c r="G485" i="7"/>
  <c r="AS485" i="7"/>
  <c r="AF486" i="7"/>
  <c r="AE486" i="7"/>
  <c r="AE487" i="7"/>
  <c r="T486" i="7"/>
  <c r="T487" i="7"/>
  <c r="E581" i="7"/>
  <c r="E574" i="7"/>
  <c r="H581" i="7"/>
  <c r="H574" i="7"/>
  <c r="AP550" i="7"/>
  <c r="AP551" i="7"/>
  <c r="AB593" i="7"/>
  <c r="AB594" i="7"/>
  <c r="AB595" i="7"/>
  <c r="AB824" i="7"/>
  <c r="AZ533" i="7"/>
  <c r="AZ547" i="7"/>
  <c r="AZ534" i="7"/>
  <c r="AZ548" i="7"/>
  <c r="AZ532" i="7"/>
  <c r="AZ546" i="7"/>
  <c r="AZ530" i="7"/>
  <c r="AZ544" i="7"/>
  <c r="AZ531" i="7"/>
  <c r="AZ545" i="7"/>
  <c r="AZ507" i="7"/>
  <c r="AZ514" i="7"/>
  <c r="AZ521" i="7"/>
  <c r="AZ505" i="7"/>
  <c r="AZ512" i="7"/>
  <c r="AZ519" i="7"/>
  <c r="AZ506" i="7"/>
  <c r="AZ513" i="7"/>
  <c r="AZ520" i="7"/>
  <c r="AZ508" i="7"/>
  <c r="AZ515" i="7"/>
  <c r="AZ522" i="7"/>
  <c r="AZ509" i="7"/>
  <c r="AZ516" i="7"/>
  <c r="AZ523" i="7"/>
  <c r="AV608" i="7"/>
  <c r="AV887" i="7"/>
  <c r="AN485" i="7"/>
  <c r="S486" i="7"/>
  <c r="S487" i="7"/>
  <c r="E473" i="7"/>
  <c r="E474" i="7"/>
  <c r="E481" i="7"/>
  <c r="E475" i="7"/>
  <c r="E476" i="7"/>
  <c r="E483" i="7"/>
  <c r="E472" i="7"/>
  <c r="BH530" i="7"/>
  <c r="BH544" i="7"/>
  <c r="BH531" i="7"/>
  <c r="BH545" i="7"/>
  <c r="BH532" i="7"/>
  <c r="BH546" i="7"/>
  <c r="BH534" i="7"/>
  <c r="BH548" i="7"/>
  <c r="BH533" i="7"/>
  <c r="BH547" i="7"/>
  <c r="BH506" i="7"/>
  <c r="BH513" i="7"/>
  <c r="BH520" i="7"/>
  <c r="BH509" i="7"/>
  <c r="BH516" i="7"/>
  <c r="BH523" i="7"/>
  <c r="BH508" i="7"/>
  <c r="BH515" i="7"/>
  <c r="BH522" i="7"/>
  <c r="BH505" i="7"/>
  <c r="BH512" i="7"/>
  <c r="BH519" i="7"/>
  <c r="BH507" i="7"/>
  <c r="BH514" i="7"/>
  <c r="BH521" i="7"/>
  <c r="AJ590" i="7"/>
  <c r="I533" i="7"/>
  <c r="I547" i="7"/>
  <c r="I532" i="7"/>
  <c r="I546" i="7"/>
  <c r="I534" i="7"/>
  <c r="I548" i="7"/>
  <c r="I530" i="7"/>
  <c r="I544" i="7"/>
  <c r="I531" i="7"/>
  <c r="I545" i="7"/>
  <c r="I508" i="7"/>
  <c r="I515" i="7"/>
  <c r="I522" i="7"/>
  <c r="I507" i="7"/>
  <c r="I514" i="7"/>
  <c r="I521" i="7"/>
  <c r="I506" i="7"/>
  <c r="I513" i="7"/>
  <c r="I520" i="7"/>
  <c r="I505" i="7"/>
  <c r="I512" i="7"/>
  <c r="I519" i="7"/>
  <c r="I509" i="7"/>
  <c r="I516" i="7"/>
  <c r="I523" i="7"/>
  <c r="P525" i="7"/>
  <c r="M486" i="7"/>
  <c r="M487" i="7"/>
  <c r="B580" i="7"/>
  <c r="B587" i="7"/>
  <c r="B588" i="7"/>
  <c r="L486" i="7"/>
  <c r="L487" i="7"/>
  <c r="AQ486" i="7"/>
  <c r="AQ487" i="7"/>
  <c r="F582" i="7"/>
  <c r="F575" i="7"/>
  <c r="F576" i="7"/>
  <c r="AR593" i="7"/>
  <c r="AR594" i="7"/>
  <c r="AR595" i="7"/>
  <c r="AR824" i="7"/>
  <c r="AN582" i="7"/>
  <c r="AN575" i="7"/>
  <c r="AN576" i="7"/>
  <c r="F485" i="7"/>
  <c r="AF588" i="7"/>
  <c r="Y593" i="7"/>
  <c r="Y594" i="7"/>
  <c r="Y595" i="7"/>
  <c r="Y824" i="7"/>
  <c r="K440" i="7"/>
  <c r="K441" i="7"/>
  <c r="K445" i="7"/>
  <c r="K447" i="7"/>
  <c r="K467" i="7"/>
  <c r="N582" i="7"/>
  <c r="N575" i="7"/>
  <c r="N576" i="7"/>
  <c r="AC590" i="7"/>
  <c r="G582" i="7"/>
  <c r="G575" i="7"/>
  <c r="G576" i="7"/>
  <c r="J530" i="7"/>
  <c r="J544" i="7"/>
  <c r="J533" i="7"/>
  <c r="J547" i="7"/>
  <c r="J534" i="7"/>
  <c r="J548" i="7"/>
  <c r="J531" i="7"/>
  <c r="J545" i="7"/>
  <c r="J532" i="7"/>
  <c r="J546" i="7"/>
  <c r="J507" i="7"/>
  <c r="J514" i="7"/>
  <c r="J521" i="7"/>
  <c r="J505" i="7"/>
  <c r="J512" i="7"/>
  <c r="J519" i="7"/>
  <c r="J506" i="7"/>
  <c r="J513" i="7"/>
  <c r="J520" i="7"/>
  <c r="J509" i="7"/>
  <c r="J516" i="7"/>
  <c r="J523" i="7"/>
  <c r="J508" i="7"/>
  <c r="J515" i="7"/>
  <c r="J522" i="7"/>
  <c r="O486" i="7"/>
  <c r="O487" i="7"/>
  <c r="BE534" i="7"/>
  <c r="BE548" i="7"/>
  <c r="BE530" i="7"/>
  <c r="BE544" i="7"/>
  <c r="BE533" i="7"/>
  <c r="BE547" i="7"/>
  <c r="BE532" i="7"/>
  <c r="BE546" i="7"/>
  <c r="BE531" i="7"/>
  <c r="BE545" i="7"/>
  <c r="BE505" i="7"/>
  <c r="BE512" i="7"/>
  <c r="BE519" i="7"/>
  <c r="BE509" i="7"/>
  <c r="BE516" i="7"/>
  <c r="BE523" i="7"/>
  <c r="BE507" i="7"/>
  <c r="BE514" i="7"/>
  <c r="BE521" i="7"/>
  <c r="BE506" i="7"/>
  <c r="BE513" i="7"/>
  <c r="BE520" i="7"/>
  <c r="BE508" i="7"/>
  <c r="BE515" i="7"/>
  <c r="BE522" i="7"/>
  <c r="AS582" i="7"/>
  <c r="AS575" i="7"/>
  <c r="AS576" i="7"/>
  <c r="E479" i="7"/>
  <c r="W534" i="7"/>
  <c r="W548" i="7"/>
  <c r="W530" i="7"/>
  <c r="W544" i="7"/>
  <c r="W533" i="7"/>
  <c r="W547" i="7"/>
  <c r="W532" i="7"/>
  <c r="W546" i="7"/>
  <c r="W531" i="7"/>
  <c r="W545" i="7"/>
  <c r="W508" i="7"/>
  <c r="W515" i="7"/>
  <c r="W522" i="7"/>
  <c r="W506" i="7"/>
  <c r="W513" i="7"/>
  <c r="W520" i="7"/>
  <c r="W507" i="7"/>
  <c r="W514" i="7"/>
  <c r="W521" i="7"/>
  <c r="W509" i="7"/>
  <c r="W516" i="7"/>
  <c r="W523" i="7"/>
  <c r="W505" i="7"/>
  <c r="W512" i="7"/>
  <c r="W519" i="7"/>
  <c r="AW603" i="7"/>
  <c r="AW600" i="7"/>
  <c r="AW601" i="7"/>
  <c r="AW882" i="7"/>
  <c r="AW602" i="7"/>
  <c r="AW596" i="7"/>
  <c r="AW597" i="7"/>
  <c r="AP525" i="7"/>
  <c r="AZ593" i="7"/>
  <c r="AZ594" i="7"/>
  <c r="AZ595" i="7"/>
  <c r="AZ824" i="7"/>
  <c r="AC486" i="7"/>
  <c r="AC487" i="7"/>
  <c r="BG485" i="7"/>
  <c r="AM525" i="7"/>
  <c r="E482" i="7"/>
  <c r="BH593" i="7"/>
  <c r="BH594" i="7"/>
  <c r="BH595" i="7"/>
  <c r="BH824" i="7"/>
  <c r="AH590" i="7"/>
  <c r="F590" i="7"/>
  <c r="AA486" i="7"/>
  <c r="AA487" i="7"/>
  <c r="I593" i="7"/>
  <c r="I594" i="7"/>
  <c r="I595" i="7"/>
  <c r="I824" i="7"/>
  <c r="BD590" i="7"/>
  <c r="H580" i="7"/>
  <c r="H587" i="7"/>
  <c r="H588" i="7"/>
  <c r="BA533" i="7"/>
  <c r="BA547" i="7"/>
  <c r="BA532" i="7"/>
  <c r="BA546" i="7"/>
  <c r="BA530" i="7"/>
  <c r="BA544" i="7"/>
  <c r="BA531" i="7"/>
  <c r="BA545" i="7"/>
  <c r="BA534" i="7"/>
  <c r="BA548" i="7"/>
  <c r="BA508" i="7"/>
  <c r="BA515" i="7"/>
  <c r="BA522" i="7"/>
  <c r="BA505" i="7"/>
  <c r="BA512" i="7"/>
  <c r="BA519" i="7"/>
  <c r="BA507" i="7"/>
  <c r="BA514" i="7"/>
  <c r="BA521" i="7"/>
  <c r="BA509" i="7"/>
  <c r="BA516" i="7"/>
  <c r="BA523" i="7"/>
  <c r="BA506" i="7"/>
  <c r="BA513" i="7"/>
  <c r="BA520" i="7"/>
  <c r="P552" i="7"/>
  <c r="BD485" i="7"/>
  <c r="B467" i="7"/>
  <c r="Q532" i="7"/>
  <c r="Q546" i="7"/>
  <c r="Q534" i="7"/>
  <c r="Q548" i="7"/>
  <c r="Q533" i="7"/>
  <c r="Q547" i="7"/>
  <c r="Q552" i="7"/>
  <c r="Q531" i="7"/>
  <c r="Q545" i="7"/>
  <c r="Q530" i="7"/>
  <c r="Q544" i="7"/>
  <c r="Q508" i="7"/>
  <c r="Q515" i="7"/>
  <c r="Q522" i="7"/>
  <c r="Q509" i="7"/>
  <c r="Q516" i="7"/>
  <c r="Q523" i="7"/>
  <c r="Q507" i="7"/>
  <c r="Q514" i="7"/>
  <c r="Q521" i="7"/>
  <c r="Q506" i="7"/>
  <c r="Q513" i="7"/>
  <c r="Q520" i="7"/>
  <c r="Q505" i="7"/>
  <c r="Q512" i="7"/>
  <c r="Q519" i="7"/>
  <c r="BF531" i="7"/>
  <c r="BF545" i="7"/>
  <c r="BF533" i="7"/>
  <c r="BF547" i="7"/>
  <c r="BF530" i="7"/>
  <c r="BF544" i="7"/>
  <c r="BF534" i="7"/>
  <c r="BF548" i="7"/>
  <c r="BF532" i="7"/>
  <c r="BF546" i="7"/>
  <c r="BF509" i="7"/>
  <c r="BF516" i="7"/>
  <c r="BF523" i="7"/>
  <c r="BF508" i="7"/>
  <c r="BF515" i="7"/>
  <c r="BF522" i="7"/>
  <c r="BF507" i="7"/>
  <c r="BF514" i="7"/>
  <c r="BF521" i="7"/>
  <c r="BF505" i="7"/>
  <c r="BF512" i="7"/>
  <c r="BF519" i="7"/>
  <c r="BF506" i="7"/>
  <c r="BF513" i="7"/>
  <c r="BF520" i="7"/>
  <c r="AI589" i="7"/>
  <c r="AT590" i="7"/>
  <c r="AO530" i="7"/>
  <c r="AO544" i="7"/>
  <c r="AO532" i="7"/>
  <c r="AO546" i="7"/>
  <c r="AO531" i="7"/>
  <c r="AO545" i="7"/>
  <c r="AO533" i="7"/>
  <c r="AO547" i="7"/>
  <c r="AO534" i="7"/>
  <c r="AO548" i="7"/>
  <c r="AO506" i="7"/>
  <c r="AO513" i="7"/>
  <c r="AO520" i="7"/>
  <c r="AO505" i="7"/>
  <c r="AO512" i="7"/>
  <c r="AO519" i="7"/>
  <c r="AO509" i="7"/>
  <c r="AO516" i="7"/>
  <c r="AO523" i="7"/>
  <c r="AO507" i="7"/>
  <c r="AO514" i="7"/>
  <c r="AO521" i="7"/>
  <c r="AO508" i="7"/>
  <c r="AO515" i="7"/>
  <c r="AO522" i="7"/>
  <c r="AA590" i="7"/>
  <c r="J824" i="7"/>
  <c r="AY533" i="7"/>
  <c r="AY547" i="7"/>
  <c r="AY534" i="7"/>
  <c r="AY548" i="7"/>
  <c r="AY532" i="7"/>
  <c r="AY546" i="7"/>
  <c r="AY531" i="7"/>
  <c r="AY545" i="7"/>
  <c r="AY530" i="7"/>
  <c r="AY544" i="7"/>
  <c r="AY505" i="7"/>
  <c r="AY512" i="7"/>
  <c r="AY519" i="7"/>
  <c r="AY507" i="7"/>
  <c r="AY514" i="7"/>
  <c r="AY521" i="7"/>
  <c r="AY508" i="7"/>
  <c r="AY515" i="7"/>
  <c r="AY522" i="7"/>
  <c r="AY509" i="7"/>
  <c r="AY516" i="7"/>
  <c r="AY523" i="7"/>
  <c r="AY506" i="7"/>
  <c r="AY513" i="7"/>
  <c r="AY520" i="7"/>
  <c r="BE593" i="7"/>
  <c r="BE594" i="7"/>
  <c r="BE595" i="7"/>
  <c r="BE824" i="7"/>
  <c r="AL534" i="7"/>
  <c r="AL548" i="7"/>
  <c r="AL530" i="7"/>
  <c r="AL544" i="7"/>
  <c r="AL532" i="7"/>
  <c r="AL546" i="7"/>
  <c r="AL533" i="7"/>
  <c r="AL547" i="7"/>
  <c r="AL531" i="7"/>
  <c r="AL545" i="7"/>
  <c r="AL507" i="7"/>
  <c r="AL514" i="7"/>
  <c r="AL521" i="7"/>
  <c r="AL509" i="7"/>
  <c r="AL516" i="7"/>
  <c r="AL523" i="7"/>
  <c r="AL506" i="7"/>
  <c r="AL513" i="7"/>
  <c r="AL520" i="7"/>
  <c r="AL508" i="7"/>
  <c r="AL515" i="7"/>
  <c r="AL522" i="7"/>
  <c r="AL505" i="7"/>
  <c r="AL512" i="7"/>
  <c r="AL519" i="7"/>
  <c r="AU486" i="7"/>
  <c r="AU487" i="7"/>
  <c r="W593" i="7"/>
  <c r="W594" i="7"/>
  <c r="W595" i="7"/>
  <c r="W824" i="7"/>
  <c r="U532" i="7"/>
  <c r="U546" i="7"/>
  <c r="U533" i="7"/>
  <c r="U547" i="7"/>
  <c r="U530" i="7"/>
  <c r="U544" i="7"/>
  <c r="U531" i="7"/>
  <c r="U545" i="7"/>
  <c r="U534" i="7"/>
  <c r="U548" i="7"/>
  <c r="U508" i="7"/>
  <c r="U515" i="7"/>
  <c r="U522" i="7"/>
  <c r="U505" i="7"/>
  <c r="U512" i="7"/>
  <c r="U519" i="7"/>
  <c r="U506" i="7"/>
  <c r="U513" i="7"/>
  <c r="U520" i="7"/>
  <c r="U507" i="7"/>
  <c r="U514" i="7"/>
  <c r="U521" i="7"/>
  <c r="U509" i="7"/>
  <c r="U516" i="7"/>
  <c r="U523" i="7"/>
  <c r="AT486" i="7"/>
  <c r="AT487" i="7"/>
  <c r="AP552" i="7"/>
  <c r="AP561" i="7"/>
  <c r="AP562" i="7"/>
  <c r="AD552" i="7"/>
  <c r="AD561" i="7"/>
  <c r="AD562" i="7"/>
  <c r="BG582" i="7"/>
  <c r="BG575" i="7"/>
  <c r="BG576" i="7"/>
  <c r="AM561" i="7"/>
  <c r="AM562" i="7"/>
  <c r="AL590" i="7"/>
  <c r="AW561" i="7"/>
  <c r="AW562" i="7"/>
  <c r="E580" i="7"/>
  <c r="E587" i="7"/>
  <c r="E588" i="7"/>
  <c r="E589" i="7"/>
  <c r="G590" i="7"/>
  <c r="AI582" i="7"/>
  <c r="AI575" i="7"/>
  <c r="AI576" i="7"/>
  <c r="J590" i="7"/>
  <c r="J593" i="7"/>
  <c r="J594" i="7"/>
  <c r="J595" i="7"/>
  <c r="AF581" i="7"/>
  <c r="AF574" i="7"/>
  <c r="BA593" i="7"/>
  <c r="BA594" i="7"/>
  <c r="BA595" i="7"/>
  <c r="BA824" i="7"/>
  <c r="D485" i="7"/>
  <c r="Q593" i="7"/>
  <c r="Q594" i="7"/>
  <c r="Q595" i="7"/>
  <c r="Q824" i="7"/>
  <c r="BF593" i="7"/>
  <c r="BF594" i="7"/>
  <c r="BF595" i="7"/>
  <c r="BF824" i="7"/>
  <c r="B574" i="7"/>
  <c r="AJ486" i="7"/>
  <c r="AJ487" i="7"/>
  <c r="Z531" i="7"/>
  <c r="Z545" i="7"/>
  <c r="Z530" i="7"/>
  <c r="Z544" i="7"/>
  <c r="Z534" i="7"/>
  <c r="Z548" i="7"/>
  <c r="Z533" i="7"/>
  <c r="Z547" i="7"/>
  <c r="Z532" i="7"/>
  <c r="Z546" i="7"/>
  <c r="Z507" i="7"/>
  <c r="Z514" i="7"/>
  <c r="Z521" i="7"/>
  <c r="Z508" i="7"/>
  <c r="Z515" i="7"/>
  <c r="Z522" i="7"/>
  <c r="Z506" i="7"/>
  <c r="Z513" i="7"/>
  <c r="Z520" i="7"/>
  <c r="Z505" i="7"/>
  <c r="Z512" i="7"/>
  <c r="Z519" i="7"/>
  <c r="Z509" i="7"/>
  <c r="Z516" i="7"/>
  <c r="Z523" i="7"/>
  <c r="AV526" i="7"/>
  <c r="AV614" i="7"/>
  <c r="AV527" i="7"/>
  <c r="BG589" i="7"/>
  <c r="AG550" i="7"/>
  <c r="AG551" i="7"/>
  <c r="AO593" i="7"/>
  <c r="AO594" i="7"/>
  <c r="AO595" i="7"/>
  <c r="AO824" i="7"/>
  <c r="R582" i="7"/>
  <c r="R575" i="7"/>
  <c r="R576" i="7"/>
  <c r="R486" i="7"/>
  <c r="R487" i="7"/>
  <c r="AK534" i="7"/>
  <c r="AK548" i="7"/>
  <c r="AK530" i="7"/>
  <c r="AK544" i="7"/>
  <c r="AK532" i="7"/>
  <c r="AK546" i="7"/>
  <c r="AK531" i="7"/>
  <c r="AK545" i="7"/>
  <c r="AK533" i="7"/>
  <c r="AK547" i="7"/>
  <c r="AK552" i="7"/>
  <c r="AK509" i="7"/>
  <c r="AK516" i="7"/>
  <c r="AK523" i="7"/>
  <c r="AK505" i="7"/>
  <c r="AK512" i="7"/>
  <c r="AK519" i="7"/>
  <c r="AK506" i="7"/>
  <c r="AK513" i="7"/>
  <c r="AK520" i="7"/>
  <c r="AK508" i="7"/>
  <c r="AK515" i="7"/>
  <c r="AK522" i="7"/>
  <c r="AK507" i="7"/>
  <c r="AK514" i="7"/>
  <c r="AK521" i="7"/>
  <c r="N530" i="7"/>
  <c r="N544" i="7"/>
  <c r="N533" i="7"/>
  <c r="N547" i="7"/>
  <c r="N532" i="7"/>
  <c r="N546" i="7"/>
  <c r="N534" i="7"/>
  <c r="N548" i="7"/>
  <c r="N531" i="7"/>
  <c r="N545" i="7"/>
  <c r="N506" i="7"/>
  <c r="N513" i="7"/>
  <c r="N520" i="7"/>
  <c r="N507" i="7"/>
  <c r="N514" i="7"/>
  <c r="N521" i="7"/>
  <c r="N505" i="7"/>
  <c r="N512" i="7"/>
  <c r="N519" i="7"/>
  <c r="N508" i="7"/>
  <c r="N515" i="7"/>
  <c r="N522" i="7"/>
  <c r="N509" i="7"/>
  <c r="N516" i="7"/>
  <c r="N523" i="7"/>
  <c r="AY593" i="7"/>
  <c r="AY594" i="7"/>
  <c r="AY595" i="7"/>
  <c r="AY824" i="7"/>
  <c r="AL593" i="7"/>
  <c r="AL594" i="7"/>
  <c r="AL595" i="7"/>
  <c r="AL824" i="7"/>
  <c r="AH486" i="7"/>
  <c r="AH487" i="7"/>
  <c r="E480" i="7"/>
  <c r="BB530" i="7"/>
  <c r="BB544" i="7"/>
  <c r="BB531" i="7"/>
  <c r="BB545" i="7"/>
  <c r="BB532" i="7"/>
  <c r="BB546" i="7"/>
  <c r="BB533" i="7"/>
  <c r="BB547" i="7"/>
  <c r="BB534" i="7"/>
  <c r="BB548" i="7"/>
  <c r="BB506" i="7"/>
  <c r="BB513" i="7"/>
  <c r="BB520" i="7"/>
  <c r="BB507" i="7"/>
  <c r="BB514" i="7"/>
  <c r="BB521" i="7"/>
  <c r="BB505" i="7"/>
  <c r="BB512" i="7"/>
  <c r="BB519" i="7"/>
  <c r="BB509" i="7"/>
  <c r="BB516" i="7"/>
  <c r="BB523" i="7"/>
  <c r="BB508" i="7"/>
  <c r="BB515" i="7"/>
  <c r="BB522" i="7"/>
  <c r="U593" i="7"/>
  <c r="U594" i="7"/>
  <c r="U595" i="7"/>
  <c r="U824" i="7"/>
  <c r="V486" i="7"/>
  <c r="V487" i="7"/>
  <c r="AD527" i="7"/>
  <c r="AD614" i="7"/>
  <c r="AD526" i="7"/>
  <c r="AD602" i="7"/>
  <c r="AD603" i="7"/>
  <c r="AD601" i="7"/>
  <c r="AD596" i="7"/>
  <c r="AD597" i="7"/>
  <c r="AD598" i="7"/>
  <c r="AD599" i="7"/>
  <c r="AD600" i="7"/>
  <c r="AD882" i="7"/>
  <c r="AB531" i="7"/>
  <c r="AB545" i="7"/>
  <c r="AB533" i="7"/>
  <c r="AB547" i="7"/>
  <c r="AB534" i="7"/>
  <c r="AB548" i="7"/>
  <c r="AB530" i="7"/>
  <c r="AB544" i="7"/>
  <c r="AB532" i="7"/>
  <c r="AB546" i="7"/>
  <c r="AB508" i="7"/>
  <c r="AB515" i="7"/>
  <c r="AB522" i="7"/>
  <c r="AB505" i="7"/>
  <c r="AB512" i="7"/>
  <c r="AB519" i="7"/>
  <c r="AB506" i="7"/>
  <c r="AB513" i="7"/>
  <c r="AB520" i="7"/>
  <c r="AB509" i="7"/>
  <c r="AB516" i="7"/>
  <c r="AB523" i="7"/>
  <c r="AB507" i="7"/>
  <c r="AB514" i="7"/>
  <c r="AB521" i="7"/>
  <c r="L590" i="7"/>
  <c r="AM601" i="7"/>
  <c r="AM882" i="7"/>
  <c r="AM600" i="7"/>
  <c r="AM603" i="7"/>
  <c r="AM602" i="7"/>
  <c r="AM596" i="7"/>
  <c r="AM597" i="7"/>
  <c r="AW526" i="7"/>
  <c r="AW614" i="7"/>
  <c r="AW527" i="7"/>
  <c r="B465" i="7"/>
  <c r="B469" i="7"/>
  <c r="AV601" i="7"/>
  <c r="AV603" i="7"/>
  <c r="AV882" i="7"/>
  <c r="AV596" i="7"/>
  <c r="AV597" i="7"/>
  <c r="AV600" i="7"/>
  <c r="AV602" i="7"/>
  <c r="AS590" i="7"/>
  <c r="H476" i="7"/>
  <c r="H483" i="7"/>
  <c r="H474" i="7"/>
  <c r="H481" i="7"/>
  <c r="H473" i="7"/>
  <c r="H472" i="7"/>
  <c r="H479" i="7"/>
  <c r="H475" i="7"/>
  <c r="H482" i="7"/>
  <c r="AI486" i="7"/>
  <c r="AI487" i="7"/>
  <c r="P550" i="7"/>
  <c r="P551" i="7"/>
  <c r="X485" i="7"/>
  <c r="K572" i="7"/>
  <c r="K573" i="7"/>
  <c r="K581" i="7"/>
  <c r="K428" i="7"/>
  <c r="K579" i="7"/>
  <c r="B475" i="7"/>
  <c r="B482" i="7"/>
  <c r="B474" i="7"/>
  <c r="B472" i="7"/>
  <c r="B473" i="7"/>
  <c r="B476" i="7"/>
  <c r="M582" i="7"/>
  <c r="M575" i="7"/>
  <c r="M576" i="7"/>
  <c r="AE590" i="7"/>
  <c r="Z593" i="7"/>
  <c r="Z594" i="7"/>
  <c r="Z595" i="7"/>
  <c r="Z824" i="7"/>
  <c r="AR533" i="7"/>
  <c r="AR547" i="7"/>
  <c r="AR534" i="7"/>
  <c r="AR548" i="7"/>
  <c r="AR531" i="7"/>
  <c r="AR545" i="7"/>
  <c r="AR532" i="7"/>
  <c r="AR546" i="7"/>
  <c r="AR530" i="7"/>
  <c r="AR544" i="7"/>
  <c r="AR509" i="7"/>
  <c r="AR516" i="7"/>
  <c r="AR523" i="7"/>
  <c r="AR507" i="7"/>
  <c r="AR514" i="7"/>
  <c r="AR521" i="7"/>
  <c r="AR506" i="7"/>
  <c r="AR513" i="7"/>
  <c r="AR520" i="7"/>
  <c r="AR508" i="7"/>
  <c r="AR515" i="7"/>
  <c r="AR522" i="7"/>
  <c r="AR505" i="7"/>
  <c r="AR512" i="7"/>
  <c r="AR519" i="7"/>
  <c r="AX486" i="7"/>
  <c r="AX487" i="7"/>
  <c r="AG525" i="7"/>
  <c r="AK590" i="7"/>
  <c r="AX590" i="7"/>
  <c r="Y534" i="7"/>
  <c r="Y548" i="7"/>
  <c r="Y531" i="7"/>
  <c r="Y545" i="7"/>
  <c r="Y532" i="7"/>
  <c r="Y546" i="7"/>
  <c r="Y533" i="7"/>
  <c r="Y547" i="7"/>
  <c r="Y530" i="7"/>
  <c r="Y544" i="7"/>
  <c r="Y508" i="7"/>
  <c r="Y515" i="7"/>
  <c r="Y522" i="7"/>
  <c r="Y507" i="7"/>
  <c r="Y514" i="7"/>
  <c r="Y521" i="7"/>
  <c r="Y505" i="7"/>
  <c r="Y512" i="7"/>
  <c r="Y519" i="7"/>
  <c r="Y506" i="7"/>
  <c r="Y513" i="7"/>
  <c r="Y520" i="7"/>
  <c r="Y509" i="7"/>
  <c r="Y516" i="7"/>
  <c r="Y523" i="7"/>
  <c r="AK593" i="7"/>
  <c r="AK594" i="7"/>
  <c r="AK595" i="7"/>
  <c r="AK824" i="7"/>
  <c r="N824" i="7"/>
  <c r="H480" i="7"/>
  <c r="BB593" i="7"/>
  <c r="BB594" i="7"/>
  <c r="BB595" i="7"/>
  <c r="BB824" i="7"/>
  <c r="BG590" i="7"/>
  <c r="AG561" i="7"/>
  <c r="AG562" i="7"/>
  <c r="H589" i="7"/>
  <c r="Z552" i="7"/>
  <c r="BF552" i="7"/>
  <c r="AB550" i="7"/>
  <c r="AB551" i="7"/>
  <c r="B480" i="7"/>
  <c r="N525" i="7"/>
  <c r="AK550" i="7"/>
  <c r="AK551" i="7"/>
  <c r="AK602" i="7"/>
  <c r="Y550" i="7"/>
  <c r="Y551" i="7"/>
  <c r="Y882" i="7"/>
  <c r="AR552" i="7"/>
  <c r="K574" i="7"/>
  <c r="K582" i="7"/>
  <c r="AB552" i="7"/>
  <c r="AB561" i="7"/>
  <c r="AB562" i="7"/>
  <c r="U525" i="7"/>
  <c r="U527" i="7"/>
  <c r="U550" i="7"/>
  <c r="U551" i="7"/>
  <c r="BE552" i="7"/>
  <c r="AZ552" i="7"/>
  <c r="BC487" i="7"/>
  <c r="BC534" i="7"/>
  <c r="BC548" i="7"/>
  <c r="C487" i="7"/>
  <c r="AR550" i="7"/>
  <c r="AR551" i="7"/>
  <c r="AM598" i="7"/>
  <c r="AM599" i="7"/>
  <c r="Z525" i="7"/>
  <c r="Z527" i="7"/>
  <c r="U552" i="7"/>
  <c r="AL552" i="7"/>
  <c r="N590" i="7"/>
  <c r="N593" i="7"/>
  <c r="N594" i="7"/>
  <c r="N595" i="7"/>
  <c r="H485" i="7"/>
  <c r="Y525" i="7"/>
  <c r="Y552" i="7"/>
  <c r="AX532" i="7"/>
  <c r="AX546" i="7"/>
  <c r="AX533" i="7"/>
  <c r="AX547" i="7"/>
  <c r="AX552" i="7"/>
  <c r="AX534" i="7"/>
  <c r="AX548" i="7"/>
  <c r="AX531" i="7"/>
  <c r="AX545" i="7"/>
  <c r="AX530" i="7"/>
  <c r="AX544" i="7"/>
  <c r="AX506" i="7"/>
  <c r="AX513" i="7"/>
  <c r="AX520" i="7"/>
  <c r="AX505" i="7"/>
  <c r="AX512" i="7"/>
  <c r="AX519" i="7"/>
  <c r="AX508" i="7"/>
  <c r="AX515" i="7"/>
  <c r="AX522" i="7"/>
  <c r="AX509" i="7"/>
  <c r="AX516" i="7"/>
  <c r="AX523" i="7"/>
  <c r="AX507" i="7"/>
  <c r="AX514" i="7"/>
  <c r="AX521" i="7"/>
  <c r="K473" i="7"/>
  <c r="K476" i="7"/>
  <c r="K475" i="7"/>
  <c r="K474" i="7"/>
  <c r="K472" i="7"/>
  <c r="AI824" i="7"/>
  <c r="M590" i="7"/>
  <c r="AB525" i="7"/>
  <c r="V532" i="7"/>
  <c r="V546" i="7"/>
  <c r="V533" i="7"/>
  <c r="V547" i="7"/>
  <c r="V534" i="7"/>
  <c r="V548" i="7"/>
  <c r="V530" i="7"/>
  <c r="V544" i="7"/>
  <c r="V531" i="7"/>
  <c r="V545" i="7"/>
  <c r="V508" i="7"/>
  <c r="V515" i="7"/>
  <c r="V522" i="7"/>
  <c r="V507" i="7"/>
  <c r="V514" i="7"/>
  <c r="V521" i="7"/>
  <c r="V505" i="7"/>
  <c r="V512" i="7"/>
  <c r="V519" i="7"/>
  <c r="V509" i="7"/>
  <c r="V516" i="7"/>
  <c r="V523" i="7"/>
  <c r="V506" i="7"/>
  <c r="V513" i="7"/>
  <c r="V520" i="7"/>
  <c r="BB550" i="7"/>
  <c r="BB551" i="7"/>
  <c r="AK561" i="7"/>
  <c r="AK562" i="7"/>
  <c r="AJ530" i="7"/>
  <c r="AJ544" i="7"/>
  <c r="AJ533" i="7"/>
  <c r="AJ547" i="7"/>
  <c r="AJ534" i="7"/>
  <c r="AJ548" i="7"/>
  <c r="AJ532" i="7"/>
  <c r="AJ546" i="7"/>
  <c r="AJ531" i="7"/>
  <c r="AJ545" i="7"/>
  <c r="AJ506" i="7"/>
  <c r="AJ513" i="7"/>
  <c r="AJ520" i="7"/>
  <c r="AJ507" i="7"/>
  <c r="AJ514" i="7"/>
  <c r="AJ521" i="7"/>
  <c r="AJ508" i="7"/>
  <c r="AJ515" i="7"/>
  <c r="AJ522" i="7"/>
  <c r="AJ509" i="7"/>
  <c r="AJ516" i="7"/>
  <c r="AJ523" i="7"/>
  <c r="AJ505" i="7"/>
  <c r="AJ512" i="7"/>
  <c r="AJ519" i="7"/>
  <c r="D486" i="7"/>
  <c r="D487" i="7"/>
  <c r="AM608" i="7"/>
  <c r="AM887" i="7"/>
  <c r="AD887" i="7"/>
  <c r="AD608" i="7"/>
  <c r="U561" i="7"/>
  <c r="U562" i="7"/>
  <c r="AU593" i="7"/>
  <c r="AU594" i="7"/>
  <c r="AU595" i="7"/>
  <c r="AU824" i="7"/>
  <c r="AY550" i="7"/>
  <c r="AY551" i="7"/>
  <c r="AY552" i="7"/>
  <c r="AO550" i="7"/>
  <c r="AO551" i="7"/>
  <c r="BF525" i="7"/>
  <c r="K468" i="7"/>
  <c r="K482" i="7"/>
  <c r="K465" i="7"/>
  <c r="K479" i="7"/>
  <c r="K469" i="7"/>
  <c r="K483" i="7"/>
  <c r="BA552" i="7"/>
  <c r="AA533" i="7"/>
  <c r="AA547" i="7"/>
  <c r="AA531" i="7"/>
  <c r="AA545" i="7"/>
  <c r="AA530" i="7"/>
  <c r="AA544" i="7"/>
  <c r="AA532" i="7"/>
  <c r="AA546" i="7"/>
  <c r="AA534" i="7"/>
  <c r="AA548" i="7"/>
  <c r="AA505" i="7"/>
  <c r="AA512" i="7"/>
  <c r="AA519" i="7"/>
  <c r="AA508" i="7"/>
  <c r="AA515" i="7"/>
  <c r="AA522" i="7"/>
  <c r="AA509" i="7"/>
  <c r="AA516" i="7"/>
  <c r="AA523" i="7"/>
  <c r="AA506" i="7"/>
  <c r="AA513" i="7"/>
  <c r="AA520" i="7"/>
  <c r="AA507" i="7"/>
  <c r="AA514" i="7"/>
  <c r="AA521" i="7"/>
  <c r="AC534" i="7"/>
  <c r="AC548" i="7"/>
  <c r="AC530" i="7"/>
  <c r="AC544" i="7"/>
  <c r="AC531" i="7"/>
  <c r="AC545" i="7"/>
  <c r="AC533" i="7"/>
  <c r="AC547" i="7"/>
  <c r="AC532" i="7"/>
  <c r="AC546" i="7"/>
  <c r="AC507" i="7"/>
  <c r="AC514" i="7"/>
  <c r="AC521" i="7"/>
  <c r="AC505" i="7"/>
  <c r="AC512" i="7"/>
  <c r="AC519" i="7"/>
  <c r="AC506" i="7"/>
  <c r="AC513" i="7"/>
  <c r="AC520" i="7"/>
  <c r="AC509" i="7"/>
  <c r="AC516" i="7"/>
  <c r="AC523" i="7"/>
  <c r="AC508" i="7"/>
  <c r="AC515" i="7"/>
  <c r="AC522" i="7"/>
  <c r="BE525" i="7"/>
  <c r="BE550" i="7"/>
  <c r="BE551" i="7"/>
  <c r="J552" i="7"/>
  <c r="AF589" i="7"/>
  <c r="AQ593" i="7"/>
  <c r="AQ594" i="7"/>
  <c r="AQ595" i="7"/>
  <c r="AQ824" i="7"/>
  <c r="P527" i="7"/>
  <c r="P526" i="7"/>
  <c r="P614" i="7"/>
  <c r="AN486" i="7"/>
  <c r="AN487" i="7"/>
  <c r="BC593" i="7"/>
  <c r="BC594" i="7"/>
  <c r="BC595" i="7"/>
  <c r="BC824" i="7"/>
  <c r="C593" i="7"/>
  <c r="C594" i="7"/>
  <c r="C595" i="7"/>
  <c r="C824" i="7"/>
  <c r="AF533" i="7"/>
  <c r="AF547" i="7"/>
  <c r="AF552" i="7"/>
  <c r="AF532" i="7"/>
  <c r="AF546" i="7"/>
  <c r="AF531" i="7"/>
  <c r="AF545" i="7"/>
  <c r="AF534" i="7"/>
  <c r="AF548" i="7"/>
  <c r="AF530" i="7"/>
  <c r="AF544" i="7"/>
  <c r="AF508" i="7"/>
  <c r="AF515" i="7"/>
  <c r="AF522" i="7"/>
  <c r="AF507" i="7"/>
  <c r="AF514" i="7"/>
  <c r="AF521" i="7"/>
  <c r="AF505" i="7"/>
  <c r="AF512" i="7"/>
  <c r="AF519" i="7"/>
  <c r="AF509" i="7"/>
  <c r="AF516" i="7"/>
  <c r="AF523" i="7"/>
  <c r="AF506" i="7"/>
  <c r="AF513" i="7"/>
  <c r="AF520" i="7"/>
  <c r="AX593" i="7"/>
  <c r="AX594" i="7"/>
  <c r="AX595" i="7"/>
  <c r="AX824" i="7"/>
  <c r="K575" i="7"/>
  <c r="K576" i="7"/>
  <c r="X486" i="7"/>
  <c r="X487" i="7"/>
  <c r="AV598" i="7"/>
  <c r="AV599" i="7"/>
  <c r="AV604" i="7"/>
  <c r="AV607" i="7"/>
  <c r="AV609" i="7"/>
  <c r="B483" i="7"/>
  <c r="AD604" i="7"/>
  <c r="AD617" i="7"/>
  <c r="AD632" i="7"/>
  <c r="AD897" i="7"/>
  <c r="AD628" i="7"/>
  <c r="AD620" i="7"/>
  <c r="V593" i="7"/>
  <c r="V594" i="7"/>
  <c r="V595" i="7"/>
  <c r="V824" i="7"/>
  <c r="BB525" i="7"/>
  <c r="BB552" i="7"/>
  <c r="BB561" i="7"/>
  <c r="BB562" i="7"/>
  <c r="N552" i="7"/>
  <c r="R530" i="7"/>
  <c r="R544" i="7"/>
  <c r="R533" i="7"/>
  <c r="R547" i="7"/>
  <c r="R532" i="7"/>
  <c r="R546" i="7"/>
  <c r="R531" i="7"/>
  <c r="R545" i="7"/>
  <c r="R534" i="7"/>
  <c r="R548" i="7"/>
  <c r="R507" i="7"/>
  <c r="R514" i="7"/>
  <c r="R521" i="7"/>
  <c r="R505" i="7"/>
  <c r="R512" i="7"/>
  <c r="R519" i="7"/>
  <c r="R508" i="7"/>
  <c r="R515" i="7"/>
  <c r="R522" i="7"/>
  <c r="R509" i="7"/>
  <c r="R516" i="7"/>
  <c r="R523" i="7"/>
  <c r="R506" i="7"/>
  <c r="R513" i="7"/>
  <c r="R520" i="7"/>
  <c r="AG603" i="7"/>
  <c r="AG601" i="7"/>
  <c r="AG882" i="7"/>
  <c r="AG602" i="7"/>
  <c r="AG596" i="7"/>
  <c r="AG597" i="7"/>
  <c r="AG600" i="7"/>
  <c r="AV628" i="7"/>
  <c r="AV617" i="7"/>
  <c r="AV632" i="7"/>
  <c r="AV620" i="7"/>
  <c r="AV897" i="7"/>
  <c r="AJ593" i="7"/>
  <c r="AJ594" i="7"/>
  <c r="AJ595" i="7"/>
  <c r="AJ824" i="7"/>
  <c r="AF582" i="7"/>
  <c r="AF575" i="7"/>
  <c r="AF576" i="7"/>
  <c r="AW887" i="7"/>
  <c r="AW608" i="7"/>
  <c r="AD607" i="7"/>
  <c r="AD609" i="7"/>
  <c r="AP608" i="7"/>
  <c r="AP887" i="7"/>
  <c r="AL525" i="7"/>
  <c r="AL550" i="7"/>
  <c r="AL551" i="7"/>
  <c r="AO552" i="7"/>
  <c r="AO561" i="7"/>
  <c r="AO562" i="7"/>
  <c r="Q525" i="7"/>
  <c r="BD486" i="7"/>
  <c r="BD487" i="7"/>
  <c r="AA593" i="7"/>
  <c r="AA594" i="7"/>
  <c r="AA595" i="7"/>
  <c r="AA824" i="7"/>
  <c r="K466" i="7"/>
  <c r="K480" i="7"/>
  <c r="AC593" i="7"/>
  <c r="AC594" i="7"/>
  <c r="AC595" i="7"/>
  <c r="AC824" i="7"/>
  <c r="W552" i="7"/>
  <c r="E485" i="7"/>
  <c r="J550" i="7"/>
  <c r="J551" i="7"/>
  <c r="F486" i="7"/>
  <c r="F487" i="7"/>
  <c r="L532" i="7"/>
  <c r="L546" i="7"/>
  <c r="L534" i="7"/>
  <c r="L548" i="7"/>
  <c r="L530" i="7"/>
  <c r="L544" i="7"/>
  <c r="L533" i="7"/>
  <c r="L547" i="7"/>
  <c r="L531" i="7"/>
  <c r="L545" i="7"/>
  <c r="L506" i="7"/>
  <c r="L513" i="7"/>
  <c r="L520" i="7"/>
  <c r="L509" i="7"/>
  <c r="L516" i="7"/>
  <c r="L523" i="7"/>
  <c r="L505" i="7"/>
  <c r="L512" i="7"/>
  <c r="L519" i="7"/>
  <c r="L507" i="7"/>
  <c r="L514" i="7"/>
  <c r="L521" i="7"/>
  <c r="L508" i="7"/>
  <c r="L515" i="7"/>
  <c r="L522" i="7"/>
  <c r="AN590" i="7"/>
  <c r="R590" i="7"/>
  <c r="S534" i="7"/>
  <c r="S548" i="7"/>
  <c r="S532" i="7"/>
  <c r="S546" i="7"/>
  <c r="S533" i="7"/>
  <c r="S547" i="7"/>
  <c r="S530" i="7"/>
  <c r="S544" i="7"/>
  <c r="S531" i="7"/>
  <c r="S545" i="7"/>
  <c r="S506" i="7"/>
  <c r="S513" i="7"/>
  <c r="S520" i="7"/>
  <c r="S507" i="7"/>
  <c r="S514" i="7"/>
  <c r="S521" i="7"/>
  <c r="S508" i="7"/>
  <c r="S515" i="7"/>
  <c r="S522" i="7"/>
  <c r="S509" i="7"/>
  <c r="S516" i="7"/>
  <c r="S523" i="7"/>
  <c r="S505" i="7"/>
  <c r="S512" i="7"/>
  <c r="S519" i="7"/>
  <c r="AZ550" i="7"/>
  <c r="AZ551" i="7"/>
  <c r="AP600" i="7"/>
  <c r="AP602" i="7"/>
  <c r="AP601" i="7"/>
  <c r="AP882" i="7"/>
  <c r="AP603" i="7"/>
  <c r="AP596" i="7"/>
  <c r="AP597" i="7"/>
  <c r="E582" i="7"/>
  <c r="E575" i="7"/>
  <c r="E576" i="7"/>
  <c r="T532" i="7"/>
  <c r="T546" i="7"/>
  <c r="T533" i="7"/>
  <c r="T547" i="7"/>
  <c r="T552" i="7"/>
  <c r="T530" i="7"/>
  <c r="T544" i="7"/>
  <c r="T531" i="7"/>
  <c r="T545" i="7"/>
  <c r="T534" i="7"/>
  <c r="T548" i="7"/>
  <c r="T507" i="7"/>
  <c r="T514" i="7"/>
  <c r="T521" i="7"/>
  <c r="T509" i="7"/>
  <c r="T516" i="7"/>
  <c r="T523" i="7"/>
  <c r="T506" i="7"/>
  <c r="T513" i="7"/>
  <c r="T520" i="7"/>
  <c r="T505" i="7"/>
  <c r="T512" i="7"/>
  <c r="T519" i="7"/>
  <c r="T508" i="7"/>
  <c r="T515" i="7"/>
  <c r="T522" i="7"/>
  <c r="AE530" i="7"/>
  <c r="AE544" i="7"/>
  <c r="AE532" i="7"/>
  <c r="AE546" i="7"/>
  <c r="AE531" i="7"/>
  <c r="AE545" i="7"/>
  <c r="AE533" i="7"/>
  <c r="AE547" i="7"/>
  <c r="AE534" i="7"/>
  <c r="AE548" i="7"/>
  <c r="AE509" i="7"/>
  <c r="AE516" i="7"/>
  <c r="AE523" i="7"/>
  <c r="AE505" i="7"/>
  <c r="AE512" i="7"/>
  <c r="AE519" i="7"/>
  <c r="AE508" i="7"/>
  <c r="AE515" i="7"/>
  <c r="AE522" i="7"/>
  <c r="AE506" i="7"/>
  <c r="AE513" i="7"/>
  <c r="AE520" i="7"/>
  <c r="AE507" i="7"/>
  <c r="AE514" i="7"/>
  <c r="AE521" i="7"/>
  <c r="AF824" i="7"/>
  <c r="AG887" i="7"/>
  <c r="AG608" i="7"/>
  <c r="AR525" i="7"/>
  <c r="K580" i="7"/>
  <c r="K587" i="7"/>
  <c r="K588" i="7"/>
  <c r="K589" i="7"/>
  <c r="P603" i="7"/>
  <c r="P602" i="7"/>
  <c r="P882" i="7"/>
  <c r="P601" i="7"/>
  <c r="P600" i="7"/>
  <c r="P596" i="7"/>
  <c r="P597" i="7"/>
  <c r="B479" i="7"/>
  <c r="AM604" i="7"/>
  <c r="AM605" i="7"/>
  <c r="K481" i="7"/>
  <c r="AH532" i="7"/>
  <c r="AH546" i="7"/>
  <c r="AH531" i="7"/>
  <c r="AH545" i="7"/>
  <c r="AH534" i="7"/>
  <c r="AH548" i="7"/>
  <c r="AH530" i="7"/>
  <c r="AH544" i="7"/>
  <c r="AH533" i="7"/>
  <c r="AH547" i="7"/>
  <c r="AH507" i="7"/>
  <c r="AH514" i="7"/>
  <c r="AH521" i="7"/>
  <c r="AH506" i="7"/>
  <c r="AH513" i="7"/>
  <c r="AH520" i="7"/>
  <c r="AH505" i="7"/>
  <c r="AH512" i="7"/>
  <c r="AH519" i="7"/>
  <c r="AH509" i="7"/>
  <c r="AH516" i="7"/>
  <c r="AH523" i="7"/>
  <c r="AH508" i="7"/>
  <c r="AH515" i="7"/>
  <c r="AH522" i="7"/>
  <c r="N550" i="7"/>
  <c r="N551" i="7"/>
  <c r="AK525" i="7"/>
  <c r="R593" i="7"/>
  <c r="R594" i="7"/>
  <c r="R595" i="7"/>
  <c r="R824" i="7"/>
  <c r="Z550" i="7"/>
  <c r="Z551" i="7"/>
  <c r="B582" i="7"/>
  <c r="B575" i="7"/>
  <c r="B576" i="7"/>
  <c r="AT531" i="7"/>
  <c r="AT545" i="7"/>
  <c r="AT530" i="7"/>
  <c r="AT544" i="7"/>
  <c r="AT534" i="7"/>
  <c r="AT548" i="7"/>
  <c r="AT533" i="7"/>
  <c r="AT547" i="7"/>
  <c r="AT532" i="7"/>
  <c r="AT546" i="7"/>
  <c r="AT509" i="7"/>
  <c r="AT516" i="7"/>
  <c r="AT523" i="7"/>
  <c r="AT506" i="7"/>
  <c r="AT513" i="7"/>
  <c r="AT520" i="7"/>
  <c r="AT508" i="7"/>
  <c r="AT515" i="7"/>
  <c r="AT522" i="7"/>
  <c r="AT507" i="7"/>
  <c r="AT514" i="7"/>
  <c r="AT521" i="7"/>
  <c r="AT505" i="7"/>
  <c r="AT512" i="7"/>
  <c r="AT519" i="7"/>
  <c r="AO525" i="7"/>
  <c r="AI590" i="7"/>
  <c r="AI593" i="7"/>
  <c r="AI594" i="7"/>
  <c r="AI595" i="7"/>
  <c r="BF550" i="7"/>
  <c r="BF551" i="7"/>
  <c r="Q550" i="7"/>
  <c r="Q551" i="7"/>
  <c r="P561" i="7"/>
  <c r="P562" i="7"/>
  <c r="BA525" i="7"/>
  <c r="BA550" i="7"/>
  <c r="BA551" i="7"/>
  <c r="AM527" i="7"/>
  <c r="AM526" i="7"/>
  <c r="AM614" i="7"/>
  <c r="AP614" i="7"/>
  <c r="AP526" i="7"/>
  <c r="AP527" i="7"/>
  <c r="W525" i="7"/>
  <c r="W550" i="7"/>
  <c r="W551" i="7"/>
  <c r="O532" i="7"/>
  <c r="O546" i="7"/>
  <c r="O530" i="7"/>
  <c r="O544" i="7"/>
  <c r="O531" i="7"/>
  <c r="O545" i="7"/>
  <c r="O534" i="7"/>
  <c r="O548" i="7"/>
  <c r="O533" i="7"/>
  <c r="O547" i="7"/>
  <c r="O552" i="7"/>
  <c r="O507" i="7"/>
  <c r="O514" i="7"/>
  <c r="O521" i="7"/>
  <c r="O506" i="7"/>
  <c r="O513" i="7"/>
  <c r="O520" i="7"/>
  <c r="O508" i="7"/>
  <c r="O515" i="7"/>
  <c r="O522" i="7"/>
  <c r="O505" i="7"/>
  <c r="O512" i="7"/>
  <c r="O519" i="7"/>
  <c r="O509" i="7"/>
  <c r="O516" i="7"/>
  <c r="O523" i="7"/>
  <c r="L593" i="7"/>
  <c r="L594" i="7"/>
  <c r="L595" i="7"/>
  <c r="L824" i="7"/>
  <c r="M532" i="7"/>
  <c r="M546" i="7"/>
  <c r="M533" i="7"/>
  <c r="M547" i="7"/>
  <c r="M530" i="7"/>
  <c r="M544" i="7"/>
  <c r="M534" i="7"/>
  <c r="M548" i="7"/>
  <c r="M531" i="7"/>
  <c r="M545" i="7"/>
  <c r="M505" i="7"/>
  <c r="M512" i="7"/>
  <c r="M519" i="7"/>
  <c r="M506" i="7"/>
  <c r="M513" i="7"/>
  <c r="M520" i="7"/>
  <c r="M508" i="7"/>
  <c r="M515" i="7"/>
  <c r="M522" i="7"/>
  <c r="M507" i="7"/>
  <c r="M514" i="7"/>
  <c r="M521" i="7"/>
  <c r="M509" i="7"/>
  <c r="M516" i="7"/>
  <c r="M523" i="7"/>
  <c r="I525" i="7"/>
  <c r="I552" i="7"/>
  <c r="S593" i="7"/>
  <c r="S594" i="7"/>
  <c r="S595" i="7"/>
  <c r="S824" i="7"/>
  <c r="AZ525" i="7"/>
  <c r="AM607" i="7"/>
  <c r="AM609" i="7"/>
  <c r="T593" i="7"/>
  <c r="T594" i="7"/>
  <c r="T595" i="7"/>
  <c r="T824" i="7"/>
  <c r="AE593" i="7"/>
  <c r="AE594" i="7"/>
  <c r="AE595" i="7"/>
  <c r="AE824" i="7"/>
  <c r="AS486" i="7"/>
  <c r="AS487" i="7"/>
  <c r="Y600" i="7"/>
  <c r="AG526" i="7"/>
  <c r="AG527" i="7"/>
  <c r="AG614" i="7"/>
  <c r="AR596" i="7"/>
  <c r="AR597" i="7"/>
  <c r="AR602" i="7"/>
  <c r="AR601" i="7"/>
  <c r="AR882" i="7"/>
  <c r="AR600" i="7"/>
  <c r="AR603" i="7"/>
  <c r="AR561" i="7"/>
  <c r="AR562" i="7"/>
  <c r="AI531" i="7"/>
  <c r="AI545" i="7"/>
  <c r="AI532" i="7"/>
  <c r="AI546" i="7"/>
  <c r="AI530" i="7"/>
  <c r="AI544" i="7"/>
  <c r="AI533" i="7"/>
  <c r="AI547" i="7"/>
  <c r="AI534" i="7"/>
  <c r="AI548" i="7"/>
  <c r="AI505" i="7"/>
  <c r="AI512" i="7"/>
  <c r="AI519" i="7"/>
  <c r="AI508" i="7"/>
  <c r="AI515" i="7"/>
  <c r="AI522" i="7"/>
  <c r="AI507" i="7"/>
  <c r="AI514" i="7"/>
  <c r="AI521" i="7"/>
  <c r="AI509" i="7"/>
  <c r="AI516" i="7"/>
  <c r="AI523" i="7"/>
  <c r="AI506" i="7"/>
  <c r="AI513" i="7"/>
  <c r="AI520" i="7"/>
  <c r="AV605" i="7"/>
  <c r="AW620" i="7"/>
  <c r="AW897" i="7"/>
  <c r="AW617" i="7"/>
  <c r="AW632" i="7"/>
  <c r="AW628" i="7"/>
  <c r="AB603" i="7"/>
  <c r="AB882" i="7"/>
  <c r="AB601" i="7"/>
  <c r="AB600" i="7"/>
  <c r="AB596" i="7"/>
  <c r="AB597" i="7"/>
  <c r="AB602" i="7"/>
  <c r="AD605" i="7"/>
  <c r="AH593" i="7"/>
  <c r="AH594" i="7"/>
  <c r="AH595" i="7"/>
  <c r="AH824" i="7"/>
  <c r="N527" i="7"/>
  <c r="N614" i="7"/>
  <c r="N526" i="7"/>
  <c r="AK601" i="7"/>
  <c r="AK596" i="7"/>
  <c r="AK597" i="7"/>
  <c r="AK600" i="7"/>
  <c r="AK882" i="7"/>
  <c r="Z526" i="7"/>
  <c r="AT593" i="7"/>
  <c r="AT594" i="7"/>
  <c r="AT595" i="7"/>
  <c r="AT824" i="7"/>
  <c r="U882" i="7"/>
  <c r="U601" i="7"/>
  <c r="U600" i="7"/>
  <c r="U603" i="7"/>
  <c r="U596" i="7"/>
  <c r="U597" i="7"/>
  <c r="U598" i="7"/>
  <c r="U599" i="7"/>
  <c r="U602" i="7"/>
  <c r="AU531" i="7"/>
  <c r="AU545" i="7"/>
  <c r="AU532" i="7"/>
  <c r="AU546" i="7"/>
  <c r="AU534" i="7"/>
  <c r="AU548" i="7"/>
  <c r="AU530" i="7"/>
  <c r="AU544" i="7"/>
  <c r="AU533" i="7"/>
  <c r="AU547" i="7"/>
  <c r="AU509" i="7"/>
  <c r="AU516" i="7"/>
  <c r="AU523" i="7"/>
  <c r="AU507" i="7"/>
  <c r="AU514" i="7"/>
  <c r="AU521" i="7"/>
  <c r="AU505" i="7"/>
  <c r="AU512" i="7"/>
  <c r="AU519" i="7"/>
  <c r="AU506" i="7"/>
  <c r="AU513" i="7"/>
  <c r="AU520" i="7"/>
  <c r="AU508" i="7"/>
  <c r="AU515" i="7"/>
  <c r="AU522" i="7"/>
  <c r="AY525" i="7"/>
  <c r="BF561" i="7"/>
  <c r="BF562" i="7"/>
  <c r="B481" i="7"/>
  <c r="BG486" i="7"/>
  <c r="BG487" i="7"/>
  <c r="AW598" i="7"/>
  <c r="AW599" i="7"/>
  <c r="AW604" i="7"/>
  <c r="AW605" i="7"/>
  <c r="AW607" i="7"/>
  <c r="BE561" i="7"/>
  <c r="BE562" i="7"/>
  <c r="O593" i="7"/>
  <c r="O594" i="7"/>
  <c r="O595" i="7"/>
  <c r="O824" i="7"/>
  <c r="J525" i="7"/>
  <c r="AR607" i="7"/>
  <c r="AQ531" i="7"/>
  <c r="AQ545" i="7"/>
  <c r="AQ534" i="7"/>
  <c r="AQ548" i="7"/>
  <c r="AQ530" i="7"/>
  <c r="AQ544" i="7"/>
  <c r="AQ533" i="7"/>
  <c r="AQ547" i="7"/>
  <c r="AQ532" i="7"/>
  <c r="AQ546" i="7"/>
  <c r="AQ508" i="7"/>
  <c r="AQ515" i="7"/>
  <c r="AQ522" i="7"/>
  <c r="AQ507" i="7"/>
  <c r="AQ514" i="7"/>
  <c r="AQ521" i="7"/>
  <c r="AQ509" i="7"/>
  <c r="AQ516" i="7"/>
  <c r="AQ523" i="7"/>
  <c r="AQ505" i="7"/>
  <c r="AQ512" i="7"/>
  <c r="AQ519" i="7"/>
  <c r="AQ506" i="7"/>
  <c r="AQ513" i="7"/>
  <c r="AQ520" i="7"/>
  <c r="B589" i="7"/>
  <c r="B590" i="7"/>
  <c r="M593" i="7"/>
  <c r="M594" i="7"/>
  <c r="M595" i="7"/>
  <c r="M824" i="7"/>
  <c r="I550" i="7"/>
  <c r="I551" i="7"/>
  <c r="BH525" i="7"/>
  <c r="BH552" i="7"/>
  <c r="BH550" i="7"/>
  <c r="BH551" i="7"/>
  <c r="H582" i="7"/>
  <c r="H575" i="7"/>
  <c r="H576" i="7"/>
  <c r="BC530" i="7"/>
  <c r="BC544" i="7"/>
  <c r="BC509" i="7"/>
  <c r="BC516" i="7"/>
  <c r="BC523" i="7"/>
  <c r="C530" i="7"/>
  <c r="C544" i="7"/>
  <c r="C531" i="7"/>
  <c r="C545" i="7"/>
  <c r="C532" i="7"/>
  <c r="C546" i="7"/>
  <c r="C533" i="7"/>
  <c r="C547" i="7"/>
  <c r="C534" i="7"/>
  <c r="C548" i="7"/>
  <c r="C507" i="7"/>
  <c r="C514" i="7"/>
  <c r="C521" i="7"/>
  <c r="C506" i="7"/>
  <c r="C513" i="7"/>
  <c r="C520" i="7"/>
  <c r="C508" i="7"/>
  <c r="C515" i="7"/>
  <c r="C522" i="7"/>
  <c r="C509" i="7"/>
  <c r="C516" i="7"/>
  <c r="C523" i="7"/>
  <c r="C505" i="7"/>
  <c r="C512" i="7"/>
  <c r="C519" i="7"/>
  <c r="G486" i="7"/>
  <c r="G487" i="7"/>
  <c r="AW609" i="7"/>
  <c r="V525" i="7"/>
  <c r="V550" i="7"/>
  <c r="V551" i="7"/>
  <c r="O550" i="7"/>
  <c r="O551" i="7"/>
  <c r="O603" i="7"/>
  <c r="BH561" i="7"/>
  <c r="BH562" i="7"/>
  <c r="K590" i="7"/>
  <c r="AI552" i="7"/>
  <c r="AL561" i="7"/>
  <c r="AL562" i="7"/>
  <c r="AL887" i="7"/>
  <c r="BC508" i="7"/>
  <c r="BC515" i="7"/>
  <c r="BC522" i="7"/>
  <c r="Z614" i="7"/>
  <c r="AK598" i="7"/>
  <c r="AK599" i="7"/>
  <c r="Y602" i="7"/>
  <c r="AT525" i="7"/>
  <c r="AF550" i="7"/>
  <c r="AF551" i="7"/>
  <c r="BC505" i="7"/>
  <c r="BC512" i="7"/>
  <c r="BC519" i="7"/>
  <c r="BC506" i="7"/>
  <c r="BC513" i="7"/>
  <c r="BC520" i="7"/>
  <c r="BC531" i="7"/>
  <c r="BC545" i="7"/>
  <c r="AU552" i="7"/>
  <c r="U614" i="7"/>
  <c r="E590" i="7"/>
  <c r="AK603" i="7"/>
  <c r="Y603" i="7"/>
  <c r="Y601" i="7"/>
  <c r="AJ525" i="7"/>
  <c r="AJ527" i="7"/>
  <c r="AJ552" i="7"/>
  <c r="V552" i="7"/>
  <c r="Y561" i="7"/>
  <c r="Y562" i="7"/>
  <c r="Y887" i="7"/>
  <c r="BC533" i="7"/>
  <c r="BC547" i="7"/>
  <c r="BC552" i="7"/>
  <c r="U526" i="7"/>
  <c r="BC507" i="7"/>
  <c r="BC514" i="7"/>
  <c r="BC521" i="7"/>
  <c r="BC532" i="7"/>
  <c r="BC546" i="7"/>
  <c r="AB598" i="7"/>
  <c r="AB599" i="7"/>
  <c r="AB604" i="7"/>
  <c r="Y596" i="7"/>
  <c r="Y597" i="7"/>
  <c r="AT552" i="7"/>
  <c r="S552" i="7"/>
  <c r="L550" i="7"/>
  <c r="L551" i="7"/>
  <c r="L596" i="7"/>
  <c r="L597" i="7"/>
  <c r="AC552" i="7"/>
  <c r="AM606" i="7"/>
  <c r="AM610" i="7"/>
  <c r="AM622" i="7"/>
  <c r="AW622" i="7"/>
  <c r="AW606" i="7"/>
  <c r="AW610" i="7"/>
  <c r="J614" i="7"/>
  <c r="J527" i="7"/>
  <c r="J526" i="7"/>
  <c r="BG531" i="7"/>
  <c r="BG545" i="7"/>
  <c r="BG530" i="7"/>
  <c r="BG544" i="7"/>
  <c r="BG533" i="7"/>
  <c r="BG547" i="7"/>
  <c r="BG532" i="7"/>
  <c r="BG546" i="7"/>
  <c r="BG534" i="7"/>
  <c r="BG548" i="7"/>
  <c r="BG506" i="7"/>
  <c r="BG513" i="7"/>
  <c r="BG520" i="7"/>
  <c r="BG507" i="7"/>
  <c r="BG514" i="7"/>
  <c r="BG521" i="7"/>
  <c r="BG509" i="7"/>
  <c r="BG516" i="7"/>
  <c r="BG523" i="7"/>
  <c r="BG505" i="7"/>
  <c r="BG512" i="7"/>
  <c r="BG519" i="7"/>
  <c r="BG508" i="7"/>
  <c r="BG515" i="7"/>
  <c r="BG522" i="7"/>
  <c r="U617" i="7"/>
  <c r="U632" i="7"/>
  <c r="U897" i="7"/>
  <c r="U620" i="7"/>
  <c r="U628" i="7"/>
  <c r="AB605" i="7"/>
  <c r="AZ527" i="7"/>
  <c r="AZ614" i="7"/>
  <c r="AZ526" i="7"/>
  <c r="W614" i="7"/>
  <c r="W527" i="7"/>
  <c r="W526" i="7"/>
  <c r="BA526" i="7"/>
  <c r="BA527" i="7"/>
  <c r="BA614" i="7"/>
  <c r="AT526" i="7"/>
  <c r="AT614" i="7"/>
  <c r="AT527" i="7"/>
  <c r="AT550" i="7"/>
  <c r="AT551" i="7"/>
  <c r="N601" i="7"/>
  <c r="N596" i="7"/>
  <c r="N597" i="7"/>
  <c r="N882" i="7"/>
  <c r="N602" i="7"/>
  <c r="N600" i="7"/>
  <c r="N603" i="7"/>
  <c r="P598" i="7"/>
  <c r="P599" i="7"/>
  <c r="P604" i="7"/>
  <c r="P605" i="7"/>
  <c r="P607" i="7"/>
  <c r="AR614" i="7"/>
  <c r="AR527" i="7"/>
  <c r="AR526" i="7"/>
  <c r="AZ882" i="7"/>
  <c r="AZ602" i="7"/>
  <c r="AZ600" i="7"/>
  <c r="AZ601" i="7"/>
  <c r="AZ603" i="7"/>
  <c r="AZ596" i="7"/>
  <c r="AZ597" i="7"/>
  <c r="F593" i="7"/>
  <c r="F594" i="7"/>
  <c r="F595" i="7"/>
  <c r="F824" i="7"/>
  <c r="BD530" i="7"/>
  <c r="BD544" i="7"/>
  <c r="BD531" i="7"/>
  <c r="BD545" i="7"/>
  <c r="BD533" i="7"/>
  <c r="BD547" i="7"/>
  <c r="BD532" i="7"/>
  <c r="BD546" i="7"/>
  <c r="BD534" i="7"/>
  <c r="BD548" i="7"/>
  <c r="BD509" i="7"/>
  <c r="BD516" i="7"/>
  <c r="BD523" i="7"/>
  <c r="BD506" i="7"/>
  <c r="BD513" i="7"/>
  <c r="BD520" i="7"/>
  <c r="BD507" i="7"/>
  <c r="BD514" i="7"/>
  <c r="BD521" i="7"/>
  <c r="BD508" i="7"/>
  <c r="BD515" i="7"/>
  <c r="BD522" i="7"/>
  <c r="BD505" i="7"/>
  <c r="BD512" i="7"/>
  <c r="BD519" i="7"/>
  <c r="AL602" i="7"/>
  <c r="AL601" i="7"/>
  <c r="AL603" i="7"/>
  <c r="AL882" i="7"/>
  <c r="AL600" i="7"/>
  <c r="AL596" i="7"/>
  <c r="AL597" i="7"/>
  <c r="R550" i="7"/>
  <c r="R551" i="7"/>
  <c r="U607" i="7"/>
  <c r="AD618" i="7"/>
  <c r="AD627" i="7"/>
  <c r="X534" i="7"/>
  <c r="X548" i="7"/>
  <c r="X532" i="7"/>
  <c r="X546" i="7"/>
  <c r="X530" i="7"/>
  <c r="X544" i="7"/>
  <c r="X531" i="7"/>
  <c r="X545" i="7"/>
  <c r="X533" i="7"/>
  <c r="X547" i="7"/>
  <c r="X552" i="7"/>
  <c r="X506" i="7"/>
  <c r="X513" i="7"/>
  <c r="X520" i="7"/>
  <c r="X505" i="7"/>
  <c r="X512" i="7"/>
  <c r="X519" i="7"/>
  <c r="X508" i="7"/>
  <c r="X515" i="7"/>
  <c r="X522" i="7"/>
  <c r="X507" i="7"/>
  <c r="X514" i="7"/>
  <c r="X521" i="7"/>
  <c r="X509" i="7"/>
  <c r="X516" i="7"/>
  <c r="X523" i="7"/>
  <c r="AN530" i="7"/>
  <c r="AN544" i="7"/>
  <c r="AN533" i="7"/>
  <c r="AN547" i="7"/>
  <c r="AN532" i="7"/>
  <c r="AN546" i="7"/>
  <c r="AN531" i="7"/>
  <c r="AN545" i="7"/>
  <c r="AN534" i="7"/>
  <c r="AN548" i="7"/>
  <c r="AN509" i="7"/>
  <c r="AN516" i="7"/>
  <c r="AN523" i="7"/>
  <c r="AN505" i="7"/>
  <c r="AN512" i="7"/>
  <c r="AN519" i="7"/>
  <c r="AN508" i="7"/>
  <c r="AN515" i="7"/>
  <c r="AN522" i="7"/>
  <c r="AN507" i="7"/>
  <c r="AN514" i="7"/>
  <c r="AN521" i="7"/>
  <c r="AN506" i="7"/>
  <c r="AN513" i="7"/>
  <c r="AN520" i="7"/>
  <c r="BE526" i="7"/>
  <c r="BE527" i="7"/>
  <c r="BE614" i="7"/>
  <c r="AA525" i="7"/>
  <c r="K485" i="7"/>
  <c r="BF526" i="7"/>
  <c r="BF614" i="7"/>
  <c r="BF527" i="7"/>
  <c r="U608" i="7"/>
  <c r="U887" i="7"/>
  <c r="AK608" i="7"/>
  <c r="AK887" i="7"/>
  <c r="AX525" i="7"/>
  <c r="Y526" i="7"/>
  <c r="Y614" i="7"/>
  <c r="Y527" i="7"/>
  <c r="C525" i="7"/>
  <c r="BH526" i="7"/>
  <c r="BH527" i="7"/>
  <c r="BH614" i="7"/>
  <c r="AQ525" i="7"/>
  <c r="BE887" i="7"/>
  <c r="BE608" i="7"/>
  <c r="BG593" i="7"/>
  <c r="BG594" i="7"/>
  <c r="BG595" i="7"/>
  <c r="BG824" i="7"/>
  <c r="BF887" i="7"/>
  <c r="BF608" i="7"/>
  <c r="Z628" i="7"/>
  <c r="Z620" i="7"/>
  <c r="Z617" i="7"/>
  <c r="Z632" i="7"/>
  <c r="Z897" i="7"/>
  <c r="AD606" i="7"/>
  <c r="AD610" i="7"/>
  <c r="AD622" i="7"/>
  <c r="AW618" i="7"/>
  <c r="AW627" i="7"/>
  <c r="AW630" i="7"/>
  <c r="AV606" i="7"/>
  <c r="AV610" i="7"/>
  <c r="AV622" i="7"/>
  <c r="AI550" i="7"/>
  <c r="AI551" i="7"/>
  <c r="AR887" i="7"/>
  <c r="AR608" i="7"/>
  <c r="AS534" i="7"/>
  <c r="AS548" i="7"/>
  <c r="AS531" i="7"/>
  <c r="AS545" i="7"/>
  <c r="AS530" i="7"/>
  <c r="AS544" i="7"/>
  <c r="AS532" i="7"/>
  <c r="AS546" i="7"/>
  <c r="AS533" i="7"/>
  <c r="AS547" i="7"/>
  <c r="AS552" i="7"/>
  <c r="AS509" i="7"/>
  <c r="AS516" i="7"/>
  <c r="AS523" i="7"/>
  <c r="AS506" i="7"/>
  <c r="AS513" i="7"/>
  <c r="AS520" i="7"/>
  <c r="AS508" i="7"/>
  <c r="AS515" i="7"/>
  <c r="AS522" i="7"/>
  <c r="AS507" i="7"/>
  <c r="AS514" i="7"/>
  <c r="AS521" i="7"/>
  <c r="AS505" i="7"/>
  <c r="AS512" i="7"/>
  <c r="AS519" i="7"/>
  <c r="I561" i="7"/>
  <c r="I562" i="7"/>
  <c r="O882" i="7"/>
  <c r="AM632" i="7"/>
  <c r="AM620" i="7"/>
  <c r="AM617" i="7"/>
  <c r="AM897" i="7"/>
  <c r="AM628" i="7"/>
  <c r="P608" i="7"/>
  <c r="P887" i="7"/>
  <c r="AO527" i="7"/>
  <c r="AO526" i="7"/>
  <c r="AO614" i="7"/>
  <c r="AE550" i="7"/>
  <c r="AE551" i="7"/>
  <c r="T550" i="7"/>
  <c r="T551" i="7"/>
  <c r="S525" i="7"/>
  <c r="J600" i="7"/>
  <c r="J882" i="7"/>
  <c r="J603" i="7"/>
  <c r="J596" i="7"/>
  <c r="J597" i="7"/>
  <c r="J602" i="7"/>
  <c r="J601" i="7"/>
  <c r="BD593" i="7"/>
  <c r="BD594" i="7"/>
  <c r="BD595" i="7"/>
  <c r="BD824" i="7"/>
  <c r="AL614" i="7"/>
  <c r="AL527" i="7"/>
  <c r="AL526" i="7"/>
  <c r="N561" i="7"/>
  <c r="N562" i="7"/>
  <c r="X593" i="7"/>
  <c r="X594" i="7"/>
  <c r="X595" i="7"/>
  <c r="X824" i="7"/>
  <c r="AF602" i="7"/>
  <c r="AF882" i="7"/>
  <c r="AF600" i="7"/>
  <c r="AF603" i="7"/>
  <c r="AF561" i="7"/>
  <c r="AF562" i="7"/>
  <c r="AN593" i="7"/>
  <c r="AN594" i="7"/>
  <c r="AN595" i="7"/>
  <c r="AN824" i="7"/>
  <c r="AF590" i="7"/>
  <c r="AF593" i="7"/>
  <c r="AF594" i="7"/>
  <c r="AF595" i="7"/>
  <c r="AC525" i="7"/>
  <c r="AA552" i="7"/>
  <c r="AO601" i="7"/>
  <c r="AO882" i="7"/>
  <c r="AO602" i="7"/>
  <c r="AO603" i="7"/>
  <c r="AO596" i="7"/>
  <c r="AO597" i="7"/>
  <c r="AO600" i="7"/>
  <c r="AJ550" i="7"/>
  <c r="AJ551" i="7"/>
  <c r="V526" i="7"/>
  <c r="V614" i="7"/>
  <c r="V527" i="7"/>
  <c r="V601" i="7"/>
  <c r="V602" i="7"/>
  <c r="V600" i="7"/>
  <c r="V882" i="7"/>
  <c r="V596" i="7"/>
  <c r="V597" i="7"/>
  <c r="V603" i="7"/>
  <c r="AB614" i="7"/>
  <c r="AB527" i="7"/>
  <c r="AB526" i="7"/>
  <c r="G593" i="7"/>
  <c r="G594" i="7"/>
  <c r="G595" i="7"/>
  <c r="G824" i="7"/>
  <c r="BH608" i="7"/>
  <c r="BH887" i="7"/>
  <c r="C550" i="7"/>
  <c r="C551" i="7"/>
  <c r="I602" i="7"/>
  <c r="I600" i="7"/>
  <c r="I882" i="7"/>
  <c r="I601" i="7"/>
  <c r="I603" i="7"/>
  <c r="I596" i="7"/>
  <c r="I597" i="7"/>
  <c r="AQ552" i="7"/>
  <c r="AR609" i="7"/>
  <c r="AY614" i="7"/>
  <c r="AY527" i="7"/>
  <c r="AY526" i="7"/>
  <c r="AU525" i="7"/>
  <c r="AU550" i="7"/>
  <c r="AU551" i="7"/>
  <c r="AI525" i="7"/>
  <c r="AG632" i="7"/>
  <c r="AG620" i="7"/>
  <c r="AG897" i="7"/>
  <c r="AG628" i="7"/>
  <c r="AG617" i="7"/>
  <c r="AS593" i="7"/>
  <c r="AS594" i="7"/>
  <c r="AS595" i="7"/>
  <c r="AS824" i="7"/>
  <c r="I614" i="7"/>
  <c r="I526" i="7"/>
  <c r="I527" i="7"/>
  <c r="M550" i="7"/>
  <c r="M551" i="7"/>
  <c r="O525" i="7"/>
  <c r="AP617" i="7"/>
  <c r="AP897" i="7"/>
  <c r="AP632" i="7"/>
  <c r="AP628" i="7"/>
  <c r="AP620" i="7"/>
  <c r="Q600" i="7"/>
  <c r="Q882" i="7"/>
  <c r="Q602" i="7"/>
  <c r="Q596" i="7"/>
  <c r="Q597" i="7"/>
  <c r="Q601" i="7"/>
  <c r="Q603" i="7"/>
  <c r="AT561" i="7"/>
  <c r="AT562" i="7"/>
  <c r="Z600" i="7"/>
  <c r="Z601" i="7"/>
  <c r="Z602" i="7"/>
  <c r="Z596" i="7"/>
  <c r="Z597" i="7"/>
  <c r="Z882" i="7"/>
  <c r="Z603" i="7"/>
  <c r="AH552" i="7"/>
  <c r="B485" i="7"/>
  <c r="AE552" i="7"/>
  <c r="AE561" i="7"/>
  <c r="AE562" i="7"/>
  <c r="T561" i="7"/>
  <c r="T562" i="7"/>
  <c r="AP598" i="7"/>
  <c r="AP599" i="7"/>
  <c r="AP604" i="7"/>
  <c r="AP607" i="7"/>
  <c r="AP609" i="7"/>
  <c r="E486" i="7"/>
  <c r="E487" i="7"/>
  <c r="Q526" i="7"/>
  <c r="Q614" i="7"/>
  <c r="Q527" i="7"/>
  <c r="AG598" i="7"/>
  <c r="AG599" i="7"/>
  <c r="AG604" i="7"/>
  <c r="AG605" i="7"/>
  <c r="AG607" i="7"/>
  <c r="AG609" i="7"/>
  <c r="R525" i="7"/>
  <c r="BB887" i="7"/>
  <c r="BB608" i="7"/>
  <c r="AB608" i="7"/>
  <c r="AB887" i="7"/>
  <c r="AF525" i="7"/>
  <c r="AB607" i="7"/>
  <c r="J561" i="7"/>
  <c r="J562" i="7"/>
  <c r="AC550" i="7"/>
  <c r="AC551" i="7"/>
  <c r="BA561" i="7"/>
  <c r="BA562" i="7"/>
  <c r="AY561" i="7"/>
  <c r="AY562" i="7"/>
  <c r="D531" i="7"/>
  <c r="D545" i="7"/>
  <c r="D534" i="7"/>
  <c r="D548" i="7"/>
  <c r="D533" i="7"/>
  <c r="D547" i="7"/>
  <c r="D530" i="7"/>
  <c r="D544" i="7"/>
  <c r="D532" i="7"/>
  <c r="D546" i="7"/>
  <c r="D509" i="7"/>
  <c r="D516" i="7"/>
  <c r="D523" i="7"/>
  <c r="D505" i="7"/>
  <c r="D512" i="7"/>
  <c r="D519" i="7"/>
  <c r="D508" i="7"/>
  <c r="D515" i="7"/>
  <c r="D522" i="7"/>
  <c r="D507" i="7"/>
  <c r="D514" i="7"/>
  <c r="D521" i="7"/>
  <c r="D506" i="7"/>
  <c r="D513" i="7"/>
  <c r="D520" i="7"/>
  <c r="Z561" i="7"/>
  <c r="Z562" i="7"/>
  <c r="BB596" i="7"/>
  <c r="BB597" i="7"/>
  <c r="BB603" i="7"/>
  <c r="BB601" i="7"/>
  <c r="BB882" i="7"/>
  <c r="BB600" i="7"/>
  <c r="BB602" i="7"/>
  <c r="AX550" i="7"/>
  <c r="AX551" i="7"/>
  <c r="G531" i="7"/>
  <c r="G545" i="7"/>
  <c r="G530" i="7"/>
  <c r="G544" i="7"/>
  <c r="G533" i="7"/>
  <c r="G547" i="7"/>
  <c r="G534" i="7"/>
  <c r="G548" i="7"/>
  <c r="G532" i="7"/>
  <c r="G546" i="7"/>
  <c r="G507" i="7"/>
  <c r="G514" i="7"/>
  <c r="G521" i="7"/>
  <c r="G506" i="7"/>
  <c r="G513" i="7"/>
  <c r="G520" i="7"/>
  <c r="G509" i="7"/>
  <c r="G516" i="7"/>
  <c r="G523" i="7"/>
  <c r="G508" i="7"/>
  <c r="G515" i="7"/>
  <c r="G522" i="7"/>
  <c r="G505" i="7"/>
  <c r="G512" i="7"/>
  <c r="G519" i="7"/>
  <c r="C552" i="7"/>
  <c r="BH600" i="7"/>
  <c r="BH882" i="7"/>
  <c r="BH603" i="7"/>
  <c r="BH596" i="7"/>
  <c r="BH597" i="7"/>
  <c r="BH602" i="7"/>
  <c r="BH601" i="7"/>
  <c r="AQ550" i="7"/>
  <c r="AQ551" i="7"/>
  <c r="U604" i="7"/>
  <c r="U605" i="7"/>
  <c r="N620" i="7"/>
  <c r="N632" i="7"/>
  <c r="N617" i="7"/>
  <c r="N628" i="7"/>
  <c r="N897" i="7"/>
  <c r="AR598" i="7"/>
  <c r="AR599" i="7"/>
  <c r="AR604" i="7"/>
  <c r="AR605" i="7"/>
  <c r="M525" i="7"/>
  <c r="M552" i="7"/>
  <c r="W600" i="7"/>
  <c r="W602" i="7"/>
  <c r="W596" i="7"/>
  <c r="W597" i="7"/>
  <c r="W882" i="7"/>
  <c r="W601" i="7"/>
  <c r="W603" i="7"/>
  <c r="BA602" i="7"/>
  <c r="BA596" i="7"/>
  <c r="BA597" i="7"/>
  <c r="BA603" i="7"/>
  <c r="BA882" i="7"/>
  <c r="BA600" i="7"/>
  <c r="BA601" i="7"/>
  <c r="BF601" i="7"/>
  <c r="BF600" i="7"/>
  <c r="BF882" i="7"/>
  <c r="BF596" i="7"/>
  <c r="BF597" i="7"/>
  <c r="BF603" i="7"/>
  <c r="BF602" i="7"/>
  <c r="AK527" i="7"/>
  <c r="AK614" i="7"/>
  <c r="AK526" i="7"/>
  <c r="AH525" i="7"/>
  <c r="AH550" i="7"/>
  <c r="AH551" i="7"/>
  <c r="AE525" i="7"/>
  <c r="T525" i="7"/>
  <c r="AP605" i="7"/>
  <c r="S550" i="7"/>
  <c r="S551" i="7"/>
  <c r="L525" i="7"/>
  <c r="L552" i="7"/>
  <c r="F533" i="7"/>
  <c r="F547" i="7"/>
  <c r="F532" i="7"/>
  <c r="F546" i="7"/>
  <c r="F534" i="7"/>
  <c r="F548" i="7"/>
  <c r="F530" i="7"/>
  <c r="F544" i="7"/>
  <c r="F531" i="7"/>
  <c r="F545" i="7"/>
  <c r="F505" i="7"/>
  <c r="F512" i="7"/>
  <c r="F519" i="7"/>
  <c r="F508" i="7"/>
  <c r="F515" i="7"/>
  <c r="F522" i="7"/>
  <c r="F509" i="7"/>
  <c r="F516" i="7"/>
  <c r="F523" i="7"/>
  <c r="F507" i="7"/>
  <c r="F514" i="7"/>
  <c r="F521" i="7"/>
  <c r="F506" i="7"/>
  <c r="F513" i="7"/>
  <c r="F520" i="7"/>
  <c r="W561" i="7"/>
  <c r="W562" i="7"/>
  <c r="H590" i="7"/>
  <c r="AO887" i="7"/>
  <c r="AO608" i="7"/>
  <c r="AV618" i="7"/>
  <c r="AV627" i="7"/>
  <c r="R552" i="7"/>
  <c r="BB526" i="7"/>
  <c r="BB527" i="7"/>
  <c r="BB614" i="7"/>
  <c r="AK607" i="7"/>
  <c r="AZ561" i="7"/>
  <c r="AZ562" i="7"/>
  <c r="P628" i="7"/>
  <c r="P617" i="7"/>
  <c r="P897" i="7"/>
  <c r="P632" i="7"/>
  <c r="P620" i="7"/>
  <c r="BE603" i="7"/>
  <c r="BE602" i="7"/>
  <c r="BE596" i="7"/>
  <c r="BE597" i="7"/>
  <c r="BE600" i="7"/>
  <c r="BE601" i="7"/>
  <c r="BE882" i="7"/>
  <c r="AA550" i="7"/>
  <c r="AA551" i="7"/>
  <c r="Q561" i="7"/>
  <c r="Q562" i="7"/>
  <c r="AY602" i="7"/>
  <c r="AY601" i="7"/>
  <c r="AY603" i="7"/>
  <c r="AY596" i="7"/>
  <c r="AY597" i="7"/>
  <c r="AY882" i="7"/>
  <c r="AY600" i="7"/>
  <c r="D593" i="7"/>
  <c r="D594" i="7"/>
  <c r="D595" i="7"/>
  <c r="D824" i="7"/>
  <c r="V561" i="7"/>
  <c r="V562" i="7"/>
  <c r="Y608" i="7"/>
  <c r="H486" i="7"/>
  <c r="H487" i="7"/>
  <c r="O561" i="7"/>
  <c r="O562" i="7"/>
  <c r="O600" i="7"/>
  <c r="AJ526" i="7"/>
  <c r="L601" i="7"/>
  <c r="AL608" i="7"/>
  <c r="O602" i="7"/>
  <c r="O596" i="7"/>
  <c r="O597" i="7"/>
  <c r="O601" i="7"/>
  <c r="F552" i="7"/>
  <c r="AB609" i="7"/>
  <c r="C561" i="7"/>
  <c r="C562" i="7"/>
  <c r="C608" i="7"/>
  <c r="G552" i="7"/>
  <c r="L600" i="7"/>
  <c r="BG552" i="7"/>
  <c r="BC550" i="7"/>
  <c r="BC551" i="7"/>
  <c r="BC525" i="7"/>
  <c r="BC614" i="7"/>
  <c r="AK604" i="7"/>
  <c r="AK605" i="7"/>
  <c r="L603" i="7"/>
  <c r="AK609" i="7"/>
  <c r="R561" i="7"/>
  <c r="R562" i="7"/>
  <c r="R608" i="7"/>
  <c r="F550" i="7"/>
  <c r="F551" i="7"/>
  <c r="F602" i="7"/>
  <c r="L561" i="7"/>
  <c r="L562" i="7"/>
  <c r="L887" i="7"/>
  <c r="AJ614" i="7"/>
  <c r="L602" i="7"/>
  <c r="L882" i="7"/>
  <c r="M561" i="7"/>
  <c r="M562" i="7"/>
  <c r="AS550" i="7"/>
  <c r="AS551" i="7"/>
  <c r="AS603" i="7"/>
  <c r="AN552" i="7"/>
  <c r="Y598" i="7"/>
  <c r="Y599" i="7"/>
  <c r="Y604" i="7"/>
  <c r="Y605" i="7"/>
  <c r="Y607" i="7"/>
  <c r="Y609" i="7"/>
  <c r="U606" i="7"/>
  <c r="AG606" i="7"/>
  <c r="AG610" i="7"/>
  <c r="AG622" i="7"/>
  <c r="AR606" i="7"/>
  <c r="AR610" i="7"/>
  <c r="AR622" i="7"/>
  <c r="F601" i="7"/>
  <c r="L608" i="7"/>
  <c r="T526" i="7"/>
  <c r="T527" i="7"/>
  <c r="T614" i="7"/>
  <c r="AH526" i="7"/>
  <c r="AH527" i="7"/>
  <c r="AH614" i="7"/>
  <c r="N618" i="7"/>
  <c r="N627" i="7"/>
  <c r="N630" i="7"/>
  <c r="AQ600" i="7"/>
  <c r="AQ602" i="7"/>
  <c r="AQ596" i="7"/>
  <c r="AQ597" i="7"/>
  <c r="AQ882" i="7"/>
  <c r="AQ603" i="7"/>
  <c r="AQ601" i="7"/>
  <c r="C887" i="7"/>
  <c r="J887" i="7"/>
  <c r="J608" i="7"/>
  <c r="AH561" i="7"/>
  <c r="AH562" i="7"/>
  <c r="Z598" i="7"/>
  <c r="Z599" i="7"/>
  <c r="Z604" i="7"/>
  <c r="Z605" i="7"/>
  <c r="Z607" i="7"/>
  <c r="AT608" i="7"/>
  <c r="AT887" i="7"/>
  <c r="AP618" i="7"/>
  <c r="AP627" i="7"/>
  <c r="AP630" i="7"/>
  <c r="C600" i="7"/>
  <c r="C601" i="7"/>
  <c r="C602" i="7"/>
  <c r="C596" i="7"/>
  <c r="C597" i="7"/>
  <c r="C882" i="7"/>
  <c r="C603" i="7"/>
  <c r="AB620" i="7"/>
  <c r="AB617" i="7"/>
  <c r="AB628" i="7"/>
  <c r="AB897" i="7"/>
  <c r="AB632" i="7"/>
  <c r="V598" i="7"/>
  <c r="V599" i="7"/>
  <c r="V604" i="7"/>
  <c r="V605" i="7"/>
  <c r="AJ602" i="7"/>
  <c r="AJ600" i="7"/>
  <c r="AJ601" i="7"/>
  <c r="AJ882" i="7"/>
  <c r="AJ603" i="7"/>
  <c r="AJ596" i="7"/>
  <c r="AJ597" i="7"/>
  <c r="AC614" i="7"/>
  <c r="AC526" i="7"/>
  <c r="AC527" i="7"/>
  <c r="AF608" i="7"/>
  <c r="AF887" i="7"/>
  <c r="T882" i="7"/>
  <c r="T600" i="7"/>
  <c r="T602" i="7"/>
  <c r="T596" i="7"/>
  <c r="T597" i="7"/>
  <c r="T603" i="7"/>
  <c r="T601" i="7"/>
  <c r="AO617" i="7"/>
  <c r="AO632" i="7"/>
  <c r="AO897" i="7"/>
  <c r="AO620" i="7"/>
  <c r="AO628" i="7"/>
  <c r="AM618" i="7"/>
  <c r="AM627" i="7"/>
  <c r="AM630" i="7"/>
  <c r="I887" i="7"/>
  <c r="I608" i="7"/>
  <c r="AS601" i="7"/>
  <c r="AK606" i="7"/>
  <c r="AA526" i="7"/>
  <c r="AA527" i="7"/>
  <c r="AA614" i="7"/>
  <c r="BE628" i="7"/>
  <c r="BE617" i="7"/>
  <c r="BE897" i="7"/>
  <c r="BE632" i="7"/>
  <c r="BE620" i="7"/>
  <c r="U609" i="7"/>
  <c r="U622" i="7"/>
  <c r="BD550" i="7"/>
  <c r="BD551" i="7"/>
  <c r="L598" i="7"/>
  <c r="L599" i="7"/>
  <c r="AZ598" i="7"/>
  <c r="AZ599" i="7"/>
  <c r="AZ604" i="7"/>
  <c r="AZ605" i="7"/>
  <c r="AZ607" i="7"/>
  <c r="N598" i="7"/>
  <c r="N599" i="7"/>
  <c r="N604" i="7"/>
  <c r="N605" i="7"/>
  <c r="N607" i="7"/>
  <c r="BA628" i="7"/>
  <c r="BA617" i="7"/>
  <c r="BA620" i="7"/>
  <c r="BA632" i="7"/>
  <c r="BA897" i="7"/>
  <c r="L607" i="7"/>
  <c r="J628" i="7"/>
  <c r="J897" i="7"/>
  <c r="J632" i="7"/>
  <c r="J617" i="7"/>
  <c r="J620" i="7"/>
  <c r="AW611" i="7"/>
  <c r="AW621" i="7"/>
  <c r="AW623" i="7"/>
  <c r="AW619" i="7"/>
  <c r="AW624" i="7"/>
  <c r="AA601" i="7"/>
  <c r="AA882" i="7"/>
  <c r="AA603" i="7"/>
  <c r="AA602" i="7"/>
  <c r="AA596" i="7"/>
  <c r="AA597" i="7"/>
  <c r="AA600" i="7"/>
  <c r="P618" i="7"/>
  <c r="P627" i="7"/>
  <c r="P630" i="7"/>
  <c r="W608" i="7"/>
  <c r="W887" i="7"/>
  <c r="L526" i="7"/>
  <c r="L614" i="7"/>
  <c r="L527" i="7"/>
  <c r="AE614" i="7"/>
  <c r="AE526" i="7"/>
  <c r="AE527" i="7"/>
  <c r="AK617" i="7"/>
  <c r="AK897" i="7"/>
  <c r="AK620" i="7"/>
  <c r="AK628" i="7"/>
  <c r="AK632" i="7"/>
  <c r="G525" i="7"/>
  <c r="G550" i="7"/>
  <c r="G551" i="7"/>
  <c r="BB598" i="7"/>
  <c r="BB599" i="7"/>
  <c r="BB604" i="7"/>
  <c r="BB605" i="7"/>
  <c r="BB607" i="7"/>
  <c r="BB609" i="7"/>
  <c r="D550" i="7"/>
  <c r="D551" i="7"/>
  <c r="AY608" i="7"/>
  <c r="AY887" i="7"/>
  <c r="R614" i="7"/>
  <c r="R526" i="7"/>
  <c r="R527" i="7"/>
  <c r="E532" i="7"/>
  <c r="E546" i="7"/>
  <c r="E530" i="7"/>
  <c r="E544" i="7"/>
  <c r="E533" i="7"/>
  <c r="E547" i="7"/>
  <c r="E531" i="7"/>
  <c r="E545" i="7"/>
  <c r="E534" i="7"/>
  <c r="E548" i="7"/>
  <c r="E505" i="7"/>
  <c r="E512" i="7"/>
  <c r="E519" i="7"/>
  <c r="E509" i="7"/>
  <c r="E516" i="7"/>
  <c r="E523" i="7"/>
  <c r="E508" i="7"/>
  <c r="E515" i="7"/>
  <c r="E522" i="7"/>
  <c r="E507" i="7"/>
  <c r="E514" i="7"/>
  <c r="E521" i="7"/>
  <c r="E506" i="7"/>
  <c r="E513" i="7"/>
  <c r="E520" i="7"/>
  <c r="T887" i="7"/>
  <c r="T608" i="7"/>
  <c r="O608" i="7"/>
  <c r="O887" i="7"/>
  <c r="I628" i="7"/>
  <c r="I620" i="7"/>
  <c r="I897" i="7"/>
  <c r="I632" i="7"/>
  <c r="I617" i="7"/>
  <c r="AU603" i="7"/>
  <c r="AU600" i="7"/>
  <c r="AU602" i="7"/>
  <c r="AU601" i="7"/>
  <c r="AU882" i="7"/>
  <c r="AU596" i="7"/>
  <c r="AU597" i="7"/>
  <c r="I598" i="7"/>
  <c r="I599" i="7"/>
  <c r="I604" i="7"/>
  <c r="I605" i="7"/>
  <c r="I607" i="7"/>
  <c r="AF601" i="7"/>
  <c r="AL620" i="7"/>
  <c r="AL628" i="7"/>
  <c r="AL632" i="7"/>
  <c r="AL897" i="7"/>
  <c r="AL617" i="7"/>
  <c r="AE882" i="7"/>
  <c r="AE603" i="7"/>
  <c r="AE600" i="7"/>
  <c r="AE601" i="7"/>
  <c r="AE596" i="7"/>
  <c r="AE597" i="7"/>
  <c r="AE602" i="7"/>
  <c r="AS525" i="7"/>
  <c r="AV621" i="7"/>
  <c r="AV623" i="7"/>
  <c r="AV619" i="7"/>
  <c r="AV624" i="7"/>
  <c r="AV611" i="7"/>
  <c r="AD619" i="7"/>
  <c r="AD624" i="7"/>
  <c r="AD611" i="7"/>
  <c r="AD621" i="7"/>
  <c r="AD623" i="7"/>
  <c r="Z618" i="7"/>
  <c r="Z627" i="7"/>
  <c r="AU561" i="7"/>
  <c r="AU562" i="7"/>
  <c r="BH897" i="7"/>
  <c r="BH628" i="7"/>
  <c r="BH617" i="7"/>
  <c r="BH620" i="7"/>
  <c r="BH632" i="7"/>
  <c r="AJ897" i="7"/>
  <c r="AJ628" i="7"/>
  <c r="AJ617" i="7"/>
  <c r="AJ620" i="7"/>
  <c r="AJ632" i="7"/>
  <c r="AC561" i="7"/>
  <c r="AC562" i="7"/>
  <c r="AN550" i="7"/>
  <c r="AN551" i="7"/>
  <c r="X525" i="7"/>
  <c r="X550" i="7"/>
  <c r="X551" i="7"/>
  <c r="R600" i="7"/>
  <c r="R882" i="7"/>
  <c r="R596" i="7"/>
  <c r="R597" i="7"/>
  <c r="R602" i="7"/>
  <c r="R601" i="7"/>
  <c r="R603" i="7"/>
  <c r="AL598" i="7"/>
  <c r="AL599" i="7"/>
  <c r="AL604" i="7"/>
  <c r="AL605" i="7"/>
  <c r="AL607" i="7"/>
  <c r="AL609" i="7"/>
  <c r="AT897" i="7"/>
  <c r="AT617" i="7"/>
  <c r="AT628" i="7"/>
  <c r="AT620" i="7"/>
  <c r="AT632" i="7"/>
  <c r="W632" i="7"/>
  <c r="W628" i="7"/>
  <c r="W897" i="7"/>
  <c r="W620" i="7"/>
  <c r="W617" i="7"/>
  <c r="AB606" i="7"/>
  <c r="AB610" i="7"/>
  <c r="AB622" i="7"/>
  <c r="BG550" i="7"/>
  <c r="BG551" i="7"/>
  <c r="BE598" i="7"/>
  <c r="BE599" i="7"/>
  <c r="BE604" i="7"/>
  <c r="BE605" i="7"/>
  <c r="BE607" i="7"/>
  <c r="BE609" i="7"/>
  <c r="H532" i="7"/>
  <c r="H546" i="7"/>
  <c r="H534" i="7"/>
  <c r="H548" i="7"/>
  <c r="H531" i="7"/>
  <c r="H545" i="7"/>
  <c r="H530" i="7"/>
  <c r="H544" i="7"/>
  <c r="H533" i="7"/>
  <c r="H547" i="7"/>
  <c r="H505" i="7"/>
  <c r="H512" i="7"/>
  <c r="H519" i="7"/>
  <c r="H508" i="7"/>
  <c r="H515" i="7"/>
  <c r="H522" i="7"/>
  <c r="H509" i="7"/>
  <c r="H516" i="7"/>
  <c r="H523" i="7"/>
  <c r="H507" i="7"/>
  <c r="H514" i="7"/>
  <c r="H521" i="7"/>
  <c r="H506" i="7"/>
  <c r="H513" i="7"/>
  <c r="H520" i="7"/>
  <c r="V608" i="7"/>
  <c r="V887" i="7"/>
  <c r="AY598" i="7"/>
  <c r="AY599" i="7"/>
  <c r="AY604" i="7"/>
  <c r="AY607" i="7"/>
  <c r="Q887" i="7"/>
  <c r="Q608" i="7"/>
  <c r="AZ608" i="7"/>
  <c r="AZ887" i="7"/>
  <c r="BB897" i="7"/>
  <c r="BB632" i="7"/>
  <c r="BB620" i="7"/>
  <c r="BB617" i="7"/>
  <c r="BB628" i="7"/>
  <c r="F525" i="7"/>
  <c r="S603" i="7"/>
  <c r="S600" i="7"/>
  <c r="S601" i="7"/>
  <c r="S596" i="7"/>
  <c r="S597" i="7"/>
  <c r="S602" i="7"/>
  <c r="S882" i="7"/>
  <c r="BF598" i="7"/>
  <c r="BF599" i="7"/>
  <c r="BF604" i="7"/>
  <c r="BF605" i="7"/>
  <c r="BF607" i="7"/>
  <c r="BF609" i="7"/>
  <c r="BA598" i="7"/>
  <c r="BA599" i="7"/>
  <c r="BA604" i="7"/>
  <c r="BA605" i="7"/>
  <c r="BA607" i="7"/>
  <c r="M608" i="7"/>
  <c r="M887" i="7"/>
  <c r="Z608" i="7"/>
  <c r="Z887" i="7"/>
  <c r="D525" i="7"/>
  <c r="D552" i="7"/>
  <c r="BA608" i="7"/>
  <c r="BA887" i="7"/>
  <c r="AF526" i="7"/>
  <c r="AF614" i="7"/>
  <c r="AF527" i="7"/>
  <c r="E593" i="7"/>
  <c r="E594" i="7"/>
  <c r="E595" i="7"/>
  <c r="E824" i="7"/>
  <c r="AE608" i="7"/>
  <c r="AE887" i="7"/>
  <c r="O527" i="7"/>
  <c r="O614" i="7"/>
  <c r="O526" i="7"/>
  <c r="AG618" i="7"/>
  <c r="AG627" i="7"/>
  <c r="AI614" i="7"/>
  <c r="AI526" i="7"/>
  <c r="AI527" i="7"/>
  <c r="AU526" i="7"/>
  <c r="AU527" i="7"/>
  <c r="AU614" i="7"/>
  <c r="AO598" i="7"/>
  <c r="AO599" i="7"/>
  <c r="AO604" i="7"/>
  <c r="AO607" i="7"/>
  <c r="AO609" i="7"/>
  <c r="AF596" i="7"/>
  <c r="AF597" i="7"/>
  <c r="AF598" i="7"/>
  <c r="AF599" i="7"/>
  <c r="AF604" i="7"/>
  <c r="AF605" i="7"/>
  <c r="P606" i="7"/>
  <c r="O598" i="7"/>
  <c r="O599" i="7"/>
  <c r="AW631" i="7"/>
  <c r="AQ527" i="7"/>
  <c r="AQ614" i="7"/>
  <c r="AQ526" i="7"/>
  <c r="BC600" i="7"/>
  <c r="BC603" i="7"/>
  <c r="BC596" i="7"/>
  <c r="BC597" i="7"/>
  <c r="BC882" i="7"/>
  <c r="BC602" i="7"/>
  <c r="BC601" i="7"/>
  <c r="Y617" i="7"/>
  <c r="Y632" i="7"/>
  <c r="Y897" i="7"/>
  <c r="Y628" i="7"/>
  <c r="Y620" i="7"/>
  <c r="AJ561" i="7"/>
  <c r="AJ562" i="7"/>
  <c r="BF628" i="7"/>
  <c r="BF897" i="7"/>
  <c r="BF632" i="7"/>
  <c r="BF617" i="7"/>
  <c r="BF620" i="7"/>
  <c r="AD630" i="7"/>
  <c r="AD631" i="7"/>
  <c r="BD552" i="7"/>
  <c r="P609" i="7"/>
  <c r="P622" i="7"/>
  <c r="AT596" i="7"/>
  <c r="AT597" i="7"/>
  <c r="AT602" i="7"/>
  <c r="AT882" i="7"/>
  <c r="AT603" i="7"/>
  <c r="AT601" i="7"/>
  <c r="AT600" i="7"/>
  <c r="AZ620" i="7"/>
  <c r="AZ897" i="7"/>
  <c r="AZ632" i="7"/>
  <c r="AZ628" i="7"/>
  <c r="AZ617" i="7"/>
  <c r="BG525" i="7"/>
  <c r="H593" i="7"/>
  <c r="H594" i="7"/>
  <c r="H595" i="7"/>
  <c r="H824" i="7"/>
  <c r="AY605" i="7"/>
  <c r="AP606" i="7"/>
  <c r="AP610" i="7"/>
  <c r="AP622" i="7"/>
  <c r="AH596" i="7"/>
  <c r="AH597" i="7"/>
  <c r="AH600" i="7"/>
  <c r="AH601" i="7"/>
  <c r="AH602" i="7"/>
  <c r="AH603" i="7"/>
  <c r="AH882" i="7"/>
  <c r="W598" i="7"/>
  <c r="W599" i="7"/>
  <c r="W604" i="7"/>
  <c r="W605" i="7"/>
  <c r="W607" i="7"/>
  <c r="W609" i="7"/>
  <c r="M614" i="7"/>
  <c r="M526" i="7"/>
  <c r="M527" i="7"/>
  <c r="BH598" i="7"/>
  <c r="BH599" i="7"/>
  <c r="BH604" i="7"/>
  <c r="BH605" i="7"/>
  <c r="BH607" i="7"/>
  <c r="BH609" i="7"/>
  <c r="BC526" i="7"/>
  <c r="AX601" i="7"/>
  <c r="AX596" i="7"/>
  <c r="AX597" i="7"/>
  <c r="AX882" i="7"/>
  <c r="AX602" i="7"/>
  <c r="AX603" i="7"/>
  <c r="AX600" i="7"/>
  <c r="AC600" i="7"/>
  <c r="AC596" i="7"/>
  <c r="AC597" i="7"/>
  <c r="AC602" i="7"/>
  <c r="AC603" i="7"/>
  <c r="AC601" i="7"/>
  <c r="AC882" i="7"/>
  <c r="Q628" i="7"/>
  <c r="Q617" i="7"/>
  <c r="Q897" i="7"/>
  <c r="Q620" i="7"/>
  <c r="Q632" i="7"/>
  <c r="B486" i="7"/>
  <c r="B487" i="7"/>
  <c r="Q598" i="7"/>
  <c r="Q599" i="7"/>
  <c r="Q604" i="7"/>
  <c r="Q605" i="7"/>
  <c r="Q607" i="7"/>
  <c r="M602" i="7"/>
  <c r="M600" i="7"/>
  <c r="M603" i="7"/>
  <c r="M601" i="7"/>
  <c r="M596" i="7"/>
  <c r="M597" i="7"/>
  <c r="M882" i="7"/>
  <c r="AG630" i="7"/>
  <c r="AY620" i="7"/>
  <c r="AY617" i="7"/>
  <c r="AY897" i="7"/>
  <c r="AY632" i="7"/>
  <c r="AY628" i="7"/>
  <c r="AQ561" i="7"/>
  <c r="AQ562" i="7"/>
  <c r="AX561" i="7"/>
  <c r="AX562" i="7"/>
  <c r="V628" i="7"/>
  <c r="V620" i="7"/>
  <c r="V632" i="7"/>
  <c r="V897" i="7"/>
  <c r="V617" i="7"/>
  <c r="AO605" i="7"/>
  <c r="AA561" i="7"/>
  <c r="AA562" i="7"/>
  <c r="N608" i="7"/>
  <c r="N887" i="7"/>
  <c r="J598" i="7"/>
  <c r="J599" i="7"/>
  <c r="J604" i="7"/>
  <c r="J605" i="7"/>
  <c r="J607" i="7"/>
  <c r="S527" i="7"/>
  <c r="S526" i="7"/>
  <c r="S614" i="7"/>
  <c r="AI882" i="7"/>
  <c r="AI602" i="7"/>
  <c r="AI603" i="7"/>
  <c r="AI600" i="7"/>
  <c r="AI601" i="7"/>
  <c r="AI596" i="7"/>
  <c r="AI597" i="7"/>
  <c r="C526" i="7"/>
  <c r="C614" i="7"/>
  <c r="C527" i="7"/>
  <c r="AX614" i="7"/>
  <c r="AX526" i="7"/>
  <c r="AX527" i="7"/>
  <c r="K486" i="7"/>
  <c r="K487" i="7"/>
  <c r="AN525" i="7"/>
  <c r="V607" i="7"/>
  <c r="AV630" i="7"/>
  <c r="AV631" i="7"/>
  <c r="BD525" i="7"/>
  <c r="S561" i="7"/>
  <c r="S562" i="7"/>
  <c r="AR620" i="7"/>
  <c r="AR897" i="7"/>
  <c r="AR617" i="7"/>
  <c r="AR632" i="7"/>
  <c r="AR628" i="7"/>
  <c r="AI561" i="7"/>
  <c r="AI562" i="7"/>
  <c r="U618" i="7"/>
  <c r="U627" i="7"/>
  <c r="O607" i="7"/>
  <c r="AM611" i="7"/>
  <c r="AM621" i="7"/>
  <c r="AM623" i="7"/>
  <c r="BC527" i="7"/>
  <c r="R887" i="7"/>
  <c r="O604" i="7"/>
  <c r="O605" i="7"/>
  <c r="O606" i="7"/>
  <c r="D561" i="7"/>
  <c r="D562" i="7"/>
  <c r="D887" i="7"/>
  <c r="L604" i="7"/>
  <c r="L605" i="7"/>
  <c r="H552" i="7"/>
  <c r="BC561" i="7"/>
  <c r="BC562" i="7"/>
  <c r="AS882" i="7"/>
  <c r="E552" i="7"/>
  <c r="F596" i="7"/>
  <c r="F597" i="7"/>
  <c r="F607" i="7"/>
  <c r="F603" i="7"/>
  <c r="F882" i="7"/>
  <c r="AK622" i="7"/>
  <c r="V609" i="7"/>
  <c r="F561" i="7"/>
  <c r="F562" i="7"/>
  <c r="F600" i="7"/>
  <c r="Y622" i="7"/>
  <c r="Y606" i="7"/>
  <c r="Y610" i="7"/>
  <c r="Y611" i="7"/>
  <c r="AS602" i="7"/>
  <c r="AS600" i="7"/>
  <c r="X561" i="7"/>
  <c r="X562" i="7"/>
  <c r="J609" i="7"/>
  <c r="Q609" i="7"/>
  <c r="Q622" i="7"/>
  <c r="BD561" i="7"/>
  <c r="BD562" i="7"/>
  <c r="BD608" i="7"/>
  <c r="AY609" i="7"/>
  <c r="L609" i="7"/>
  <c r="AS596" i="7"/>
  <c r="AS597" i="7"/>
  <c r="AS598" i="7"/>
  <c r="AS599" i="7"/>
  <c r="AM619" i="7"/>
  <c r="AM624" i="7"/>
  <c r="AS561" i="7"/>
  <c r="AS562" i="7"/>
  <c r="AF607" i="7"/>
  <c r="AF609" i="7"/>
  <c r="AK610" i="7"/>
  <c r="AK621" i="7"/>
  <c r="AK623" i="7"/>
  <c r="AF622" i="7"/>
  <c r="AF606" i="7"/>
  <c r="BE622" i="7"/>
  <c r="BE606" i="7"/>
  <c r="BE610" i="7"/>
  <c r="I606" i="7"/>
  <c r="BB606" i="7"/>
  <c r="BB610" i="7"/>
  <c r="BB622" i="7"/>
  <c r="W622" i="7"/>
  <c r="W606" i="7"/>
  <c r="W610" i="7"/>
  <c r="BF622" i="7"/>
  <c r="BF606" i="7"/>
  <c r="BF610" i="7"/>
  <c r="J622" i="7"/>
  <c r="J606" i="7"/>
  <c r="J610" i="7"/>
  <c r="Q606" i="7"/>
  <c r="BH606" i="7"/>
  <c r="BH610" i="7"/>
  <c r="BH622" i="7"/>
  <c r="AD633" i="7"/>
  <c r="AD643" i="7"/>
  <c r="AD647" i="7"/>
  <c r="BA606" i="7"/>
  <c r="V622" i="7"/>
  <c r="V606" i="7"/>
  <c r="V610" i="7"/>
  <c r="AV643" i="7"/>
  <c r="AV647" i="7"/>
  <c r="AV633" i="7"/>
  <c r="AZ606" i="7"/>
  <c r="AR618" i="7"/>
  <c r="AR627" i="7"/>
  <c r="AR630" i="7"/>
  <c r="BD614" i="7"/>
  <c r="BD527" i="7"/>
  <c r="BD526" i="7"/>
  <c r="K534" i="7"/>
  <c r="K548" i="7"/>
  <c r="K530" i="7"/>
  <c r="K544" i="7"/>
  <c r="K532" i="7"/>
  <c r="K546" i="7"/>
  <c r="K531" i="7"/>
  <c r="K545" i="7"/>
  <c r="K533" i="7"/>
  <c r="K547" i="7"/>
  <c r="K552" i="7"/>
  <c r="K505" i="7"/>
  <c r="K512" i="7"/>
  <c r="K519" i="7"/>
  <c r="K507" i="7"/>
  <c r="K514" i="7"/>
  <c r="K521" i="7"/>
  <c r="K508" i="7"/>
  <c r="K515" i="7"/>
  <c r="K522" i="7"/>
  <c r="K506" i="7"/>
  <c r="K513" i="7"/>
  <c r="K520" i="7"/>
  <c r="K509" i="7"/>
  <c r="K516" i="7"/>
  <c r="K523" i="7"/>
  <c r="B593" i="7"/>
  <c r="B594" i="7"/>
  <c r="B595" i="7"/>
  <c r="B824" i="7"/>
  <c r="BG526" i="7"/>
  <c r="BG527" i="7"/>
  <c r="BG614" i="7"/>
  <c r="AZ618" i="7"/>
  <c r="AZ627" i="7"/>
  <c r="AZ630" i="7"/>
  <c r="AT598" i="7"/>
  <c r="AT599" i="7"/>
  <c r="AT604" i="7"/>
  <c r="AT605" i="7"/>
  <c r="AT607" i="7"/>
  <c r="AT609" i="7"/>
  <c r="AU620" i="7"/>
  <c r="AU617" i="7"/>
  <c r="AU632" i="7"/>
  <c r="AU897" i="7"/>
  <c r="AU628" i="7"/>
  <c r="AT618" i="7"/>
  <c r="AT627" i="7"/>
  <c r="AT630" i="7"/>
  <c r="X882" i="7"/>
  <c r="X603" i="7"/>
  <c r="X601" i="7"/>
  <c r="X600" i="7"/>
  <c r="X596" i="7"/>
  <c r="X597" i="7"/>
  <c r="X602" i="7"/>
  <c r="AU608" i="7"/>
  <c r="AU887" i="7"/>
  <c r="AL622" i="7"/>
  <c r="AL606" i="7"/>
  <c r="AL610" i="7"/>
  <c r="AO618" i="7"/>
  <c r="AO627" i="7"/>
  <c r="AC897" i="7"/>
  <c r="AC632" i="7"/>
  <c r="AC617" i="7"/>
  <c r="AC620" i="7"/>
  <c r="AC628" i="7"/>
  <c r="Y621" i="7"/>
  <c r="Y623" i="7"/>
  <c r="O609" i="7"/>
  <c r="O622" i="7"/>
  <c r="AN614" i="7"/>
  <c r="AN527" i="7"/>
  <c r="AN526" i="7"/>
  <c r="S620" i="7"/>
  <c r="S628" i="7"/>
  <c r="S617" i="7"/>
  <c r="S632" i="7"/>
  <c r="S897" i="7"/>
  <c r="AO622" i="7"/>
  <c r="AO606" i="7"/>
  <c r="AO610" i="7"/>
  <c r="V618" i="7"/>
  <c r="V627" i="7"/>
  <c r="V630" i="7"/>
  <c r="AC598" i="7"/>
  <c r="AC599" i="7"/>
  <c r="AC604" i="7"/>
  <c r="AC605" i="7"/>
  <c r="AC607" i="7"/>
  <c r="AQ617" i="7"/>
  <c r="AQ632" i="7"/>
  <c r="AQ897" i="7"/>
  <c r="AQ628" i="7"/>
  <c r="AQ620" i="7"/>
  <c r="AW643" i="7"/>
  <c r="AW647" i="7"/>
  <c r="AW633" i="7"/>
  <c r="P610" i="7"/>
  <c r="S598" i="7"/>
  <c r="S599" i="7"/>
  <c r="S604" i="7"/>
  <c r="S605" i="7"/>
  <c r="S607" i="7"/>
  <c r="F526" i="7"/>
  <c r="F614" i="7"/>
  <c r="F527" i="7"/>
  <c r="H550" i="7"/>
  <c r="H551" i="7"/>
  <c r="AB621" i="7"/>
  <c r="AB623" i="7"/>
  <c r="AB611" i="7"/>
  <c r="R598" i="7"/>
  <c r="R599" i="7"/>
  <c r="R604" i="7"/>
  <c r="R605" i="7"/>
  <c r="R607" i="7"/>
  <c r="R609" i="7"/>
  <c r="X614" i="7"/>
  <c r="X526" i="7"/>
  <c r="X527" i="7"/>
  <c r="AJ618" i="7"/>
  <c r="AJ627" i="7"/>
  <c r="AJ630" i="7"/>
  <c r="BH618" i="7"/>
  <c r="BH627" i="7"/>
  <c r="BH630" i="7"/>
  <c r="AS527" i="7"/>
  <c r="AS614" i="7"/>
  <c r="AS526" i="7"/>
  <c r="AU598" i="7"/>
  <c r="AU599" i="7"/>
  <c r="AU604" i="7"/>
  <c r="AU605" i="7"/>
  <c r="AU607" i="7"/>
  <c r="I618" i="7"/>
  <c r="I627" i="7"/>
  <c r="E525" i="7"/>
  <c r="E550" i="7"/>
  <c r="E551" i="7"/>
  <c r="G603" i="7"/>
  <c r="G596" i="7"/>
  <c r="G597" i="7"/>
  <c r="G601" i="7"/>
  <c r="G600" i="7"/>
  <c r="G882" i="7"/>
  <c r="G602" i="7"/>
  <c r="AK618" i="7"/>
  <c r="AK627" i="7"/>
  <c r="BE618" i="7"/>
  <c r="BE627" i="7"/>
  <c r="BE630" i="7"/>
  <c r="AP631" i="7"/>
  <c r="Z609" i="7"/>
  <c r="Z622" i="7"/>
  <c r="N631" i="7"/>
  <c r="AH897" i="7"/>
  <c r="AH632" i="7"/>
  <c r="AH620" i="7"/>
  <c r="AH628" i="7"/>
  <c r="AH617" i="7"/>
  <c r="AG621" i="7"/>
  <c r="AG623" i="7"/>
  <c r="AG611" i="7"/>
  <c r="AG619" i="7"/>
  <c r="AG624" i="7"/>
  <c r="S608" i="7"/>
  <c r="S887" i="7"/>
  <c r="AX628" i="7"/>
  <c r="AX617" i="7"/>
  <c r="AX620" i="7"/>
  <c r="AX897" i="7"/>
  <c r="AX632" i="7"/>
  <c r="X608" i="7"/>
  <c r="X887" i="7"/>
  <c r="AA608" i="7"/>
  <c r="AA887" i="7"/>
  <c r="M620" i="7"/>
  <c r="M632" i="7"/>
  <c r="M617" i="7"/>
  <c r="M897" i="7"/>
  <c r="M628" i="7"/>
  <c r="AH598" i="7"/>
  <c r="AH599" i="7"/>
  <c r="AH604" i="7"/>
  <c r="AH605" i="7"/>
  <c r="AH607" i="7"/>
  <c r="AG631" i="7"/>
  <c r="BA618" i="7"/>
  <c r="BA627" i="7"/>
  <c r="N606" i="7"/>
  <c r="T617" i="7"/>
  <c r="T632" i="7"/>
  <c r="T897" i="7"/>
  <c r="T628" i="7"/>
  <c r="T620" i="7"/>
  <c r="AI887" i="7"/>
  <c r="AI608" i="7"/>
  <c r="K593" i="7"/>
  <c r="K594" i="7"/>
  <c r="K595" i="7"/>
  <c r="K824" i="7"/>
  <c r="AI598" i="7"/>
  <c r="AI599" i="7"/>
  <c r="AI604" i="7"/>
  <c r="AI605" i="7"/>
  <c r="AI607" i="7"/>
  <c r="AY618" i="7"/>
  <c r="AY627" i="7"/>
  <c r="AY630" i="7"/>
  <c r="AQ887" i="7"/>
  <c r="AQ608" i="7"/>
  <c r="M598" i="7"/>
  <c r="M599" i="7"/>
  <c r="M604" i="7"/>
  <c r="M605" i="7"/>
  <c r="M607" i="7"/>
  <c r="M609" i="7"/>
  <c r="BC897" i="7"/>
  <c r="BC632" i="7"/>
  <c r="BC628" i="7"/>
  <c r="BC617" i="7"/>
  <c r="BC620" i="7"/>
  <c r="AP621" i="7"/>
  <c r="AP623" i="7"/>
  <c r="AP611" i="7"/>
  <c r="AP619" i="7"/>
  <c r="AP624" i="7"/>
  <c r="BF618" i="7"/>
  <c r="BF627" i="7"/>
  <c r="AJ887" i="7"/>
  <c r="AJ608" i="7"/>
  <c r="Y618" i="7"/>
  <c r="Y627" i="7"/>
  <c r="Y630" i="7"/>
  <c r="BC598" i="7"/>
  <c r="BC599" i="7"/>
  <c r="BC604" i="7"/>
  <c r="BC607" i="7"/>
  <c r="AS887" i="7"/>
  <c r="AS608" i="7"/>
  <c r="AI628" i="7"/>
  <c r="AI620" i="7"/>
  <c r="AI632" i="7"/>
  <c r="AI617" i="7"/>
  <c r="AI897" i="7"/>
  <c r="O632" i="7"/>
  <c r="O620" i="7"/>
  <c r="O628" i="7"/>
  <c r="O897" i="7"/>
  <c r="O617" i="7"/>
  <c r="Z606" i="7"/>
  <c r="D608" i="7"/>
  <c r="BB618" i="7"/>
  <c r="BB627" i="7"/>
  <c r="BB630" i="7"/>
  <c r="BG602" i="7"/>
  <c r="BG596" i="7"/>
  <c r="BG597" i="7"/>
  <c r="BG600" i="7"/>
  <c r="BG603" i="7"/>
  <c r="BG601" i="7"/>
  <c r="BG882" i="7"/>
  <c r="AN882" i="7"/>
  <c r="AN601" i="7"/>
  <c r="AN603" i="7"/>
  <c r="AN596" i="7"/>
  <c r="AN597" i="7"/>
  <c r="AN600" i="7"/>
  <c r="AN602" i="7"/>
  <c r="AL618" i="7"/>
  <c r="AL627" i="7"/>
  <c r="AL630" i="7"/>
  <c r="I630" i="7"/>
  <c r="R628" i="7"/>
  <c r="R620" i="7"/>
  <c r="R617" i="7"/>
  <c r="R632" i="7"/>
  <c r="R897" i="7"/>
  <c r="D603" i="7"/>
  <c r="D882" i="7"/>
  <c r="D602" i="7"/>
  <c r="D596" i="7"/>
  <c r="D597" i="7"/>
  <c r="D600" i="7"/>
  <c r="D601" i="7"/>
  <c r="G614" i="7"/>
  <c r="G527" i="7"/>
  <c r="G526" i="7"/>
  <c r="AA598" i="7"/>
  <c r="AA599" i="7"/>
  <c r="AA604" i="7"/>
  <c r="AA605" i="7"/>
  <c r="AA607" i="7"/>
  <c r="AA609" i="7"/>
  <c r="J618" i="7"/>
  <c r="J627" i="7"/>
  <c r="J630" i="7"/>
  <c r="BG561" i="7"/>
  <c r="BG562" i="7"/>
  <c r="N609" i="7"/>
  <c r="N622" i="7"/>
  <c r="AA897" i="7"/>
  <c r="AA617" i="7"/>
  <c r="AA620" i="7"/>
  <c r="AA628" i="7"/>
  <c r="AA632" i="7"/>
  <c r="AJ598" i="7"/>
  <c r="AJ599" i="7"/>
  <c r="AJ604" i="7"/>
  <c r="AJ605" i="7"/>
  <c r="AJ607" i="7"/>
  <c r="AQ598" i="7"/>
  <c r="AQ599" i="7"/>
  <c r="AQ604" i="7"/>
  <c r="AQ605" i="7"/>
  <c r="AQ607" i="7"/>
  <c r="AQ609" i="7"/>
  <c r="U610" i="7"/>
  <c r="C632" i="7"/>
  <c r="C617" i="7"/>
  <c r="C620" i="7"/>
  <c r="C897" i="7"/>
  <c r="C628" i="7"/>
  <c r="AX608" i="7"/>
  <c r="AX887" i="7"/>
  <c r="B533" i="7"/>
  <c r="B547" i="7"/>
  <c r="B531" i="7"/>
  <c r="B545" i="7"/>
  <c r="B532" i="7"/>
  <c r="B546" i="7"/>
  <c r="B534" i="7"/>
  <c r="B548" i="7"/>
  <c r="B530" i="7"/>
  <c r="B544" i="7"/>
  <c r="B508" i="7"/>
  <c r="B515" i="7"/>
  <c r="B522" i="7"/>
  <c r="B505" i="7"/>
  <c r="B512" i="7"/>
  <c r="B519" i="7"/>
  <c r="B507" i="7"/>
  <c r="B514" i="7"/>
  <c r="B521" i="7"/>
  <c r="B506" i="7"/>
  <c r="B513" i="7"/>
  <c r="B520" i="7"/>
  <c r="B509" i="7"/>
  <c r="B516" i="7"/>
  <c r="B523" i="7"/>
  <c r="Q618" i="7"/>
  <c r="Q627" i="7"/>
  <c r="Q630" i="7"/>
  <c r="AX598" i="7"/>
  <c r="AX599" i="7"/>
  <c r="AX604" i="7"/>
  <c r="AX605" i="7"/>
  <c r="AX607" i="7"/>
  <c r="F887" i="7"/>
  <c r="F608" i="7"/>
  <c r="F609" i="7"/>
  <c r="AY622" i="7"/>
  <c r="AY606" i="7"/>
  <c r="AY610" i="7"/>
  <c r="L622" i="7"/>
  <c r="L606" i="7"/>
  <c r="L610" i="7"/>
  <c r="BC605" i="7"/>
  <c r="AF632" i="7"/>
  <c r="AF897" i="7"/>
  <c r="AF628" i="7"/>
  <c r="AF617" i="7"/>
  <c r="AF620" i="7"/>
  <c r="D614" i="7"/>
  <c r="D526" i="7"/>
  <c r="D527" i="7"/>
  <c r="BA609" i="7"/>
  <c r="BA622" i="7"/>
  <c r="H525" i="7"/>
  <c r="U630" i="7"/>
  <c r="U631" i="7"/>
  <c r="W618" i="7"/>
  <c r="W627" i="7"/>
  <c r="W630" i="7"/>
  <c r="AC608" i="7"/>
  <c r="AC887" i="7"/>
  <c r="AE598" i="7"/>
  <c r="AE599" i="7"/>
  <c r="AE604" i="7"/>
  <c r="AE605" i="7"/>
  <c r="AE607" i="7"/>
  <c r="AE609" i="7"/>
  <c r="I609" i="7"/>
  <c r="I622" i="7"/>
  <c r="AE620" i="7"/>
  <c r="AE632" i="7"/>
  <c r="AE617" i="7"/>
  <c r="AE628" i="7"/>
  <c r="AE897" i="7"/>
  <c r="L617" i="7"/>
  <c r="L632" i="7"/>
  <c r="L897" i="7"/>
  <c r="L628" i="7"/>
  <c r="L620" i="7"/>
  <c r="P631" i="7"/>
  <c r="AZ609" i="7"/>
  <c r="AZ622" i="7"/>
  <c r="BD596" i="7"/>
  <c r="BD597" i="7"/>
  <c r="BD601" i="7"/>
  <c r="BD602" i="7"/>
  <c r="BD882" i="7"/>
  <c r="BD600" i="7"/>
  <c r="BD603" i="7"/>
  <c r="AN561" i="7"/>
  <c r="AN562" i="7"/>
  <c r="Z630" i="7"/>
  <c r="Z631" i="7"/>
  <c r="AM631" i="7"/>
  <c r="T598" i="7"/>
  <c r="T599" i="7"/>
  <c r="T604" i="7"/>
  <c r="T605" i="7"/>
  <c r="T607" i="7"/>
  <c r="T609" i="7"/>
  <c r="AB618" i="7"/>
  <c r="AB627" i="7"/>
  <c r="C598" i="7"/>
  <c r="C599" i="7"/>
  <c r="C604" i="7"/>
  <c r="C605" i="7"/>
  <c r="C607" i="7"/>
  <c r="C609" i="7"/>
  <c r="AH887" i="7"/>
  <c r="AH608" i="7"/>
  <c r="G561" i="7"/>
  <c r="G562" i="7"/>
  <c r="F598" i="7"/>
  <c r="F599" i="7"/>
  <c r="AR621" i="7"/>
  <c r="AR623" i="7"/>
  <c r="AR611" i="7"/>
  <c r="BD887" i="7"/>
  <c r="Z610" i="7"/>
  <c r="BC608" i="7"/>
  <c r="BC609" i="7"/>
  <c r="BC622" i="7"/>
  <c r="BC887" i="7"/>
  <c r="H561" i="7"/>
  <c r="H562" i="7"/>
  <c r="AU609" i="7"/>
  <c r="F604" i="7"/>
  <c r="F605" i="7"/>
  <c r="AR619" i="7"/>
  <c r="AR624" i="7"/>
  <c r="B525" i="7"/>
  <c r="K550" i="7"/>
  <c r="K551" i="7"/>
  <c r="AS604" i="7"/>
  <c r="AS605" i="7"/>
  <c r="AS607" i="7"/>
  <c r="AS609" i="7"/>
  <c r="AK611" i="7"/>
  <c r="AX609" i="7"/>
  <c r="B552" i="7"/>
  <c r="AJ609" i="7"/>
  <c r="AJ622" i="7"/>
  <c r="N610" i="7"/>
  <c r="N619" i="7"/>
  <c r="N624" i="7"/>
  <c r="Q610" i="7"/>
  <c r="AF610" i="7"/>
  <c r="C606" i="7"/>
  <c r="C610" i="7"/>
  <c r="C622" i="7"/>
  <c r="AQ622" i="7"/>
  <c r="AQ606" i="7"/>
  <c r="AQ610" i="7"/>
  <c r="AC606" i="7"/>
  <c r="M622" i="7"/>
  <c r="M606" i="7"/>
  <c r="M610" i="7"/>
  <c r="AA622" i="7"/>
  <c r="AA606" i="7"/>
  <c r="AA610" i="7"/>
  <c r="U633" i="7"/>
  <c r="U643" i="7"/>
  <c r="U647" i="7"/>
  <c r="T606" i="7"/>
  <c r="T610" i="7"/>
  <c r="T622" i="7"/>
  <c r="AX622" i="7"/>
  <c r="AX606" i="7"/>
  <c r="AX610" i="7"/>
  <c r="AJ606" i="7"/>
  <c r="G887" i="7"/>
  <c r="G608" i="7"/>
  <c r="H614" i="7"/>
  <c r="H527" i="7"/>
  <c r="H526" i="7"/>
  <c r="L611" i="7"/>
  <c r="L621" i="7"/>
  <c r="L623" i="7"/>
  <c r="AE606" i="7"/>
  <c r="AE610" i="7"/>
  <c r="AE622" i="7"/>
  <c r="N621" i="7"/>
  <c r="N623" i="7"/>
  <c r="N611" i="7"/>
  <c r="E614" i="7"/>
  <c r="E527" i="7"/>
  <c r="E526" i="7"/>
  <c r="Z647" i="7"/>
  <c r="Z633" i="7"/>
  <c r="Z643" i="7"/>
  <c r="AH606" i="7"/>
  <c r="K596" i="7"/>
  <c r="K597" i="7"/>
  <c r="K882" i="7"/>
  <c r="K601" i="7"/>
  <c r="K600" i="7"/>
  <c r="K603" i="7"/>
  <c r="K602" i="7"/>
  <c r="AD641" i="7"/>
  <c r="AD634" i="7"/>
  <c r="Q611" i="7"/>
  <c r="Q619" i="7"/>
  <c r="Q624" i="7"/>
  <c r="Q621" i="7"/>
  <c r="Q623" i="7"/>
  <c r="BE621" i="7"/>
  <c r="BE623" i="7"/>
  <c r="BE619" i="7"/>
  <c r="BE624" i="7"/>
  <c r="BE611" i="7"/>
  <c r="BD598" i="7"/>
  <c r="BD599" i="7"/>
  <c r="BD604" i="7"/>
  <c r="BD605" i="7"/>
  <c r="BD607" i="7"/>
  <c r="BD609" i="7"/>
  <c r="W631" i="7"/>
  <c r="D632" i="7"/>
  <c r="D617" i="7"/>
  <c r="D620" i="7"/>
  <c r="D628" i="7"/>
  <c r="D897" i="7"/>
  <c r="U621" i="7"/>
  <c r="U623" i="7"/>
  <c r="U611" i="7"/>
  <c r="U619" i="7"/>
  <c r="U624" i="7"/>
  <c r="AN598" i="7"/>
  <c r="AN599" i="7"/>
  <c r="AN604" i="7"/>
  <c r="AN605" i="7"/>
  <c r="AN607" i="7"/>
  <c r="O618" i="7"/>
  <c r="O627" i="7"/>
  <c r="O630" i="7"/>
  <c r="T618" i="7"/>
  <c r="T627" i="7"/>
  <c r="AX618" i="7"/>
  <c r="AX627" i="7"/>
  <c r="AX630" i="7"/>
  <c r="I631" i="7"/>
  <c r="AS632" i="7"/>
  <c r="AS617" i="7"/>
  <c r="AS620" i="7"/>
  <c r="AS628" i="7"/>
  <c r="AS897" i="7"/>
  <c r="BH631" i="7"/>
  <c r="AB619" i="7"/>
  <c r="AB624" i="7"/>
  <c r="P619" i="7"/>
  <c r="P624" i="7"/>
  <c r="P621" i="7"/>
  <c r="P623" i="7"/>
  <c r="P611" i="7"/>
  <c r="AT606" i="7"/>
  <c r="AT610" i="7"/>
  <c r="AT622" i="7"/>
  <c r="V631" i="7"/>
  <c r="AC618" i="7"/>
  <c r="AC627" i="7"/>
  <c r="AC630" i="7"/>
  <c r="X598" i="7"/>
  <c r="X599" i="7"/>
  <c r="X604" i="7"/>
  <c r="X605" i="7"/>
  <c r="X607" i="7"/>
  <c r="X609" i="7"/>
  <c r="K561" i="7"/>
  <c r="K562" i="7"/>
  <c r="AR631" i="7"/>
  <c r="AZ610" i="7"/>
  <c r="BA610" i="7"/>
  <c r="J619" i="7"/>
  <c r="J624" i="7"/>
  <c r="J621" i="7"/>
  <c r="J623" i="7"/>
  <c r="J611" i="7"/>
  <c r="W619" i="7"/>
  <c r="W624" i="7"/>
  <c r="W611" i="7"/>
  <c r="W621" i="7"/>
  <c r="W623" i="7"/>
  <c r="F622" i="7"/>
  <c r="F606" i="7"/>
  <c r="F610" i="7"/>
  <c r="AM643" i="7"/>
  <c r="AM633" i="7"/>
  <c r="AM647" i="7"/>
  <c r="AU622" i="7"/>
  <c r="AU606" i="7"/>
  <c r="AU610" i="7"/>
  <c r="S606" i="7"/>
  <c r="AI606" i="7"/>
  <c r="N647" i="7"/>
  <c r="N643" i="7"/>
  <c r="N633" i="7"/>
  <c r="AQ618" i="7"/>
  <c r="AQ627" i="7"/>
  <c r="BB611" i="7"/>
  <c r="BB619" i="7"/>
  <c r="BB624" i="7"/>
  <c r="BB621" i="7"/>
  <c r="BB623" i="7"/>
  <c r="AE618" i="7"/>
  <c r="AE627" i="7"/>
  <c r="B550" i="7"/>
  <c r="B551" i="7"/>
  <c r="AB630" i="7"/>
  <c r="AB631" i="7"/>
  <c r="AA618" i="7"/>
  <c r="AA627" i="7"/>
  <c r="BG887" i="7"/>
  <c r="BG608" i="7"/>
  <c r="G620" i="7"/>
  <c r="G617" i="7"/>
  <c r="G632" i="7"/>
  <c r="G897" i="7"/>
  <c r="G628" i="7"/>
  <c r="AL631" i="7"/>
  <c r="R622" i="7"/>
  <c r="R606" i="7"/>
  <c r="R610" i="7"/>
  <c r="BB631" i="7"/>
  <c r="BC618" i="7"/>
  <c r="BC627" i="7"/>
  <c r="AY631" i="7"/>
  <c r="AI609" i="7"/>
  <c r="AI622" i="7"/>
  <c r="AG633" i="7"/>
  <c r="AG647" i="7"/>
  <c r="AG643" i="7"/>
  <c r="AH609" i="7"/>
  <c r="AH622" i="7"/>
  <c r="AS606" i="7"/>
  <c r="AK630" i="7"/>
  <c r="AK631" i="7"/>
  <c r="X628" i="7"/>
  <c r="X620" i="7"/>
  <c r="X632" i="7"/>
  <c r="X897" i="7"/>
  <c r="X617" i="7"/>
  <c r="F617" i="7"/>
  <c r="F620" i="7"/>
  <c r="F632" i="7"/>
  <c r="F628" i="7"/>
  <c r="F897" i="7"/>
  <c r="AW641" i="7"/>
  <c r="AW634" i="7"/>
  <c r="S618" i="7"/>
  <c r="S627" i="7"/>
  <c r="S630" i="7"/>
  <c r="AO630" i="7"/>
  <c r="AO631" i="7"/>
  <c r="AT631" i="7"/>
  <c r="AU618" i="7"/>
  <c r="AU627" i="7"/>
  <c r="BD632" i="7"/>
  <c r="BD620" i="7"/>
  <c r="BD897" i="7"/>
  <c r="BD617" i="7"/>
  <c r="BD628" i="7"/>
  <c r="V611" i="7"/>
  <c r="V621" i="7"/>
  <c r="V623" i="7"/>
  <c r="V619" i="7"/>
  <c r="V624" i="7"/>
  <c r="BH621" i="7"/>
  <c r="BH623" i="7"/>
  <c r="BH619" i="7"/>
  <c r="BH624" i="7"/>
  <c r="BH611" i="7"/>
  <c r="I610" i="7"/>
  <c r="AF611" i="7"/>
  <c r="AF621" i="7"/>
  <c r="AF623" i="7"/>
  <c r="P647" i="7"/>
  <c r="P643" i="7"/>
  <c r="P633" i="7"/>
  <c r="L618" i="7"/>
  <c r="L627" i="7"/>
  <c r="L630" i="7"/>
  <c r="B614" i="7"/>
  <c r="B527" i="7"/>
  <c r="B526" i="7"/>
  <c r="R618" i="7"/>
  <c r="R627" i="7"/>
  <c r="BG598" i="7"/>
  <c r="BG599" i="7"/>
  <c r="BG604" i="7"/>
  <c r="BG605" i="7"/>
  <c r="BG607" i="7"/>
  <c r="Y631" i="7"/>
  <c r="M618" i="7"/>
  <c r="M627" i="7"/>
  <c r="BE631" i="7"/>
  <c r="K525" i="7"/>
  <c r="AN887" i="7"/>
  <c r="AN608" i="7"/>
  <c r="AF618" i="7"/>
  <c r="AF627" i="7"/>
  <c r="BC606" i="7"/>
  <c r="AY619" i="7"/>
  <c r="AY624" i="7"/>
  <c r="AY621" i="7"/>
  <c r="AY623" i="7"/>
  <c r="AY611" i="7"/>
  <c r="Q631" i="7"/>
  <c r="C618" i="7"/>
  <c r="C627" i="7"/>
  <c r="C630" i="7"/>
  <c r="AA630" i="7"/>
  <c r="J631" i="7"/>
  <c r="D598" i="7"/>
  <c r="D599" i="7"/>
  <c r="D604" i="7"/>
  <c r="D605" i="7"/>
  <c r="D607" i="7"/>
  <c r="D609" i="7"/>
  <c r="Z621" i="7"/>
  <c r="Z623" i="7"/>
  <c r="Z619" i="7"/>
  <c r="Z624" i="7"/>
  <c r="Z611" i="7"/>
  <c r="AI618" i="7"/>
  <c r="AI627" i="7"/>
  <c r="K607" i="7"/>
  <c r="H887" i="7"/>
  <c r="H608" i="7"/>
  <c r="AH618" i="7"/>
  <c r="AH627" i="7"/>
  <c r="AP647" i="7"/>
  <c r="AP633" i="7"/>
  <c r="AP643" i="7"/>
  <c r="AK619" i="7"/>
  <c r="AK624" i="7"/>
  <c r="BA630" i="7"/>
  <c r="BA631" i="7"/>
  <c r="G598" i="7"/>
  <c r="G599" i="7"/>
  <c r="G604" i="7"/>
  <c r="G605" i="7"/>
  <c r="G607" i="7"/>
  <c r="E603" i="7"/>
  <c r="E601" i="7"/>
  <c r="E882" i="7"/>
  <c r="E600" i="7"/>
  <c r="E596" i="7"/>
  <c r="E597" i="7"/>
  <c r="E602" i="7"/>
  <c r="AJ631" i="7"/>
  <c r="H600" i="7"/>
  <c r="H882" i="7"/>
  <c r="H596" i="7"/>
  <c r="H597" i="7"/>
  <c r="H601" i="7"/>
  <c r="H602" i="7"/>
  <c r="H603" i="7"/>
  <c r="S609" i="7"/>
  <c r="S622" i="7"/>
  <c r="BF630" i="7"/>
  <c r="BF631" i="7"/>
  <c r="AC609" i="7"/>
  <c r="AC622" i="7"/>
  <c r="AO611" i="7"/>
  <c r="AO619" i="7"/>
  <c r="AO624" i="7"/>
  <c r="AO621" i="7"/>
  <c r="AO623" i="7"/>
  <c r="AN617" i="7"/>
  <c r="AN897" i="7"/>
  <c r="AN632" i="7"/>
  <c r="AN620" i="7"/>
  <c r="AN628" i="7"/>
  <c r="Y619" i="7"/>
  <c r="Y624" i="7"/>
  <c r="AL621" i="7"/>
  <c r="AL623" i="7"/>
  <c r="AL611" i="7"/>
  <c r="AL619" i="7"/>
  <c r="AL624" i="7"/>
  <c r="E561" i="7"/>
  <c r="E562" i="7"/>
  <c r="AZ631" i="7"/>
  <c r="BG628" i="7"/>
  <c r="BG632" i="7"/>
  <c r="BG620" i="7"/>
  <c r="BG897" i="7"/>
  <c r="BG617" i="7"/>
  <c r="O610" i="7"/>
  <c r="AV634" i="7"/>
  <c r="AV641" i="7"/>
  <c r="BF619" i="7"/>
  <c r="BF624" i="7"/>
  <c r="BF611" i="7"/>
  <c r="BF621" i="7"/>
  <c r="BF623" i="7"/>
  <c r="BC610" i="7"/>
  <c r="AS622" i="7"/>
  <c r="AJ610" i="7"/>
  <c r="AJ619" i="7"/>
  <c r="AJ624" i="7"/>
  <c r="AW642" i="7"/>
  <c r="AW644" i="7"/>
  <c r="AW652" i="7"/>
  <c r="AW655" i="7"/>
  <c r="AW838" i="7"/>
  <c r="BG609" i="7"/>
  <c r="AF619" i="7"/>
  <c r="AF624" i="7"/>
  <c r="L619" i="7"/>
  <c r="L624" i="7"/>
  <c r="G609" i="7"/>
  <c r="G622" i="7"/>
  <c r="AI610" i="7"/>
  <c r="AI611" i="7"/>
  <c r="K598" i="7"/>
  <c r="K599" i="7"/>
  <c r="AV642" i="7"/>
  <c r="AV644" i="7"/>
  <c r="AV652" i="7"/>
  <c r="AV655" i="7"/>
  <c r="AV838" i="7"/>
  <c r="AS610" i="7"/>
  <c r="AS611" i="7"/>
  <c r="AH610" i="7"/>
  <c r="AH619" i="7"/>
  <c r="AH624" i="7"/>
  <c r="BG622" i="7"/>
  <c r="BG606" i="7"/>
  <c r="BG610" i="7"/>
  <c r="AK643" i="7"/>
  <c r="AK633" i="7"/>
  <c r="AK647" i="7"/>
  <c r="X622" i="7"/>
  <c r="X606" i="7"/>
  <c r="X610" i="7"/>
  <c r="AB647" i="7"/>
  <c r="AB643" i="7"/>
  <c r="AB633" i="7"/>
  <c r="BF647" i="7"/>
  <c r="BF633" i="7"/>
  <c r="BF643" i="7"/>
  <c r="G606" i="7"/>
  <c r="AO647" i="7"/>
  <c r="AO643" i="7"/>
  <c r="AO633" i="7"/>
  <c r="BD606" i="7"/>
  <c r="BD610" i="7"/>
  <c r="BD622" i="7"/>
  <c r="F618" i="7"/>
  <c r="F627" i="7"/>
  <c r="B600" i="7"/>
  <c r="B601" i="7"/>
  <c r="B603" i="7"/>
  <c r="B882" i="7"/>
  <c r="B596" i="7"/>
  <c r="B597" i="7"/>
  <c r="B602" i="7"/>
  <c r="AZ619" i="7"/>
  <c r="AZ624" i="7"/>
  <c r="AZ611" i="7"/>
  <c r="AZ621" i="7"/>
  <c r="AZ623" i="7"/>
  <c r="AS618" i="7"/>
  <c r="AS627" i="7"/>
  <c r="AS630" i="7"/>
  <c r="BA643" i="7"/>
  <c r="BA633" i="7"/>
  <c r="BA647" i="7"/>
  <c r="W643" i="7"/>
  <c r="W647" i="7"/>
  <c r="W633" i="7"/>
  <c r="AD635" i="7"/>
  <c r="AD636" i="7"/>
  <c r="K604" i="7"/>
  <c r="K605" i="7"/>
  <c r="Z641" i="7"/>
  <c r="Z634" i="7"/>
  <c r="H632" i="7"/>
  <c r="H620" i="7"/>
  <c r="H628" i="7"/>
  <c r="H897" i="7"/>
  <c r="H617" i="7"/>
  <c r="U634" i="7"/>
  <c r="U641" i="7"/>
  <c r="AQ621" i="7"/>
  <c r="AQ623" i="7"/>
  <c r="AQ619" i="7"/>
  <c r="AQ624" i="7"/>
  <c r="AQ611" i="7"/>
  <c r="T611" i="7"/>
  <c r="T619" i="7"/>
  <c r="T624" i="7"/>
  <c r="T621" i="7"/>
  <c r="T623" i="7"/>
  <c r="AA619" i="7"/>
  <c r="AA624" i="7"/>
  <c r="AA621" i="7"/>
  <c r="AA623" i="7"/>
  <c r="AA611" i="7"/>
  <c r="H598" i="7"/>
  <c r="H599" i="7"/>
  <c r="H604" i="7"/>
  <c r="H605" i="7"/>
  <c r="H607" i="7"/>
  <c r="H609" i="7"/>
  <c r="P634" i="7"/>
  <c r="P641" i="7"/>
  <c r="AW654" i="7"/>
  <c r="AY633" i="7"/>
  <c r="AY647" i="7"/>
  <c r="AY643" i="7"/>
  <c r="AV635" i="7"/>
  <c r="AV636" i="7"/>
  <c r="AP641" i="7"/>
  <c r="AP634" i="7"/>
  <c r="Q643" i="7"/>
  <c r="Q633" i="7"/>
  <c r="Q647" i="7"/>
  <c r="BD618" i="7"/>
  <c r="BD627" i="7"/>
  <c r="F630" i="7"/>
  <c r="BB647" i="7"/>
  <c r="BB633" i="7"/>
  <c r="BB643" i="7"/>
  <c r="AM634" i="7"/>
  <c r="AM641" i="7"/>
  <c r="AR643" i="7"/>
  <c r="AR633" i="7"/>
  <c r="AR647" i="7"/>
  <c r="AT619" i="7"/>
  <c r="AT624" i="7"/>
  <c r="AT611" i="7"/>
  <c r="AT621" i="7"/>
  <c r="AT623" i="7"/>
  <c r="AD642" i="7"/>
  <c r="AD644" i="7"/>
  <c r="AD652" i="7"/>
  <c r="O621" i="7"/>
  <c r="O623" i="7"/>
  <c r="O611" i="7"/>
  <c r="O619" i="7"/>
  <c r="O624" i="7"/>
  <c r="BG618" i="7"/>
  <c r="BG627" i="7"/>
  <c r="B628" i="7"/>
  <c r="B620" i="7"/>
  <c r="B617" i="7"/>
  <c r="B897" i="7"/>
  <c r="B632" i="7"/>
  <c r="T630" i="7"/>
  <c r="T631" i="7"/>
  <c r="AL633" i="7"/>
  <c r="AL647" i="7"/>
  <c r="AL643" i="7"/>
  <c r="S610" i="7"/>
  <c r="K608" i="7"/>
  <c r="K609" i="7"/>
  <c r="K887" i="7"/>
  <c r="AQ630" i="7"/>
  <c r="AQ631" i="7"/>
  <c r="I633" i="7"/>
  <c r="I647" i="7"/>
  <c r="I643" i="7"/>
  <c r="D618" i="7"/>
  <c r="D627" i="7"/>
  <c r="D630" i="7"/>
  <c r="E632" i="7"/>
  <c r="E628" i="7"/>
  <c r="E617" i="7"/>
  <c r="E897" i="7"/>
  <c r="E620" i="7"/>
  <c r="AE611" i="7"/>
  <c r="AE619" i="7"/>
  <c r="AE624" i="7"/>
  <c r="AE621" i="7"/>
  <c r="AE623" i="7"/>
  <c r="AX621" i="7"/>
  <c r="AX623" i="7"/>
  <c r="AX619" i="7"/>
  <c r="AX624" i="7"/>
  <c r="AX611" i="7"/>
  <c r="AV654" i="7"/>
  <c r="K526" i="7"/>
  <c r="K614" i="7"/>
  <c r="K527" i="7"/>
  <c r="D622" i="7"/>
  <c r="D606" i="7"/>
  <c r="D610" i="7"/>
  <c r="AZ643" i="7"/>
  <c r="AZ633" i="7"/>
  <c r="AZ647" i="7"/>
  <c r="J633" i="7"/>
  <c r="J643" i="7"/>
  <c r="J647" i="7"/>
  <c r="BC611" i="7"/>
  <c r="BC621" i="7"/>
  <c r="BC623" i="7"/>
  <c r="BC619" i="7"/>
  <c r="BC624" i="7"/>
  <c r="S631" i="7"/>
  <c r="AG641" i="7"/>
  <c r="AG634" i="7"/>
  <c r="AN606" i="7"/>
  <c r="N634" i="7"/>
  <c r="N641" i="7"/>
  <c r="AU621" i="7"/>
  <c r="AU623" i="7"/>
  <c r="AU611" i="7"/>
  <c r="AU619" i="7"/>
  <c r="AU624" i="7"/>
  <c r="BH647" i="7"/>
  <c r="BH633" i="7"/>
  <c r="BH643" i="7"/>
  <c r="AX631" i="7"/>
  <c r="AN609" i="7"/>
  <c r="AN622" i="7"/>
  <c r="AE630" i="7"/>
  <c r="AE631" i="7"/>
  <c r="AH621" i="7"/>
  <c r="AH623" i="7"/>
  <c r="AJ621" i="7"/>
  <c r="AJ623" i="7"/>
  <c r="BC630" i="7"/>
  <c r="BC631" i="7"/>
  <c r="L631" i="7"/>
  <c r="I611" i="7"/>
  <c r="I619" i="7"/>
  <c r="I624" i="7"/>
  <c r="I621" i="7"/>
  <c r="I623" i="7"/>
  <c r="E887" i="7"/>
  <c r="E608" i="7"/>
  <c r="AN618" i="7"/>
  <c r="AN627" i="7"/>
  <c r="AN630" i="7"/>
  <c r="AJ643" i="7"/>
  <c r="AJ647" i="7"/>
  <c r="AJ633" i="7"/>
  <c r="E598" i="7"/>
  <c r="E599" i="7"/>
  <c r="E604" i="7"/>
  <c r="E605" i="7"/>
  <c r="E607" i="7"/>
  <c r="AI630" i="7"/>
  <c r="AI631" i="7"/>
  <c r="C631" i="7"/>
  <c r="BE643" i="7"/>
  <c r="BE633" i="7"/>
  <c r="BE647" i="7"/>
  <c r="Y643" i="7"/>
  <c r="Y633" i="7"/>
  <c r="Y647" i="7"/>
  <c r="AT643" i="7"/>
  <c r="AT647" i="7"/>
  <c r="AT633" i="7"/>
  <c r="AW635" i="7"/>
  <c r="AW636" i="7"/>
  <c r="X618" i="7"/>
  <c r="X627" i="7"/>
  <c r="R621" i="7"/>
  <c r="R623" i="7"/>
  <c r="R619" i="7"/>
  <c r="R624" i="7"/>
  <c r="R611" i="7"/>
  <c r="R630" i="7"/>
  <c r="R631" i="7"/>
  <c r="G618" i="7"/>
  <c r="G627" i="7"/>
  <c r="AA631" i="7"/>
  <c r="B561" i="7"/>
  <c r="AF630" i="7"/>
  <c r="AF631" i="7"/>
  <c r="F621" i="7"/>
  <c r="F623" i="7"/>
  <c r="F619" i="7"/>
  <c r="F624" i="7"/>
  <c r="F611" i="7"/>
  <c r="BA611" i="7"/>
  <c r="BA619" i="7"/>
  <c r="BA624" i="7"/>
  <c r="BA621" i="7"/>
  <c r="BA623" i="7"/>
  <c r="AU630" i="7"/>
  <c r="AU631" i="7"/>
  <c r="AC631" i="7"/>
  <c r="V643" i="7"/>
  <c r="V647" i="7"/>
  <c r="V633" i="7"/>
  <c r="M630" i="7"/>
  <c r="M631" i="7"/>
  <c r="O631" i="7"/>
  <c r="AH630" i="7"/>
  <c r="AH631" i="7"/>
  <c r="M621" i="7"/>
  <c r="M623" i="7"/>
  <c r="M611" i="7"/>
  <c r="M619" i="7"/>
  <c r="M624" i="7"/>
  <c r="AC610" i="7"/>
  <c r="C619" i="7"/>
  <c r="C624" i="7"/>
  <c r="C611" i="7"/>
  <c r="C621" i="7"/>
  <c r="C623" i="7"/>
  <c r="AW656" i="7"/>
  <c r="AJ611" i="7"/>
  <c r="AV656" i="7"/>
  <c r="G610" i="7"/>
  <c r="G611" i="7"/>
  <c r="P642" i="7"/>
  <c r="P644" i="7"/>
  <c r="P652" i="7"/>
  <c r="AS619" i="7"/>
  <c r="AS624" i="7"/>
  <c r="AP642" i="7"/>
  <c r="AP644" i="7"/>
  <c r="AP652" i="7"/>
  <c r="AS621" i="7"/>
  <c r="AS623" i="7"/>
  <c r="E609" i="7"/>
  <c r="E622" i="7"/>
  <c r="AH611" i="7"/>
  <c r="AG642" i="7"/>
  <c r="AG644" i="7"/>
  <c r="AG652" i="7"/>
  <c r="AI621" i="7"/>
  <c r="AI623" i="7"/>
  <c r="AI619" i="7"/>
  <c r="AI624" i="7"/>
  <c r="AM642" i="7"/>
  <c r="AM644" i="7"/>
  <c r="AM652" i="7"/>
  <c r="AM656" i="7"/>
  <c r="U642" i="7"/>
  <c r="U644" i="7"/>
  <c r="U652" i="7"/>
  <c r="Z642" i="7"/>
  <c r="Z644" i="7"/>
  <c r="Z652" i="7"/>
  <c r="Z656" i="7"/>
  <c r="R643" i="7"/>
  <c r="R647" i="7"/>
  <c r="R633" i="7"/>
  <c r="AU643" i="7"/>
  <c r="AU633" i="7"/>
  <c r="AU647" i="7"/>
  <c r="E606" i="7"/>
  <c r="K622" i="7"/>
  <c r="K606" i="7"/>
  <c r="K610" i="7"/>
  <c r="AI647" i="7"/>
  <c r="AI643" i="7"/>
  <c r="AI633" i="7"/>
  <c r="AE643" i="7"/>
  <c r="AE633" i="7"/>
  <c r="AE647" i="7"/>
  <c r="AF647" i="7"/>
  <c r="AF633" i="7"/>
  <c r="AF643" i="7"/>
  <c r="T647" i="7"/>
  <c r="T643" i="7"/>
  <c r="T633" i="7"/>
  <c r="P654" i="7"/>
  <c r="P655" i="7"/>
  <c r="P838" i="7"/>
  <c r="P656" i="7"/>
  <c r="M647" i="7"/>
  <c r="M633" i="7"/>
  <c r="M643" i="7"/>
  <c r="AW638" i="7"/>
  <c r="AW639" i="7"/>
  <c r="AW640" i="7"/>
  <c r="AW637" i="7"/>
  <c r="BC647" i="7"/>
  <c r="BC643" i="7"/>
  <c r="BC633" i="7"/>
  <c r="AH647" i="7"/>
  <c r="AH643" i="7"/>
  <c r="AH633" i="7"/>
  <c r="AQ643" i="7"/>
  <c r="AQ647" i="7"/>
  <c r="AQ633" i="7"/>
  <c r="AV640" i="7"/>
  <c r="AV638" i="7"/>
  <c r="AV637" i="7"/>
  <c r="AV639" i="7"/>
  <c r="V634" i="7"/>
  <c r="V641" i="7"/>
  <c r="AA647" i="7"/>
  <c r="AA633" i="7"/>
  <c r="AA643" i="7"/>
  <c r="AX647" i="7"/>
  <c r="AX643" i="7"/>
  <c r="AX633" i="7"/>
  <c r="N642" i="7"/>
  <c r="N644" i="7"/>
  <c r="N652" i="7"/>
  <c r="AG635" i="7"/>
  <c r="S611" i="7"/>
  <c r="S621" i="7"/>
  <c r="S623" i="7"/>
  <c r="S619" i="7"/>
  <c r="S624" i="7"/>
  <c r="AL634" i="7"/>
  <c r="AL641" i="7"/>
  <c r="B618" i="7"/>
  <c r="B627" i="7"/>
  <c r="B630" i="7"/>
  <c r="B26" i="2"/>
  <c r="AD656" i="7"/>
  <c r="AD655" i="7"/>
  <c r="AD838" i="7"/>
  <c r="AD654" i="7"/>
  <c r="BB634" i="7"/>
  <c r="BB641" i="7"/>
  <c r="AP654" i="7"/>
  <c r="AP655" i="7"/>
  <c r="AP838" i="7"/>
  <c r="AP656" i="7"/>
  <c r="AS631" i="7"/>
  <c r="F631" i="7"/>
  <c r="BF641" i="7"/>
  <c r="BF634" i="7"/>
  <c r="AK641" i="7"/>
  <c r="AK634" i="7"/>
  <c r="AC647" i="7"/>
  <c r="AC633" i="7"/>
  <c r="AC643" i="7"/>
  <c r="BE641" i="7"/>
  <c r="BE634" i="7"/>
  <c r="C647" i="7"/>
  <c r="C633" i="7"/>
  <c r="C643" i="7"/>
  <c r="L647" i="7"/>
  <c r="L643" i="7"/>
  <c r="L633" i="7"/>
  <c r="N635" i="7"/>
  <c r="N636" i="7"/>
  <c r="AG656" i="7"/>
  <c r="AG654" i="7"/>
  <c r="AG655" i="7"/>
  <c r="AG838" i="7"/>
  <c r="AV666" i="7"/>
  <c r="AV839" i="7"/>
  <c r="AV671" i="7"/>
  <c r="AM655" i="7"/>
  <c r="AM838" i="7"/>
  <c r="Q641" i="7"/>
  <c r="Q634" i="7"/>
  <c r="AW666" i="7"/>
  <c r="AW839" i="7"/>
  <c r="AW671" i="7"/>
  <c r="AD640" i="7"/>
  <c r="AD638" i="7"/>
  <c r="AD637" i="7"/>
  <c r="AD639" i="7"/>
  <c r="W634" i="7"/>
  <c r="W641" i="7"/>
  <c r="BD619" i="7"/>
  <c r="BD624" i="7"/>
  <c r="BD611" i="7"/>
  <c r="BD621" i="7"/>
  <c r="BD623" i="7"/>
  <c r="G619" i="7"/>
  <c r="G624" i="7"/>
  <c r="X611" i="7"/>
  <c r="X621" i="7"/>
  <c r="X623" i="7"/>
  <c r="X619" i="7"/>
  <c r="X624" i="7"/>
  <c r="AT634" i="7"/>
  <c r="AT641" i="7"/>
  <c r="Y641" i="7"/>
  <c r="Y642" i="7"/>
  <c r="Y644" i="7"/>
  <c r="Y652" i="7"/>
  <c r="Y634" i="7"/>
  <c r="AN631" i="7"/>
  <c r="BH641" i="7"/>
  <c r="BH634" i="7"/>
  <c r="AN610" i="7"/>
  <c r="X630" i="7"/>
  <c r="X631" i="7"/>
  <c r="J634" i="7"/>
  <c r="J641" i="7"/>
  <c r="AZ634" i="7"/>
  <c r="AZ641" i="7"/>
  <c r="K632" i="7"/>
  <c r="K628" i="7"/>
  <c r="K620" i="7"/>
  <c r="K617" i="7"/>
  <c r="K897" i="7"/>
  <c r="D631" i="7"/>
  <c r="AR634" i="7"/>
  <c r="AR641" i="7"/>
  <c r="AM635" i="7"/>
  <c r="AM636" i="7"/>
  <c r="H622" i="7"/>
  <c r="H606" i="7"/>
  <c r="H610" i="7"/>
  <c r="AY641" i="7"/>
  <c r="AY634" i="7"/>
  <c r="U635" i="7"/>
  <c r="U636" i="7"/>
  <c r="H618" i="7"/>
  <c r="H627" i="7"/>
  <c r="BA634" i="7"/>
  <c r="BA641" i="7"/>
  <c r="BD630" i="7"/>
  <c r="BD631" i="7"/>
  <c r="AO641" i="7"/>
  <c r="AO634" i="7"/>
  <c r="AB634" i="7"/>
  <c r="AB641" i="7"/>
  <c r="BG621" i="7"/>
  <c r="BG623" i="7"/>
  <c r="BG611" i="7"/>
  <c r="BG619" i="7"/>
  <c r="BG624" i="7"/>
  <c r="AC621" i="7"/>
  <c r="AC623" i="7"/>
  <c r="AC611" i="7"/>
  <c r="AC619" i="7"/>
  <c r="AC624" i="7"/>
  <c r="U656" i="7"/>
  <c r="U654" i="7"/>
  <c r="U655" i="7"/>
  <c r="U838" i="7"/>
  <c r="O647" i="7"/>
  <c r="O633" i="7"/>
  <c r="O643" i="7"/>
  <c r="B562" i="7"/>
  <c r="B6" i="2"/>
  <c r="AJ634" i="7"/>
  <c r="AJ641" i="7"/>
  <c r="S647" i="7"/>
  <c r="S633" i="7"/>
  <c r="S643" i="7"/>
  <c r="D621" i="7"/>
  <c r="D623" i="7"/>
  <c r="D619" i="7"/>
  <c r="D624" i="7"/>
  <c r="D611" i="7"/>
  <c r="Z655" i="7"/>
  <c r="Z838" i="7"/>
  <c r="E618" i="7"/>
  <c r="E627" i="7"/>
  <c r="I641" i="7"/>
  <c r="I634" i="7"/>
  <c r="AP635" i="7"/>
  <c r="AP636" i="7"/>
  <c r="G630" i="7"/>
  <c r="G631" i="7"/>
  <c r="P635" i="7"/>
  <c r="P636" i="7"/>
  <c r="BG630" i="7"/>
  <c r="BG631" i="7"/>
  <c r="Z635" i="7"/>
  <c r="Z636" i="7"/>
  <c r="B598" i="7"/>
  <c r="B599" i="7"/>
  <c r="B604" i="7"/>
  <c r="B605" i="7"/>
  <c r="B607" i="7"/>
  <c r="Z654" i="7"/>
  <c r="BA642" i="7"/>
  <c r="BA644" i="7"/>
  <c r="BA652" i="7"/>
  <c r="G621" i="7"/>
  <c r="G623" i="7"/>
  <c r="AJ642" i="7"/>
  <c r="AJ644" i="7"/>
  <c r="AJ652" i="7"/>
  <c r="AJ656" i="7"/>
  <c r="AB642" i="7"/>
  <c r="AB644" i="7"/>
  <c r="AB652" i="7"/>
  <c r="BH642" i="7"/>
  <c r="BH644" i="7"/>
  <c r="BH652" i="7"/>
  <c r="AT642" i="7"/>
  <c r="AT644" i="7"/>
  <c r="AT652" i="7"/>
  <c r="AO642" i="7"/>
  <c r="AO644" i="7"/>
  <c r="AO652" i="7"/>
  <c r="AO654" i="7"/>
  <c r="AY642" i="7"/>
  <c r="AY644" i="7"/>
  <c r="AY652" i="7"/>
  <c r="BE642" i="7"/>
  <c r="BE644" i="7"/>
  <c r="BE652" i="7"/>
  <c r="I642" i="7"/>
  <c r="I644" i="7"/>
  <c r="I652" i="7"/>
  <c r="J642" i="7"/>
  <c r="J644" i="7"/>
  <c r="J652" i="7"/>
  <c r="J655" i="7"/>
  <c r="J838" i="7"/>
  <c r="AM654" i="7"/>
  <c r="AM666" i="7"/>
  <c r="BF642" i="7"/>
  <c r="BF644" i="7"/>
  <c r="BF652" i="7"/>
  <c r="BF656" i="7"/>
  <c r="AL642" i="7"/>
  <c r="AL644" i="7"/>
  <c r="AL652" i="7"/>
  <c r="E610" i="7"/>
  <c r="E611" i="7"/>
  <c r="Q642" i="7"/>
  <c r="Q644" i="7"/>
  <c r="Q652" i="7"/>
  <c r="Q656" i="7"/>
  <c r="AR642" i="7"/>
  <c r="AR644" i="7"/>
  <c r="AR652" i="7"/>
  <c r="AR656" i="7"/>
  <c r="W642" i="7"/>
  <c r="W644" i="7"/>
  <c r="W652" i="7"/>
  <c r="V642" i="7"/>
  <c r="V644" i="7"/>
  <c r="V652" i="7"/>
  <c r="V654" i="7"/>
  <c r="Z637" i="7"/>
  <c r="Z638" i="7"/>
  <c r="Z639" i="7"/>
  <c r="Z640" i="7"/>
  <c r="AP638" i="7"/>
  <c r="AP640" i="7"/>
  <c r="AP639" i="7"/>
  <c r="AP637" i="7"/>
  <c r="BG647" i="7"/>
  <c r="BG633" i="7"/>
  <c r="BG643" i="7"/>
  <c r="N640" i="7"/>
  <c r="N637" i="7"/>
  <c r="N638" i="7"/>
  <c r="N639" i="7"/>
  <c r="AM640" i="7"/>
  <c r="AM638" i="7"/>
  <c r="AM637" i="7"/>
  <c r="AM639" i="7"/>
  <c r="P638" i="7"/>
  <c r="P637" i="7"/>
  <c r="P640" i="7"/>
  <c r="P639" i="7"/>
  <c r="BD647" i="7"/>
  <c r="BD643" i="7"/>
  <c r="BD633" i="7"/>
  <c r="X633" i="7"/>
  <c r="X643" i="7"/>
  <c r="X647" i="7"/>
  <c r="B606" i="7"/>
  <c r="G647" i="7"/>
  <c r="G643" i="7"/>
  <c r="G633" i="7"/>
  <c r="I656" i="7"/>
  <c r="I654" i="7"/>
  <c r="I655" i="7"/>
  <c r="I838" i="7"/>
  <c r="BA656" i="7"/>
  <c r="BA654" i="7"/>
  <c r="BA655" i="7"/>
  <c r="BA838" i="7"/>
  <c r="AG839" i="7"/>
  <c r="AG666" i="7"/>
  <c r="AG671" i="7"/>
  <c r="L634" i="7"/>
  <c r="L641" i="7"/>
  <c r="C634" i="7"/>
  <c r="C641" i="7"/>
  <c r="C642" i="7"/>
  <c r="C644" i="7"/>
  <c r="C652" i="7"/>
  <c r="BF635" i="7"/>
  <c r="BF636" i="7"/>
  <c r="BB635" i="7"/>
  <c r="BB636" i="7"/>
  <c r="B631" i="7"/>
  <c r="AG636" i="7"/>
  <c r="AV645" i="7"/>
  <c r="AV646" i="7"/>
  <c r="AV648" i="7"/>
  <c r="AV649" i="7"/>
  <c r="AV650" i="7"/>
  <c r="AQ634" i="7"/>
  <c r="AQ641" i="7"/>
  <c r="AZ635" i="7"/>
  <c r="AZ636" i="7"/>
  <c r="S641" i="7"/>
  <c r="S634" i="7"/>
  <c r="O634" i="7"/>
  <c r="O641" i="7"/>
  <c r="AB635" i="7"/>
  <c r="AB636" i="7"/>
  <c r="U638" i="7"/>
  <c r="U639" i="7"/>
  <c r="U637" i="7"/>
  <c r="U640" i="7"/>
  <c r="H621" i="7"/>
  <c r="H623" i="7"/>
  <c r="H611" i="7"/>
  <c r="H619" i="7"/>
  <c r="H624" i="7"/>
  <c r="AR635" i="7"/>
  <c r="D643" i="7"/>
  <c r="D633" i="7"/>
  <c r="D647" i="7"/>
  <c r="AN621" i="7"/>
  <c r="AN623" i="7"/>
  <c r="AN619" i="7"/>
  <c r="AN624" i="7"/>
  <c r="AN611" i="7"/>
  <c r="W656" i="7"/>
  <c r="W655" i="7"/>
  <c r="W838" i="7"/>
  <c r="W654" i="7"/>
  <c r="AV672" i="7"/>
  <c r="AK635" i="7"/>
  <c r="AK636" i="7"/>
  <c r="BF654" i="7"/>
  <c r="AS633" i="7"/>
  <c r="AS647" i="7"/>
  <c r="AS643" i="7"/>
  <c r="AP666" i="7"/>
  <c r="AP671" i="7"/>
  <c r="AP839" i="7"/>
  <c r="N655" i="7"/>
  <c r="N838" i="7"/>
  <c r="N654" i="7"/>
  <c r="N656" i="7"/>
  <c r="AA641" i="7"/>
  <c r="AA634" i="7"/>
  <c r="P666" i="7"/>
  <c r="P671" i="7"/>
  <c r="P839" i="7"/>
  <c r="AE634" i="7"/>
  <c r="AE641" i="7"/>
  <c r="R634" i="7"/>
  <c r="R641" i="7"/>
  <c r="R642" i="7"/>
  <c r="R644" i="7"/>
  <c r="R652" i="7"/>
  <c r="AB656" i="7"/>
  <c r="AB654" i="7"/>
  <c r="AB655" i="7"/>
  <c r="AB838" i="7"/>
  <c r="AR654" i="7"/>
  <c r="Y654" i="7"/>
  <c r="Y655" i="7"/>
  <c r="Y838" i="7"/>
  <c r="Y656" i="7"/>
  <c r="AW683" i="7"/>
  <c r="AW667" i="7"/>
  <c r="AJ635" i="7"/>
  <c r="B887" i="7"/>
  <c r="B608" i="7"/>
  <c r="B609" i="7"/>
  <c r="B622" i="7"/>
  <c r="U671" i="7"/>
  <c r="U839" i="7"/>
  <c r="U666" i="7"/>
  <c r="AO635" i="7"/>
  <c r="AO636" i="7"/>
  <c r="BA635" i="7"/>
  <c r="BA636" i="7"/>
  <c r="AT655" i="7"/>
  <c r="AT838" i="7"/>
  <c r="AT656" i="7"/>
  <c r="AT654" i="7"/>
  <c r="J635" i="7"/>
  <c r="J636" i="7"/>
  <c r="BH635" i="7"/>
  <c r="BH636" i="7"/>
  <c r="AN633" i="7"/>
  <c r="AN643" i="7"/>
  <c r="AN647" i="7"/>
  <c r="AT635" i="7"/>
  <c r="AT636" i="7"/>
  <c r="W635" i="7"/>
  <c r="W636" i="7"/>
  <c r="AW672" i="7"/>
  <c r="Q635" i="7"/>
  <c r="BE635" i="7"/>
  <c r="BE636" i="7"/>
  <c r="AK642" i="7"/>
  <c r="AK644" i="7"/>
  <c r="AK652" i="7"/>
  <c r="H630" i="7"/>
  <c r="H631" i="7"/>
  <c r="AL656" i="7"/>
  <c r="AL654" i="7"/>
  <c r="AL655" i="7"/>
  <c r="AL838" i="7"/>
  <c r="AX641" i="7"/>
  <c r="AX634" i="7"/>
  <c r="BC641" i="7"/>
  <c r="BC634" i="7"/>
  <c r="M641" i="7"/>
  <c r="M634" i="7"/>
  <c r="T641" i="7"/>
  <c r="T634" i="7"/>
  <c r="AF634" i="7"/>
  <c r="AF641" i="7"/>
  <c r="K611" i="7"/>
  <c r="K621" i="7"/>
  <c r="K623" i="7"/>
  <c r="Z671" i="7"/>
  <c r="Z666" i="7"/>
  <c r="Z839" i="7"/>
  <c r="AY655" i="7"/>
  <c r="AY838" i="7"/>
  <c r="AY656" i="7"/>
  <c r="AY654" i="7"/>
  <c r="AJ655" i="7"/>
  <c r="AJ838" i="7"/>
  <c r="I635" i="7"/>
  <c r="I636" i="7"/>
  <c r="AO655" i="7"/>
  <c r="AO838" i="7"/>
  <c r="AY635" i="7"/>
  <c r="AY636" i="7"/>
  <c r="K618" i="7"/>
  <c r="K627" i="7"/>
  <c r="AZ642" i="7"/>
  <c r="AZ644" i="7"/>
  <c r="AZ652" i="7"/>
  <c r="BH654" i="7"/>
  <c r="BH655" i="7"/>
  <c r="BH838" i="7"/>
  <c r="BH656" i="7"/>
  <c r="Y635" i="7"/>
  <c r="Y636" i="7"/>
  <c r="AD645" i="7"/>
  <c r="AD646" i="7"/>
  <c r="AD648" i="7"/>
  <c r="AD649" i="7"/>
  <c r="AD650" i="7"/>
  <c r="Q655" i="7"/>
  <c r="Q838" i="7"/>
  <c r="AM671" i="7"/>
  <c r="AM839" i="7"/>
  <c r="AV683" i="7"/>
  <c r="AV667" i="7"/>
  <c r="BE654" i="7"/>
  <c r="BE655" i="7"/>
  <c r="BE838" i="7"/>
  <c r="BE656" i="7"/>
  <c r="AC641" i="7"/>
  <c r="AC634" i="7"/>
  <c r="F643" i="7"/>
  <c r="F647" i="7"/>
  <c r="F633" i="7"/>
  <c r="BB642" i="7"/>
  <c r="BB644" i="7"/>
  <c r="BB652" i="7"/>
  <c r="AD839" i="7"/>
  <c r="AD666" i="7"/>
  <c r="AD671" i="7"/>
  <c r="AL635" i="7"/>
  <c r="AL636" i="7"/>
  <c r="E630" i="7"/>
  <c r="E631" i="7"/>
  <c r="V635" i="7"/>
  <c r="V636" i="7"/>
  <c r="AH641" i="7"/>
  <c r="AH634" i="7"/>
  <c r="AW645" i="7"/>
  <c r="AW646" i="7"/>
  <c r="AW648" i="7"/>
  <c r="AW649" i="7"/>
  <c r="AW650" i="7"/>
  <c r="AI641" i="7"/>
  <c r="AI634" i="7"/>
  <c r="AU641" i="7"/>
  <c r="AU634" i="7"/>
  <c r="AO656" i="7"/>
  <c r="AJ654" i="7"/>
  <c r="J656" i="7"/>
  <c r="E619" i="7"/>
  <c r="E624" i="7"/>
  <c r="J654" i="7"/>
  <c r="E621" i="7"/>
  <c r="E623" i="7"/>
  <c r="V656" i="7"/>
  <c r="V655" i="7"/>
  <c r="V838" i="7"/>
  <c r="AQ642" i="7"/>
  <c r="AQ644" i="7"/>
  <c r="AQ652" i="7"/>
  <c r="AE642" i="7"/>
  <c r="AE644" i="7"/>
  <c r="AE652" i="7"/>
  <c r="AH642" i="7"/>
  <c r="AH644" i="7"/>
  <c r="AH652" i="7"/>
  <c r="AR655" i="7"/>
  <c r="AR838" i="7"/>
  <c r="BF655" i="7"/>
  <c r="BF838" i="7"/>
  <c r="Q654" i="7"/>
  <c r="Q839" i="7"/>
  <c r="M642" i="7"/>
  <c r="M644" i="7"/>
  <c r="M652" i="7"/>
  <c r="O642" i="7"/>
  <c r="O644" i="7"/>
  <c r="O652" i="7"/>
  <c r="O655" i="7"/>
  <c r="O838" i="7"/>
  <c r="P645" i="7"/>
  <c r="P646" i="7"/>
  <c r="P648" i="7"/>
  <c r="P649" i="7"/>
  <c r="P650" i="7"/>
  <c r="AM645" i="7"/>
  <c r="AM646" i="7"/>
  <c r="AM648" i="7"/>
  <c r="AM649" i="7"/>
  <c r="AM650" i="7"/>
  <c r="V638" i="7"/>
  <c r="V639" i="7"/>
  <c r="V637" i="7"/>
  <c r="V640" i="7"/>
  <c r="I640" i="7"/>
  <c r="I638" i="7"/>
  <c r="I637" i="7"/>
  <c r="I639" i="7"/>
  <c r="BA637" i="7"/>
  <c r="BA639" i="7"/>
  <c r="BA638" i="7"/>
  <c r="BA640" i="7"/>
  <c r="AB637" i="7"/>
  <c r="AB639" i="7"/>
  <c r="AB640" i="7"/>
  <c r="AB638" i="7"/>
  <c r="AZ640" i="7"/>
  <c r="AZ639" i="7"/>
  <c r="AZ638" i="7"/>
  <c r="AZ637" i="7"/>
  <c r="BF638" i="7"/>
  <c r="BF640" i="7"/>
  <c r="BF637" i="7"/>
  <c r="BF639" i="7"/>
  <c r="AL640" i="7"/>
  <c r="AL637" i="7"/>
  <c r="AL639" i="7"/>
  <c r="AL638" i="7"/>
  <c r="E633" i="7"/>
  <c r="E643" i="7"/>
  <c r="E647" i="7"/>
  <c r="AH655" i="7"/>
  <c r="AH838" i="7"/>
  <c r="AH654" i="7"/>
  <c r="AH656" i="7"/>
  <c r="AC635" i="7"/>
  <c r="Z683" i="7"/>
  <c r="Z667" i="7"/>
  <c r="AF635" i="7"/>
  <c r="AF636" i="7"/>
  <c r="BE637" i="7"/>
  <c r="BE638" i="7"/>
  <c r="BE640" i="7"/>
  <c r="BE639" i="7"/>
  <c r="BH638" i="7"/>
  <c r="BH639" i="7"/>
  <c r="BH640" i="7"/>
  <c r="BH637" i="7"/>
  <c r="U683" i="7"/>
  <c r="U667" i="7"/>
  <c r="Y666" i="7"/>
  <c r="Y839" i="7"/>
  <c r="Y671" i="7"/>
  <c r="AP672" i="7"/>
  <c r="S635" i="7"/>
  <c r="S636" i="7"/>
  <c r="H633" i="7"/>
  <c r="H647" i="7"/>
  <c r="H643" i="7"/>
  <c r="L635" i="7"/>
  <c r="L636" i="7"/>
  <c r="F634" i="7"/>
  <c r="F641" i="7"/>
  <c r="BH666" i="7"/>
  <c r="BH839" i="7"/>
  <c r="BH671" i="7"/>
  <c r="AO839" i="7"/>
  <c r="AO666" i="7"/>
  <c r="AO671" i="7"/>
  <c r="Z672" i="7"/>
  <c r="T635" i="7"/>
  <c r="BC635" i="7"/>
  <c r="BC636" i="7"/>
  <c r="AW658" i="7"/>
  <c r="AB839" i="7"/>
  <c r="AB671" i="7"/>
  <c r="AB666" i="7"/>
  <c r="R656" i="7"/>
  <c r="R654" i="7"/>
  <c r="R655" i="7"/>
  <c r="R838" i="7"/>
  <c r="AE635" i="7"/>
  <c r="AE636" i="7"/>
  <c r="P683" i="7"/>
  <c r="P667" i="7"/>
  <c r="AA642" i="7"/>
  <c r="AA644" i="7"/>
  <c r="AA652" i="7"/>
  <c r="N666" i="7"/>
  <c r="N839" i="7"/>
  <c r="N671" i="7"/>
  <c r="AP683" i="7"/>
  <c r="AP667" i="7"/>
  <c r="W666" i="7"/>
  <c r="W839" i="7"/>
  <c r="W671" i="7"/>
  <c r="K630" i="7"/>
  <c r="K631" i="7"/>
  <c r="AR636" i="7"/>
  <c r="S642" i="7"/>
  <c r="S644" i="7"/>
  <c r="S652" i="7"/>
  <c r="AQ635" i="7"/>
  <c r="AQ636" i="7"/>
  <c r="B633" i="7"/>
  <c r="B647" i="7"/>
  <c r="B27" i="2"/>
  <c r="B643" i="7"/>
  <c r="BB639" i="7"/>
  <c r="BB638" i="7"/>
  <c r="BB640" i="7"/>
  <c r="BB637" i="7"/>
  <c r="C654" i="7"/>
  <c r="C655" i="7"/>
  <c r="C838" i="7"/>
  <c r="C656" i="7"/>
  <c r="G641" i="7"/>
  <c r="G634" i="7"/>
  <c r="B610" i="7"/>
  <c r="BD641" i="7"/>
  <c r="BD634" i="7"/>
  <c r="N645" i="7"/>
  <c r="N646" i="7"/>
  <c r="N648" i="7"/>
  <c r="N649" i="7"/>
  <c r="N650" i="7"/>
  <c r="AP645" i="7"/>
  <c r="AP646" i="7"/>
  <c r="AP648" i="7"/>
  <c r="AP649" i="7"/>
  <c r="AP650" i="7"/>
  <c r="Z645" i="7"/>
  <c r="Z646" i="7"/>
  <c r="Z648" i="7"/>
  <c r="Z649" i="7"/>
  <c r="Z650" i="7"/>
  <c r="AM672" i="7"/>
  <c r="Y639" i="7"/>
  <c r="Y638" i="7"/>
  <c r="Y640" i="7"/>
  <c r="Y637" i="7"/>
  <c r="AJ666" i="7"/>
  <c r="AJ671" i="7"/>
  <c r="AJ839" i="7"/>
  <c r="M655" i="7"/>
  <c r="M838" i="7"/>
  <c r="M654" i="7"/>
  <c r="M656" i="7"/>
  <c r="AT639" i="7"/>
  <c r="AT640" i="7"/>
  <c r="AT637" i="7"/>
  <c r="AT638" i="7"/>
  <c r="AN634" i="7"/>
  <c r="AN641" i="7"/>
  <c r="P672" i="7"/>
  <c r="AS634" i="7"/>
  <c r="AS641" i="7"/>
  <c r="AG640" i="7"/>
  <c r="AG639" i="7"/>
  <c r="AG638" i="7"/>
  <c r="AG637" i="7"/>
  <c r="BA839" i="7"/>
  <c r="BA666" i="7"/>
  <c r="BA671" i="7"/>
  <c r="X641" i="7"/>
  <c r="X634" i="7"/>
  <c r="AD672" i="7"/>
  <c r="AC642" i="7"/>
  <c r="AC644" i="7"/>
  <c r="AC652" i="7"/>
  <c r="AI635" i="7"/>
  <c r="AI636" i="7"/>
  <c r="AD683" i="7"/>
  <c r="AD667" i="7"/>
  <c r="AM683" i="7"/>
  <c r="AM667" i="7"/>
  <c r="K619" i="7"/>
  <c r="K624" i="7"/>
  <c r="T642" i="7"/>
  <c r="T644" i="7"/>
  <c r="T652" i="7"/>
  <c r="BC642" i="7"/>
  <c r="BC644" i="7"/>
  <c r="BC652" i="7"/>
  <c r="V666" i="7"/>
  <c r="AX635" i="7"/>
  <c r="AX636" i="7"/>
  <c r="Q636" i="7"/>
  <c r="W640" i="7"/>
  <c r="W639" i="7"/>
  <c r="W638" i="7"/>
  <c r="W637" i="7"/>
  <c r="U672" i="7"/>
  <c r="AJ636" i="7"/>
  <c r="AR839" i="7"/>
  <c r="R635" i="7"/>
  <c r="R636" i="7"/>
  <c r="BF666" i="7"/>
  <c r="BF671" i="7"/>
  <c r="AK640" i="7"/>
  <c r="AK637" i="7"/>
  <c r="AK638" i="7"/>
  <c r="AK639" i="7"/>
  <c r="J666" i="7"/>
  <c r="J839" i="7"/>
  <c r="J671" i="7"/>
  <c r="O656" i="7"/>
  <c r="C635" i="7"/>
  <c r="C636" i="7"/>
  <c r="AG672" i="7"/>
  <c r="I671" i="7"/>
  <c r="I666" i="7"/>
  <c r="I839" i="7"/>
  <c r="BG634" i="7"/>
  <c r="BG641" i="7"/>
  <c r="AU635" i="7"/>
  <c r="AU636" i="7"/>
  <c r="BB656" i="7"/>
  <c r="BB655" i="7"/>
  <c r="BB838" i="7"/>
  <c r="BB654" i="7"/>
  <c r="AY637" i="7"/>
  <c r="AY639" i="7"/>
  <c r="AY640" i="7"/>
  <c r="AY638" i="7"/>
  <c r="J639" i="7"/>
  <c r="J638" i="7"/>
  <c r="J637" i="7"/>
  <c r="J640" i="7"/>
  <c r="AO638" i="7"/>
  <c r="AO639" i="7"/>
  <c r="AO640" i="7"/>
  <c r="AO637" i="7"/>
  <c r="AE654" i="7"/>
  <c r="AE656" i="7"/>
  <c r="AE655" i="7"/>
  <c r="AE838" i="7"/>
  <c r="AA635" i="7"/>
  <c r="AA636" i="7"/>
  <c r="AQ656" i="7"/>
  <c r="AQ654" i="7"/>
  <c r="AQ655" i="7"/>
  <c r="AQ838" i="7"/>
  <c r="AU642" i="7"/>
  <c r="AU644" i="7"/>
  <c r="AU652" i="7"/>
  <c r="AI642" i="7"/>
  <c r="AI644" i="7"/>
  <c r="AI652" i="7"/>
  <c r="AH635" i="7"/>
  <c r="AH636" i="7"/>
  <c r="BE666" i="7"/>
  <c r="BE839" i="7"/>
  <c r="BE671" i="7"/>
  <c r="AV658" i="7"/>
  <c r="AZ655" i="7"/>
  <c r="AZ838" i="7"/>
  <c r="AZ656" i="7"/>
  <c r="AZ654" i="7"/>
  <c r="AY671" i="7"/>
  <c r="AY839" i="7"/>
  <c r="AY666" i="7"/>
  <c r="AF642" i="7"/>
  <c r="AF644" i="7"/>
  <c r="AF652" i="7"/>
  <c r="M635" i="7"/>
  <c r="M636" i="7"/>
  <c r="AX642" i="7"/>
  <c r="AX644" i="7"/>
  <c r="AX652" i="7"/>
  <c r="AL839" i="7"/>
  <c r="AL666" i="7"/>
  <c r="AL671" i="7"/>
  <c r="AK656" i="7"/>
  <c r="AK655" i="7"/>
  <c r="AK838" i="7"/>
  <c r="AK654" i="7"/>
  <c r="AT671" i="7"/>
  <c r="AT666" i="7"/>
  <c r="AT839" i="7"/>
  <c r="D634" i="7"/>
  <c r="D641" i="7"/>
  <c r="U645" i="7"/>
  <c r="U646" i="7"/>
  <c r="U648" i="7"/>
  <c r="U649" i="7"/>
  <c r="U650" i="7"/>
  <c r="O635" i="7"/>
  <c r="O636" i="7"/>
  <c r="L642" i="7"/>
  <c r="L644" i="7"/>
  <c r="L652" i="7"/>
  <c r="AG683" i="7"/>
  <c r="AG667" i="7"/>
  <c r="AR666" i="7"/>
  <c r="V839" i="7"/>
  <c r="I645" i="7"/>
  <c r="I646" i="7"/>
  <c r="I648" i="7"/>
  <c r="I649" i="7"/>
  <c r="I650" i="7"/>
  <c r="O654" i="7"/>
  <c r="O666" i="7"/>
  <c r="AR671" i="7"/>
  <c r="V671" i="7"/>
  <c r="BG642" i="7"/>
  <c r="BG644" i="7"/>
  <c r="BG652" i="7"/>
  <c r="Q671" i="7"/>
  <c r="Q672" i="7"/>
  <c r="AL645" i="7"/>
  <c r="AL646" i="7"/>
  <c r="AL648" i="7"/>
  <c r="AL649" i="7"/>
  <c r="AL650" i="7"/>
  <c r="Q666" i="7"/>
  <c r="Q667" i="7"/>
  <c r="AG645" i="7"/>
  <c r="AG646" i="7"/>
  <c r="AG648" i="7"/>
  <c r="AG649" i="7"/>
  <c r="AG650" i="7"/>
  <c r="Y645" i="7"/>
  <c r="Y646" i="7"/>
  <c r="Y648" i="7"/>
  <c r="Y649" i="7"/>
  <c r="Y650" i="7"/>
  <c r="BA645" i="7"/>
  <c r="BA646" i="7"/>
  <c r="BA648" i="7"/>
  <c r="BA649" i="7"/>
  <c r="BA650" i="7"/>
  <c r="BF839" i="7"/>
  <c r="W645" i="7"/>
  <c r="W646" i="7"/>
  <c r="W648" i="7"/>
  <c r="W649" i="7"/>
  <c r="W650" i="7"/>
  <c r="G642" i="7"/>
  <c r="G644" i="7"/>
  <c r="G652" i="7"/>
  <c r="G655" i="7"/>
  <c r="G838" i="7"/>
  <c r="O638" i="7"/>
  <c r="O640" i="7"/>
  <c r="O637" i="7"/>
  <c r="O639" i="7"/>
  <c r="AU637" i="7"/>
  <c r="AU639" i="7"/>
  <c r="AU640" i="7"/>
  <c r="AU638" i="7"/>
  <c r="AI637" i="7"/>
  <c r="AI638" i="7"/>
  <c r="AI640" i="7"/>
  <c r="AI639" i="7"/>
  <c r="AA639" i="7"/>
  <c r="AA638" i="7"/>
  <c r="AA637" i="7"/>
  <c r="AA640" i="7"/>
  <c r="AX640" i="7"/>
  <c r="AX638" i="7"/>
  <c r="AX639" i="7"/>
  <c r="AX637" i="7"/>
  <c r="AF639" i="7"/>
  <c r="AF637" i="7"/>
  <c r="AF638" i="7"/>
  <c r="AF640" i="7"/>
  <c r="AH638" i="7"/>
  <c r="AH637" i="7"/>
  <c r="AH640" i="7"/>
  <c r="AH639" i="7"/>
  <c r="K633" i="7"/>
  <c r="K643" i="7"/>
  <c r="K647" i="7"/>
  <c r="AE640" i="7"/>
  <c r="AE639" i="7"/>
  <c r="AE637" i="7"/>
  <c r="AE638" i="7"/>
  <c r="BC637" i="7"/>
  <c r="BC638" i="7"/>
  <c r="BC640" i="7"/>
  <c r="BC639" i="7"/>
  <c r="S640" i="7"/>
  <c r="S637" i="7"/>
  <c r="S639" i="7"/>
  <c r="S638" i="7"/>
  <c r="M637" i="7"/>
  <c r="M639" i="7"/>
  <c r="M638" i="7"/>
  <c r="M640" i="7"/>
  <c r="AY683" i="7"/>
  <c r="AY667" i="7"/>
  <c r="BE672" i="7"/>
  <c r="AI654" i="7"/>
  <c r="AI655" i="7"/>
  <c r="AI838" i="7"/>
  <c r="AI656" i="7"/>
  <c r="AE839" i="7"/>
  <c r="AE666" i="7"/>
  <c r="AE671" i="7"/>
  <c r="J645" i="7"/>
  <c r="J646" i="7"/>
  <c r="J648" i="7"/>
  <c r="J649" i="7"/>
  <c r="J650" i="7"/>
  <c r="AY645" i="7"/>
  <c r="AY646" i="7"/>
  <c r="AY648" i="7"/>
  <c r="AY649" i="7"/>
  <c r="AY650" i="7"/>
  <c r="C637" i="7"/>
  <c r="C638" i="7"/>
  <c r="C640" i="7"/>
  <c r="C639" i="7"/>
  <c r="BF672" i="7"/>
  <c r="AR672" i="7"/>
  <c r="AJ640" i="7"/>
  <c r="AJ638" i="7"/>
  <c r="AJ639" i="7"/>
  <c r="AJ637" i="7"/>
  <c r="V683" i="7"/>
  <c r="V667" i="7"/>
  <c r="AC655" i="7"/>
  <c r="AC838" i="7"/>
  <c r="AC656" i="7"/>
  <c r="AC654" i="7"/>
  <c r="BA672" i="7"/>
  <c r="AS642" i="7"/>
  <c r="AS644" i="7"/>
  <c r="AS652" i="7"/>
  <c r="AJ672" i="7"/>
  <c r="G635" i="7"/>
  <c r="G636" i="7"/>
  <c r="AQ637" i="7"/>
  <c r="AQ639" i="7"/>
  <c r="AQ640" i="7"/>
  <c r="AQ638" i="7"/>
  <c r="AP658" i="7"/>
  <c r="AB683" i="7"/>
  <c r="AB667" i="7"/>
  <c r="AW660" i="7"/>
  <c r="AW661" i="7"/>
  <c r="AO672" i="7"/>
  <c r="BH672" i="7"/>
  <c r="F635" i="7"/>
  <c r="F636" i="7"/>
  <c r="H641" i="7"/>
  <c r="H634" i="7"/>
  <c r="AT672" i="7"/>
  <c r="AZ671" i="7"/>
  <c r="AZ839" i="7"/>
  <c r="AZ666" i="7"/>
  <c r="J672" i="7"/>
  <c r="BF683" i="7"/>
  <c r="BF667" i="7"/>
  <c r="R638" i="7"/>
  <c r="R640" i="7"/>
  <c r="R639" i="7"/>
  <c r="R637" i="7"/>
  <c r="BC655" i="7"/>
  <c r="BC838" i="7"/>
  <c r="BC656" i="7"/>
  <c r="BC654" i="7"/>
  <c r="AD658" i="7"/>
  <c r="X635" i="7"/>
  <c r="X636" i="7"/>
  <c r="BA683" i="7"/>
  <c r="BA667" i="7"/>
  <c r="AS635" i="7"/>
  <c r="AS636" i="7"/>
  <c r="AJ683" i="7"/>
  <c r="AJ667" i="7"/>
  <c r="BD635" i="7"/>
  <c r="BD636" i="7"/>
  <c r="G654" i="7"/>
  <c r="S655" i="7"/>
  <c r="S838" i="7"/>
  <c r="S654" i="7"/>
  <c r="S656" i="7"/>
  <c r="W672" i="7"/>
  <c r="N683" i="7"/>
  <c r="N667" i="7"/>
  <c r="AB672" i="7"/>
  <c r="AO683" i="7"/>
  <c r="AO667" i="7"/>
  <c r="L639" i="7"/>
  <c r="L637" i="7"/>
  <c r="L640" i="7"/>
  <c r="L638" i="7"/>
  <c r="Y683" i="7"/>
  <c r="Y667" i="7"/>
  <c r="U658" i="7"/>
  <c r="BH645" i="7"/>
  <c r="BH646" i="7"/>
  <c r="BH648" i="7"/>
  <c r="BH649" i="7"/>
  <c r="BH650" i="7"/>
  <c r="AH666" i="7"/>
  <c r="AH671" i="7"/>
  <c r="AH839" i="7"/>
  <c r="E634" i="7"/>
  <c r="E641" i="7"/>
  <c r="E642" i="7"/>
  <c r="E644" i="7"/>
  <c r="E652" i="7"/>
  <c r="AZ645" i="7"/>
  <c r="AZ646" i="7"/>
  <c r="AZ648" i="7"/>
  <c r="AZ649" i="7"/>
  <c r="AZ650" i="7"/>
  <c r="AT683" i="7"/>
  <c r="AT667" i="7"/>
  <c r="BG656" i="7"/>
  <c r="BG654" i="7"/>
  <c r="BG655" i="7"/>
  <c r="BG838" i="7"/>
  <c r="O671" i="7"/>
  <c r="D642" i="7"/>
  <c r="D644" i="7"/>
  <c r="D652" i="7"/>
  <c r="AL683" i="7"/>
  <c r="AL667" i="7"/>
  <c r="AF655" i="7"/>
  <c r="AF838" i="7"/>
  <c r="AF656" i="7"/>
  <c r="AF654" i="7"/>
  <c r="AY672" i="7"/>
  <c r="AV660" i="7"/>
  <c r="AV661" i="7"/>
  <c r="BE683" i="7"/>
  <c r="BE667" i="7"/>
  <c r="AQ666" i="7"/>
  <c r="AQ839" i="7"/>
  <c r="AQ671" i="7"/>
  <c r="BB671" i="7"/>
  <c r="BB839" i="7"/>
  <c r="BB666" i="7"/>
  <c r="BG635" i="7"/>
  <c r="BG636" i="7"/>
  <c r="I683" i="7"/>
  <c r="I667" i="7"/>
  <c r="AK645" i="7"/>
  <c r="AK646" i="7"/>
  <c r="AK648" i="7"/>
  <c r="AK649" i="7"/>
  <c r="AK650" i="7"/>
  <c r="AR683" i="7"/>
  <c r="AR667" i="7"/>
  <c r="T654" i="7"/>
  <c r="T656" i="7"/>
  <c r="T655" i="7"/>
  <c r="T838" i="7"/>
  <c r="Q683" i="7"/>
  <c r="X642" i="7"/>
  <c r="X644" i="7"/>
  <c r="X652" i="7"/>
  <c r="AN642" i="7"/>
  <c r="AN644" i="7"/>
  <c r="AN652" i="7"/>
  <c r="BD642" i="7"/>
  <c r="BD644" i="7"/>
  <c r="BD652" i="7"/>
  <c r="C839" i="7"/>
  <c r="C666" i="7"/>
  <c r="C671" i="7"/>
  <c r="AR640" i="7"/>
  <c r="AR638" i="7"/>
  <c r="AR639" i="7"/>
  <c r="AR637" i="7"/>
  <c r="AA656" i="7"/>
  <c r="AA654" i="7"/>
  <c r="AA655" i="7"/>
  <c r="AA838" i="7"/>
  <c r="P658" i="7"/>
  <c r="T636" i="7"/>
  <c r="BH683" i="7"/>
  <c r="BH667" i="7"/>
  <c r="AC636" i="7"/>
  <c r="AB645" i="7"/>
  <c r="AB646" i="7"/>
  <c r="AB648" i="7"/>
  <c r="AB649" i="7"/>
  <c r="AB650" i="7"/>
  <c r="V645" i="7"/>
  <c r="V646" i="7"/>
  <c r="V648" i="7"/>
  <c r="V649" i="7"/>
  <c r="V650" i="7"/>
  <c r="AX656" i="7"/>
  <c r="AX654" i="7"/>
  <c r="AX655" i="7"/>
  <c r="AX838" i="7"/>
  <c r="L655" i="7"/>
  <c r="L838" i="7"/>
  <c r="L654" i="7"/>
  <c r="L656" i="7"/>
  <c r="AL672" i="7"/>
  <c r="AG658" i="7"/>
  <c r="D635" i="7"/>
  <c r="D636" i="7"/>
  <c r="AK671" i="7"/>
  <c r="AK839" i="7"/>
  <c r="AK666" i="7"/>
  <c r="AU655" i="7"/>
  <c r="AU838" i="7"/>
  <c r="AU656" i="7"/>
  <c r="AU654" i="7"/>
  <c r="AO645" i="7"/>
  <c r="AO646" i="7"/>
  <c r="AO648" i="7"/>
  <c r="AO649" i="7"/>
  <c r="AO650" i="7"/>
  <c r="I672" i="7"/>
  <c r="J683" i="7"/>
  <c r="J667" i="7"/>
  <c r="Q640" i="7"/>
  <c r="Q639" i="7"/>
  <c r="Q638" i="7"/>
  <c r="Q637" i="7"/>
  <c r="V672" i="7"/>
  <c r="AM658" i="7"/>
  <c r="AN635" i="7"/>
  <c r="AN636" i="7"/>
  <c r="AT645" i="7"/>
  <c r="AT646" i="7"/>
  <c r="AT648" i="7"/>
  <c r="AT649" i="7"/>
  <c r="AT650" i="7"/>
  <c r="M671" i="7"/>
  <c r="M839" i="7"/>
  <c r="M666" i="7"/>
  <c r="B621" i="7"/>
  <c r="B623" i="7"/>
  <c r="B611" i="7"/>
  <c r="B619" i="7"/>
  <c r="B624" i="7"/>
  <c r="BB645" i="7"/>
  <c r="BB646" i="7"/>
  <c r="BB648" i="7"/>
  <c r="BB649" i="7"/>
  <c r="BB650" i="7"/>
  <c r="B634" i="7"/>
  <c r="B641" i="7"/>
  <c r="W683" i="7"/>
  <c r="W667" i="7"/>
  <c r="N672" i="7"/>
  <c r="R839" i="7"/>
  <c r="R671" i="7"/>
  <c r="R666" i="7"/>
  <c r="F642" i="7"/>
  <c r="F644" i="7"/>
  <c r="F652" i="7"/>
  <c r="Y672" i="7"/>
  <c r="BE645" i="7"/>
  <c r="BE646" i="7"/>
  <c r="BE648" i="7"/>
  <c r="BE649" i="7"/>
  <c r="BE650" i="7"/>
  <c r="Z658" i="7"/>
  <c r="BF645" i="7"/>
  <c r="BF646" i="7"/>
  <c r="BF648" i="7"/>
  <c r="BF649" i="7"/>
  <c r="BF650" i="7"/>
  <c r="O839" i="7"/>
  <c r="G656" i="7"/>
  <c r="Q645" i="7"/>
  <c r="Q646" i="7"/>
  <c r="Q648" i="7"/>
  <c r="Q649" i="7"/>
  <c r="Q650" i="7"/>
  <c r="C645" i="7"/>
  <c r="C646" i="7"/>
  <c r="C648" i="7"/>
  <c r="C649" i="7"/>
  <c r="C650" i="7"/>
  <c r="AE645" i="7"/>
  <c r="AE646" i="7"/>
  <c r="AE648" i="7"/>
  <c r="AE649" i="7"/>
  <c r="AE650" i="7"/>
  <c r="AA645" i="7"/>
  <c r="AA646" i="7"/>
  <c r="AA648" i="7"/>
  <c r="AA649" i="7"/>
  <c r="AA650" i="7"/>
  <c r="O645" i="7"/>
  <c r="O646" i="7"/>
  <c r="O648" i="7"/>
  <c r="O649" i="7"/>
  <c r="O650" i="7"/>
  <c r="X639" i="7"/>
  <c r="X637" i="7"/>
  <c r="X640" i="7"/>
  <c r="X638" i="7"/>
  <c r="G640" i="7"/>
  <c r="G639" i="7"/>
  <c r="G637" i="7"/>
  <c r="G638" i="7"/>
  <c r="M672" i="7"/>
  <c r="AN640" i="7"/>
  <c r="AN639" i="7"/>
  <c r="AN638" i="7"/>
  <c r="AN637" i="7"/>
  <c r="D640" i="7"/>
  <c r="D639" i="7"/>
  <c r="D638" i="7"/>
  <c r="D637" i="7"/>
  <c r="AG660" i="7"/>
  <c r="AG661" i="7"/>
  <c r="L839" i="7"/>
  <c r="L666" i="7"/>
  <c r="L671" i="7"/>
  <c r="C683" i="7"/>
  <c r="C667" i="7"/>
  <c r="AN654" i="7"/>
  <c r="AN655" i="7"/>
  <c r="AN838" i="7"/>
  <c r="AN656" i="7"/>
  <c r="AQ683" i="7"/>
  <c r="AQ667" i="7"/>
  <c r="BE658" i="7"/>
  <c r="AS637" i="7"/>
  <c r="AS639" i="7"/>
  <c r="AS640" i="7"/>
  <c r="AS638" i="7"/>
  <c r="AZ672" i="7"/>
  <c r="AP660" i="7"/>
  <c r="AP661" i="7"/>
  <c r="AS655" i="7"/>
  <c r="AS838" i="7"/>
  <c r="AS656" i="7"/>
  <c r="AS654" i="7"/>
  <c r="AE683" i="7"/>
  <c r="AE667" i="7"/>
  <c r="K641" i="7"/>
  <c r="K634" i="7"/>
  <c r="AM661" i="7"/>
  <c r="AM660" i="7"/>
  <c r="J658" i="7"/>
  <c r="AK672" i="7"/>
  <c r="BH658" i="7"/>
  <c r="P660" i="7"/>
  <c r="P661" i="7"/>
  <c r="AA666" i="7"/>
  <c r="AA671" i="7"/>
  <c r="AA839" i="7"/>
  <c r="I658" i="7"/>
  <c r="BG639" i="7"/>
  <c r="BG638" i="7"/>
  <c r="BG640" i="7"/>
  <c r="BG637" i="7"/>
  <c r="BB683" i="7"/>
  <c r="BB667" i="7"/>
  <c r="AF666" i="7"/>
  <c r="AF839" i="7"/>
  <c r="AF671" i="7"/>
  <c r="AL658" i="7"/>
  <c r="O683" i="7"/>
  <c r="O667" i="7"/>
  <c r="AT658" i="7"/>
  <c r="E656" i="7"/>
  <c r="E654" i="7"/>
  <c r="E655" i="7"/>
  <c r="E838" i="7"/>
  <c r="AH672" i="7"/>
  <c r="U660" i="7"/>
  <c r="U661" i="7"/>
  <c r="Y658" i="7"/>
  <c r="N658" i="7"/>
  <c r="S666" i="7"/>
  <c r="S839" i="7"/>
  <c r="S671" i="7"/>
  <c r="BA658" i="7"/>
  <c r="AD661" i="7"/>
  <c r="AD660" i="7"/>
  <c r="R645" i="7"/>
  <c r="R646" i="7"/>
  <c r="R648" i="7"/>
  <c r="R649" i="7"/>
  <c r="R650" i="7"/>
  <c r="H635" i="7"/>
  <c r="H636" i="7"/>
  <c r="AW663" i="7"/>
  <c r="AW662" i="7"/>
  <c r="AB658" i="7"/>
  <c r="AJ645" i="7"/>
  <c r="AJ646" i="7"/>
  <c r="AJ648" i="7"/>
  <c r="AJ649" i="7"/>
  <c r="AJ650" i="7"/>
  <c r="AF645" i="7"/>
  <c r="AF646" i="7"/>
  <c r="AF648" i="7"/>
  <c r="AF649" i="7"/>
  <c r="AF650" i="7"/>
  <c r="F654" i="7"/>
  <c r="F655" i="7"/>
  <c r="F838" i="7"/>
  <c r="F656" i="7"/>
  <c r="B25" i="2"/>
  <c r="B635" i="7"/>
  <c r="Z661" i="7"/>
  <c r="Z660" i="7"/>
  <c r="W658" i="7"/>
  <c r="R683" i="7"/>
  <c r="R667" i="7"/>
  <c r="M683" i="7"/>
  <c r="M667" i="7"/>
  <c r="AU666" i="7"/>
  <c r="AU839" i="7"/>
  <c r="AU671" i="7"/>
  <c r="AX671" i="7"/>
  <c r="AX839" i="7"/>
  <c r="AX666" i="7"/>
  <c r="AR645" i="7"/>
  <c r="AR646" i="7"/>
  <c r="AR648" i="7"/>
  <c r="AR649" i="7"/>
  <c r="AR650" i="7"/>
  <c r="BD654" i="7"/>
  <c r="BD655" i="7"/>
  <c r="BD838" i="7"/>
  <c r="BD656" i="7"/>
  <c r="X656" i="7"/>
  <c r="X655" i="7"/>
  <c r="X838" i="7"/>
  <c r="X654" i="7"/>
  <c r="T671" i="7"/>
  <c r="T839" i="7"/>
  <c r="T666" i="7"/>
  <c r="AQ672" i="7"/>
  <c r="O672" i="7"/>
  <c r="BG839" i="7"/>
  <c r="BG671" i="7"/>
  <c r="BG666" i="7"/>
  <c r="E635" i="7"/>
  <c r="E636" i="7"/>
  <c r="AH683" i="7"/>
  <c r="AH667" i="7"/>
  <c r="G671" i="7"/>
  <c r="G839" i="7"/>
  <c r="G666" i="7"/>
  <c r="BC671" i="7"/>
  <c r="BC666" i="7"/>
  <c r="BC839" i="7"/>
  <c r="AZ683" i="7"/>
  <c r="AZ667" i="7"/>
  <c r="H642" i="7"/>
  <c r="H644" i="7"/>
  <c r="H652" i="7"/>
  <c r="V658" i="7"/>
  <c r="BC645" i="7"/>
  <c r="BC646" i="7"/>
  <c r="BC648" i="7"/>
  <c r="BC649" i="7"/>
  <c r="BC650" i="7"/>
  <c r="AH645" i="7"/>
  <c r="AH646" i="7"/>
  <c r="AH648" i="7"/>
  <c r="AH649" i="7"/>
  <c r="AH650" i="7"/>
  <c r="AI645" i="7"/>
  <c r="AI646" i="7"/>
  <c r="AI648" i="7"/>
  <c r="AI649" i="7"/>
  <c r="AI650" i="7"/>
  <c r="AU645" i="7"/>
  <c r="AU646" i="7"/>
  <c r="AU648" i="7"/>
  <c r="AU649" i="7"/>
  <c r="AU650" i="7"/>
  <c r="R672" i="7"/>
  <c r="B642" i="7"/>
  <c r="B644" i="7"/>
  <c r="B652" i="7"/>
  <c r="AK683" i="7"/>
  <c r="AK667" i="7"/>
  <c r="AC638" i="7"/>
  <c r="AC637" i="7"/>
  <c r="AC640" i="7"/>
  <c r="AC639" i="7"/>
  <c r="T640" i="7"/>
  <c r="T638" i="7"/>
  <c r="T637" i="7"/>
  <c r="T639" i="7"/>
  <c r="C672" i="7"/>
  <c r="Q658" i="7"/>
  <c r="AR658" i="7"/>
  <c r="BB672" i="7"/>
  <c r="AV662" i="7"/>
  <c r="AV663" i="7"/>
  <c r="D656" i="7"/>
  <c r="D654" i="7"/>
  <c r="D655" i="7"/>
  <c r="D838" i="7"/>
  <c r="L645" i="7"/>
  <c r="L646" i="7"/>
  <c r="L648" i="7"/>
  <c r="L649" i="7"/>
  <c r="L650" i="7"/>
  <c r="AO658" i="7"/>
  <c r="BD640" i="7"/>
  <c r="BD638" i="7"/>
  <c r="BD637" i="7"/>
  <c r="BD639" i="7"/>
  <c r="AJ658" i="7"/>
  <c r="BF658" i="7"/>
  <c r="F638" i="7"/>
  <c r="F640" i="7"/>
  <c r="F637" i="7"/>
  <c r="F639" i="7"/>
  <c r="AQ645" i="7"/>
  <c r="AQ646" i="7"/>
  <c r="AQ648" i="7"/>
  <c r="AQ649" i="7"/>
  <c r="AQ650" i="7"/>
  <c r="AC671" i="7"/>
  <c r="AC839" i="7"/>
  <c r="AC666" i="7"/>
  <c r="AE672" i="7"/>
  <c r="AI839" i="7"/>
  <c r="AI666" i="7"/>
  <c r="AI671" i="7"/>
  <c r="AY658" i="7"/>
  <c r="M645" i="7"/>
  <c r="M646" i="7"/>
  <c r="M648" i="7"/>
  <c r="M649" i="7"/>
  <c r="M650" i="7"/>
  <c r="S645" i="7"/>
  <c r="S646" i="7"/>
  <c r="S648" i="7"/>
  <c r="S649" i="7"/>
  <c r="S650" i="7"/>
  <c r="AX645" i="7"/>
  <c r="AX646" i="7"/>
  <c r="AX648" i="7"/>
  <c r="AX649" i="7"/>
  <c r="AX650" i="7"/>
  <c r="K642" i="7"/>
  <c r="K644" i="7"/>
  <c r="K652" i="7"/>
  <c r="D645" i="7"/>
  <c r="D646" i="7"/>
  <c r="D648" i="7"/>
  <c r="D649" i="7"/>
  <c r="D650" i="7"/>
  <c r="AN645" i="7"/>
  <c r="AN646" i="7"/>
  <c r="AN648" i="7"/>
  <c r="AN649" i="7"/>
  <c r="AN650" i="7"/>
  <c r="F645" i="7"/>
  <c r="F646" i="7"/>
  <c r="F648" i="7"/>
  <c r="F649" i="7"/>
  <c r="F650" i="7"/>
  <c r="T645" i="7"/>
  <c r="T646" i="7"/>
  <c r="T648" i="7"/>
  <c r="T649" i="7"/>
  <c r="T650" i="7"/>
  <c r="AC645" i="7"/>
  <c r="AC646" i="7"/>
  <c r="AC648" i="7"/>
  <c r="AC649" i="7"/>
  <c r="AC650" i="7"/>
  <c r="X645" i="7"/>
  <c r="X646" i="7"/>
  <c r="X648" i="7"/>
  <c r="X649" i="7"/>
  <c r="X650" i="7"/>
  <c r="BD645" i="7"/>
  <c r="BD646" i="7"/>
  <c r="BD648" i="7"/>
  <c r="BD649" i="7"/>
  <c r="BD650" i="7"/>
  <c r="BG645" i="7"/>
  <c r="BG646" i="7"/>
  <c r="BG648" i="7"/>
  <c r="BG649" i="7"/>
  <c r="BG650" i="7"/>
  <c r="AS645" i="7"/>
  <c r="AS646" i="7"/>
  <c r="AS648" i="7"/>
  <c r="AS649" i="7"/>
  <c r="AS650" i="7"/>
  <c r="D3" i="1"/>
  <c r="B655" i="7"/>
  <c r="B838" i="7"/>
  <c r="B656" i="7"/>
  <c r="B654" i="7"/>
  <c r="AI672" i="7"/>
  <c r="AC683" i="7"/>
  <c r="AC667" i="7"/>
  <c r="AJ660" i="7"/>
  <c r="AJ661" i="7"/>
  <c r="Q661" i="7"/>
  <c r="Q660" i="7"/>
  <c r="AK658" i="7"/>
  <c r="H656" i="7"/>
  <c r="H655" i="7"/>
  <c r="H838" i="7"/>
  <c r="H654" i="7"/>
  <c r="G672" i="7"/>
  <c r="AU672" i="7"/>
  <c r="R658" i="7"/>
  <c r="Z662" i="7"/>
  <c r="Z663" i="7"/>
  <c r="B636" i="7"/>
  <c r="U663" i="7"/>
  <c r="U662" i="7"/>
  <c r="AT660" i="7"/>
  <c r="AT661" i="7"/>
  <c r="O658" i="7"/>
  <c r="BB658" i="7"/>
  <c r="AA683" i="7"/>
  <c r="AA667" i="7"/>
  <c r="BH661" i="7"/>
  <c r="BH660" i="7"/>
  <c r="AM662" i="7"/>
  <c r="AM663" i="7"/>
  <c r="K635" i="7"/>
  <c r="K636" i="7"/>
  <c r="BE661" i="7"/>
  <c r="BE660" i="7"/>
  <c r="AQ658" i="7"/>
  <c r="AZ658" i="7"/>
  <c r="T683" i="7"/>
  <c r="T667" i="7"/>
  <c r="X666" i="7"/>
  <c r="X671" i="7"/>
  <c r="X839" i="7"/>
  <c r="AX672" i="7"/>
  <c r="AB661" i="7"/>
  <c r="AB660" i="7"/>
  <c r="H637" i="7"/>
  <c r="H640" i="7"/>
  <c r="H638" i="7"/>
  <c r="H639" i="7"/>
  <c r="BA661" i="7"/>
  <c r="BA660" i="7"/>
  <c r="S683" i="7"/>
  <c r="S667" i="7"/>
  <c r="AF672" i="7"/>
  <c r="K656" i="7"/>
  <c r="K655" i="7"/>
  <c r="K838" i="7"/>
  <c r="K654" i="7"/>
  <c r="AE658" i="7"/>
  <c r="AV706" i="7"/>
  <c r="AV676" i="7"/>
  <c r="AV678" i="7"/>
  <c r="AR660" i="7"/>
  <c r="AR661" i="7"/>
  <c r="V660" i="7"/>
  <c r="V661" i="7"/>
  <c r="BC683" i="7"/>
  <c r="BC667" i="7"/>
  <c r="G683" i="7"/>
  <c r="G667" i="7"/>
  <c r="AH658" i="7"/>
  <c r="E637" i="7"/>
  <c r="E639" i="7"/>
  <c r="E640" i="7"/>
  <c r="E638" i="7"/>
  <c r="BG683" i="7"/>
  <c r="BG667" i="7"/>
  <c r="AU683" i="7"/>
  <c r="AU667" i="7"/>
  <c r="M658" i="7"/>
  <c r="AW673" i="7"/>
  <c r="AW675" i="7"/>
  <c r="AW684" i="7"/>
  <c r="AW694" i="7"/>
  <c r="AW668" i="7"/>
  <c r="AW705" i="7"/>
  <c r="AW677" i="7"/>
  <c r="AD663" i="7"/>
  <c r="AD662" i="7"/>
  <c r="Y660" i="7"/>
  <c r="Y661" i="7"/>
  <c r="E666" i="7"/>
  <c r="E671" i="7"/>
  <c r="E839" i="7"/>
  <c r="P663" i="7"/>
  <c r="P662" i="7"/>
  <c r="AP662" i="7"/>
  <c r="AP663" i="7"/>
  <c r="L672" i="7"/>
  <c r="AG662" i="7"/>
  <c r="AG663" i="7"/>
  <c r="G645" i="7"/>
  <c r="G646" i="7"/>
  <c r="G648" i="7"/>
  <c r="G649" i="7"/>
  <c r="G650" i="7"/>
  <c r="AI683" i="7"/>
  <c r="AI667" i="7"/>
  <c r="BF660" i="7"/>
  <c r="BF661" i="7"/>
  <c r="AO661" i="7"/>
  <c r="AO660" i="7"/>
  <c r="AY660" i="7"/>
  <c r="AY661" i="7"/>
  <c r="AC672" i="7"/>
  <c r="D666" i="7"/>
  <c r="D839" i="7"/>
  <c r="D671" i="7"/>
  <c r="AV668" i="7"/>
  <c r="AV705" i="7"/>
  <c r="AV707" i="7"/>
  <c r="AV684" i="7"/>
  <c r="AV694" i="7"/>
  <c r="AV673" i="7"/>
  <c r="AV675" i="7"/>
  <c r="AV677" i="7"/>
  <c r="BC672" i="7"/>
  <c r="BG672" i="7"/>
  <c r="T672" i="7"/>
  <c r="BD839" i="7"/>
  <c r="BD671" i="7"/>
  <c r="BD666" i="7"/>
  <c r="AX683" i="7"/>
  <c r="AX667" i="7"/>
  <c r="W661" i="7"/>
  <c r="W660" i="7"/>
  <c r="F839" i="7"/>
  <c r="F671" i="7"/>
  <c r="F666" i="7"/>
  <c r="AW676" i="7"/>
  <c r="AW706" i="7"/>
  <c r="AW678" i="7"/>
  <c r="S672" i="7"/>
  <c r="N660" i="7"/>
  <c r="N661" i="7"/>
  <c r="AL660" i="7"/>
  <c r="AL661" i="7"/>
  <c r="AF683" i="7"/>
  <c r="AF667" i="7"/>
  <c r="I661" i="7"/>
  <c r="I660" i="7"/>
  <c r="AA672" i="7"/>
  <c r="J660" i="7"/>
  <c r="J661" i="7"/>
  <c r="AS839" i="7"/>
  <c r="AS666" i="7"/>
  <c r="AS671" i="7"/>
  <c r="AN666" i="7"/>
  <c r="AN839" i="7"/>
  <c r="AN671" i="7"/>
  <c r="C658" i="7"/>
  <c r="L683" i="7"/>
  <c r="L667" i="7"/>
  <c r="K639" i="7"/>
  <c r="K640" i="7"/>
  <c r="K637" i="7"/>
  <c r="K638" i="7"/>
  <c r="AF658" i="7"/>
  <c r="F672" i="7"/>
  <c r="AX658" i="7"/>
  <c r="BD672" i="7"/>
  <c r="AV687" i="7"/>
  <c r="AV686" i="7"/>
  <c r="AV688" i="7"/>
  <c r="AV702" i="7"/>
  <c r="AV700" i="7"/>
  <c r="AV701" i="7"/>
  <c r="AV703" i="7"/>
  <c r="AV689" i="7"/>
  <c r="D672" i="7"/>
  <c r="AY662" i="7"/>
  <c r="AY663" i="7"/>
  <c r="BF662" i="7"/>
  <c r="BF663" i="7"/>
  <c r="AI658" i="7"/>
  <c r="AG705" i="7"/>
  <c r="AG673" i="7"/>
  <c r="AG675" i="7"/>
  <c r="AG684" i="7"/>
  <c r="AG694" i="7"/>
  <c r="AG677" i="7"/>
  <c r="AG668" i="7"/>
  <c r="P684" i="7"/>
  <c r="P668" i="7"/>
  <c r="P705" i="7"/>
  <c r="P677" i="7"/>
  <c r="P675" i="7"/>
  <c r="P673" i="7"/>
  <c r="P694" i="7"/>
  <c r="E672" i="7"/>
  <c r="AD684" i="7"/>
  <c r="AD677" i="7"/>
  <c r="AD675" i="7"/>
  <c r="AD668" i="7"/>
  <c r="AD705" i="7"/>
  <c r="AD673" i="7"/>
  <c r="AD694" i="7"/>
  <c r="AW996" i="7"/>
  <c r="AW699" i="7"/>
  <c r="AW680" i="7"/>
  <c r="AW698" i="7"/>
  <c r="AW691" i="7"/>
  <c r="AW690" i="7"/>
  <c r="AW1079" i="7"/>
  <c r="AW1080" i="7"/>
  <c r="K666" i="7"/>
  <c r="K671" i="7"/>
  <c r="K839" i="7"/>
  <c r="AQ660" i="7"/>
  <c r="AQ661" i="7"/>
  <c r="BH662" i="7"/>
  <c r="BH663" i="7"/>
  <c r="BB660" i="7"/>
  <c r="BB661" i="7"/>
  <c r="AT662" i="7"/>
  <c r="AT663" i="7"/>
  <c r="Z676" i="7"/>
  <c r="Z706" i="7"/>
  <c r="Z678" i="7"/>
  <c r="AK660" i="7"/>
  <c r="AK661" i="7"/>
  <c r="AJ663" i="7"/>
  <c r="AJ662" i="7"/>
  <c r="AC658" i="7"/>
  <c r="C660" i="7"/>
  <c r="C661" i="7"/>
  <c r="AN683" i="7"/>
  <c r="AN667" i="7"/>
  <c r="AS683" i="7"/>
  <c r="AS667" i="7"/>
  <c r="J663" i="7"/>
  <c r="J662" i="7"/>
  <c r="AV727" i="7"/>
  <c r="AV762" i="7"/>
  <c r="AV760" i="7"/>
  <c r="AV725" i="7"/>
  <c r="AO663" i="7"/>
  <c r="AO662" i="7"/>
  <c r="AP678" i="7"/>
  <c r="AP706" i="7"/>
  <c r="AP676" i="7"/>
  <c r="P676" i="7"/>
  <c r="P678" i="7"/>
  <c r="P706" i="7"/>
  <c r="E683" i="7"/>
  <c r="E667" i="7"/>
  <c r="AD706" i="7"/>
  <c r="AD676" i="7"/>
  <c r="AD678" i="7"/>
  <c r="AW696" i="7"/>
  <c r="AW1042" i="7"/>
  <c r="AW1041" i="7"/>
  <c r="AW697" i="7"/>
  <c r="AR663" i="7"/>
  <c r="AR662" i="7"/>
  <c r="S658" i="7"/>
  <c r="H645" i="7"/>
  <c r="H646" i="7"/>
  <c r="H648" i="7"/>
  <c r="H649" i="7"/>
  <c r="H650" i="7"/>
  <c r="AB662" i="7"/>
  <c r="AB663" i="7"/>
  <c r="X672" i="7"/>
  <c r="AZ661" i="7"/>
  <c r="AZ660" i="7"/>
  <c r="BE662" i="7"/>
  <c r="BE663" i="7"/>
  <c r="AM678" i="7"/>
  <c r="AM706" i="7"/>
  <c r="AM676" i="7"/>
  <c r="AA658" i="7"/>
  <c r="U684" i="7"/>
  <c r="U675" i="7"/>
  <c r="U668" i="7"/>
  <c r="U677" i="7"/>
  <c r="U673" i="7"/>
  <c r="U694" i="7"/>
  <c r="U705" i="7"/>
  <c r="Z677" i="7"/>
  <c r="Z673" i="7"/>
  <c r="Z668" i="7"/>
  <c r="Z675" i="7"/>
  <c r="Z684" i="7"/>
  <c r="Z705" i="7"/>
  <c r="Z707" i="7"/>
  <c r="Z694" i="7"/>
  <c r="Q663" i="7"/>
  <c r="Q662" i="7"/>
  <c r="B671" i="7"/>
  <c r="B839" i="7"/>
  <c r="B666" i="7"/>
  <c r="L658" i="7"/>
  <c r="I663" i="7"/>
  <c r="I662" i="7"/>
  <c r="N662" i="7"/>
  <c r="N663" i="7"/>
  <c r="W662" i="7"/>
  <c r="W663" i="7"/>
  <c r="AV690" i="7"/>
  <c r="AV691" i="7"/>
  <c r="AV1079" i="7"/>
  <c r="AV1080" i="7"/>
  <c r="AV698" i="7"/>
  <c r="AV699" i="7"/>
  <c r="AV996" i="7"/>
  <c r="AV680" i="7"/>
  <c r="D683" i="7"/>
  <c r="D667" i="7"/>
  <c r="AP684" i="7"/>
  <c r="AP675" i="7"/>
  <c r="AP694" i="7"/>
  <c r="AP673" i="7"/>
  <c r="AP668" i="7"/>
  <c r="AP677" i="7"/>
  <c r="AP705" i="7"/>
  <c r="AP707" i="7"/>
  <c r="AW687" i="7"/>
  <c r="AW689" i="7"/>
  <c r="AW703" i="7"/>
  <c r="AW701" i="7"/>
  <c r="AW702" i="7"/>
  <c r="AW686" i="7"/>
  <c r="AW700" i="7"/>
  <c r="AW688" i="7"/>
  <c r="M661" i="7"/>
  <c r="M660" i="7"/>
  <c r="AU658" i="7"/>
  <c r="AH660" i="7"/>
  <c r="AH661" i="7"/>
  <c r="G658" i="7"/>
  <c r="X683" i="7"/>
  <c r="X667" i="7"/>
  <c r="T658" i="7"/>
  <c r="AM684" i="7"/>
  <c r="AM705" i="7"/>
  <c r="AM707" i="7"/>
  <c r="AM675" i="7"/>
  <c r="AM668" i="7"/>
  <c r="AM673" i="7"/>
  <c r="AM677" i="7"/>
  <c r="AM694" i="7"/>
  <c r="O660" i="7"/>
  <c r="O661" i="7"/>
  <c r="U676" i="7"/>
  <c r="U706" i="7"/>
  <c r="U678" i="7"/>
  <c r="H666" i="7"/>
  <c r="H839" i="7"/>
  <c r="H671" i="7"/>
  <c r="AS672" i="7"/>
  <c r="AN672" i="7"/>
  <c r="AL662" i="7"/>
  <c r="AL663" i="7"/>
  <c r="F683" i="7"/>
  <c r="F667" i="7"/>
  <c r="BD683" i="7"/>
  <c r="BD667" i="7"/>
  <c r="AV1042" i="7"/>
  <c r="AV1041" i="7"/>
  <c r="AV696" i="7"/>
  <c r="AV697" i="7"/>
  <c r="AG678" i="7"/>
  <c r="AG706" i="7"/>
  <c r="AG676" i="7"/>
  <c r="Y662" i="7"/>
  <c r="Y663" i="7"/>
  <c r="AW707" i="7"/>
  <c r="AW725" i="7"/>
  <c r="AW727" i="7"/>
  <c r="AW760" i="7"/>
  <c r="AW710" i="7"/>
  <c r="AW711" i="7"/>
  <c r="AW762" i="7"/>
  <c r="BG658" i="7"/>
  <c r="E645" i="7"/>
  <c r="E646" i="7"/>
  <c r="E648" i="7"/>
  <c r="E649" i="7"/>
  <c r="E650" i="7"/>
  <c r="BC658" i="7"/>
  <c r="V663" i="7"/>
  <c r="V662" i="7"/>
  <c r="AE661" i="7"/>
  <c r="AE660" i="7"/>
  <c r="BA663" i="7"/>
  <c r="BA662" i="7"/>
  <c r="B639" i="7"/>
  <c r="B638" i="7"/>
  <c r="B640" i="7"/>
  <c r="B637" i="7"/>
  <c r="R661" i="7"/>
  <c r="R660" i="7"/>
  <c r="AW709" i="7"/>
  <c r="AV709" i="7"/>
  <c r="AV710" i="7"/>
  <c r="AV711" i="7"/>
  <c r="AV712" i="7"/>
  <c r="AW712" i="7"/>
  <c r="AW790" i="7"/>
  <c r="AE662" i="7"/>
  <c r="AE663" i="7"/>
  <c r="BG660" i="7"/>
  <c r="BG661" i="7"/>
  <c r="Y668" i="7"/>
  <c r="Y673" i="7"/>
  <c r="Y675" i="7"/>
  <c r="Y677" i="7"/>
  <c r="Y684" i="7"/>
  <c r="Y705" i="7"/>
  <c r="Y694" i="7"/>
  <c r="AL668" i="7"/>
  <c r="AL684" i="7"/>
  <c r="AL677" i="7"/>
  <c r="AL694" i="7"/>
  <c r="AL675" i="7"/>
  <c r="AL673" i="7"/>
  <c r="AL705" i="7"/>
  <c r="H683" i="7"/>
  <c r="H667" i="7"/>
  <c r="AM690" i="7"/>
  <c r="AM691" i="7"/>
  <c r="AM1079" i="7"/>
  <c r="AM1080" i="7"/>
  <c r="AM688" i="7"/>
  <c r="AM686" i="7"/>
  <c r="AM700" i="7"/>
  <c r="AM701" i="7"/>
  <c r="AM703" i="7"/>
  <c r="AM689" i="7"/>
  <c r="AM702" i="7"/>
  <c r="AM687" i="7"/>
  <c r="AH663" i="7"/>
  <c r="AH662" i="7"/>
  <c r="AP680" i="7"/>
  <c r="AP996" i="7"/>
  <c r="AP698" i="7"/>
  <c r="AP699" i="7"/>
  <c r="AP700" i="7"/>
  <c r="AP687" i="7"/>
  <c r="AP688" i="7"/>
  <c r="AP703" i="7"/>
  <c r="AP702" i="7"/>
  <c r="AP701" i="7"/>
  <c r="AP686" i="7"/>
  <c r="AP689" i="7"/>
  <c r="AV830" i="7"/>
  <c r="W676" i="7"/>
  <c r="W706" i="7"/>
  <c r="W678" i="7"/>
  <c r="L660" i="7"/>
  <c r="L661" i="7"/>
  <c r="B672" i="7"/>
  <c r="Z1042" i="7"/>
  <c r="Z1041" i="7"/>
  <c r="Z697" i="7"/>
  <c r="Z696" i="7"/>
  <c r="Z699" i="7"/>
  <c r="Z698" i="7"/>
  <c r="Z680" i="7"/>
  <c r="Z996" i="7"/>
  <c r="U1042" i="7"/>
  <c r="U1041" i="7"/>
  <c r="U697" i="7"/>
  <c r="U696" i="7"/>
  <c r="U762" i="7"/>
  <c r="U725" i="7"/>
  <c r="U760" i="7"/>
  <c r="U727" i="7"/>
  <c r="BE684" i="7"/>
  <c r="BE673" i="7"/>
  <c r="BE694" i="7"/>
  <c r="BE677" i="7"/>
  <c r="BE705" i="7"/>
  <c r="BE675" i="7"/>
  <c r="BE668" i="7"/>
  <c r="AB706" i="7"/>
  <c r="AB676" i="7"/>
  <c r="AB678" i="7"/>
  <c r="S660" i="7"/>
  <c r="S661" i="7"/>
  <c r="BB663" i="7"/>
  <c r="BB662" i="7"/>
  <c r="AQ662" i="7"/>
  <c r="AQ663" i="7"/>
  <c r="AW830" i="7"/>
  <c r="AD691" i="7"/>
  <c r="AD690" i="7"/>
  <c r="AD1079" i="7"/>
  <c r="AD1080" i="7"/>
  <c r="P762" i="7"/>
  <c r="P760" i="7"/>
  <c r="P725" i="7"/>
  <c r="P727" i="7"/>
  <c r="P688" i="7"/>
  <c r="P687" i="7"/>
  <c r="P703" i="7"/>
  <c r="P700" i="7"/>
  <c r="P686" i="7"/>
  <c r="P701" i="7"/>
  <c r="P689" i="7"/>
  <c r="P702" i="7"/>
  <c r="AG688" i="7"/>
  <c r="AG702" i="7"/>
  <c r="AG703" i="7"/>
  <c r="AG686" i="7"/>
  <c r="AG700" i="7"/>
  <c r="AG687" i="7"/>
  <c r="AG689" i="7"/>
  <c r="AG701" i="7"/>
  <c r="AY676" i="7"/>
  <c r="AY678" i="7"/>
  <c r="AY706" i="7"/>
  <c r="AV777" i="7"/>
  <c r="AV713" i="7"/>
  <c r="AV788" i="7"/>
  <c r="AX661" i="7"/>
  <c r="AX660" i="7"/>
  <c r="R663" i="7"/>
  <c r="R662" i="7"/>
  <c r="BA684" i="7"/>
  <c r="BA705" i="7"/>
  <c r="BA675" i="7"/>
  <c r="BA673" i="7"/>
  <c r="BA677" i="7"/>
  <c r="BA694" i="7"/>
  <c r="BA668" i="7"/>
  <c r="BC660" i="7"/>
  <c r="BC661" i="7"/>
  <c r="AW761" i="7"/>
  <c r="AW773" i="7"/>
  <c r="AW736" i="7"/>
  <c r="AW726" i="7"/>
  <c r="AW749" i="7"/>
  <c r="F658" i="7"/>
  <c r="O662" i="7"/>
  <c r="O663" i="7"/>
  <c r="AM996" i="7"/>
  <c r="AM699" i="7"/>
  <c r="AM698" i="7"/>
  <c r="AM680" i="7"/>
  <c r="AM830" i="7"/>
  <c r="AP691" i="7"/>
  <c r="AP690" i="7"/>
  <c r="AP1079" i="7"/>
  <c r="AP1080" i="7"/>
  <c r="AV997" i="7"/>
  <c r="AV998" i="7"/>
  <c r="W677" i="7"/>
  <c r="W684" i="7"/>
  <c r="W675" i="7"/>
  <c r="W673" i="7"/>
  <c r="W668" i="7"/>
  <c r="W705" i="7"/>
  <c r="W707" i="7"/>
  <c r="W694" i="7"/>
  <c r="I684" i="7"/>
  <c r="I677" i="7"/>
  <c r="I673" i="7"/>
  <c r="I668" i="7"/>
  <c r="I675" i="7"/>
  <c r="I705" i="7"/>
  <c r="I694" i="7"/>
  <c r="Q673" i="7"/>
  <c r="Q675" i="7"/>
  <c r="Q684" i="7"/>
  <c r="Q705" i="7"/>
  <c r="Q694" i="7"/>
  <c r="Q677" i="7"/>
  <c r="Q668" i="7"/>
  <c r="Z691" i="7"/>
  <c r="Z690" i="7"/>
  <c r="Z1079" i="7"/>
  <c r="Z1080" i="7"/>
  <c r="U691" i="7"/>
  <c r="U690" i="7"/>
  <c r="U1079" i="7"/>
  <c r="U1080" i="7"/>
  <c r="U686" i="7"/>
  <c r="U689" i="7"/>
  <c r="U688" i="7"/>
  <c r="U687" i="7"/>
  <c r="U703" i="7"/>
  <c r="U701" i="7"/>
  <c r="U702" i="7"/>
  <c r="U700" i="7"/>
  <c r="AZ663" i="7"/>
  <c r="AZ662" i="7"/>
  <c r="AB705" i="7"/>
  <c r="AB668" i="7"/>
  <c r="AB684" i="7"/>
  <c r="AB673" i="7"/>
  <c r="AB675" i="7"/>
  <c r="AB677" i="7"/>
  <c r="AB694" i="7"/>
  <c r="AR673" i="7"/>
  <c r="AR705" i="7"/>
  <c r="AR694" i="7"/>
  <c r="AR684" i="7"/>
  <c r="AR668" i="7"/>
  <c r="AR677" i="7"/>
  <c r="AR675" i="7"/>
  <c r="E658" i="7"/>
  <c r="AV761" i="7"/>
  <c r="AV773" i="7"/>
  <c r="AV726" i="7"/>
  <c r="AV749" i="7"/>
  <c r="AV742" i="7"/>
  <c r="J668" i="7"/>
  <c r="J684" i="7"/>
  <c r="J705" i="7"/>
  <c r="J675" i="7"/>
  <c r="J694" i="7"/>
  <c r="J673" i="7"/>
  <c r="J677" i="7"/>
  <c r="AC661" i="7"/>
  <c r="AC660" i="7"/>
  <c r="AK662" i="7"/>
  <c r="AK663" i="7"/>
  <c r="AT676" i="7"/>
  <c r="AT706" i="7"/>
  <c r="AT678" i="7"/>
  <c r="BH706" i="7"/>
  <c r="BH678" i="7"/>
  <c r="BH676" i="7"/>
  <c r="K672" i="7"/>
  <c r="AD707" i="7"/>
  <c r="AD700" i="7"/>
  <c r="AD703" i="7"/>
  <c r="AD702" i="7"/>
  <c r="AD688" i="7"/>
  <c r="AD701" i="7"/>
  <c r="AD689" i="7"/>
  <c r="AD687" i="7"/>
  <c r="AD686" i="7"/>
  <c r="AG996" i="7"/>
  <c r="AG680" i="7"/>
  <c r="AG698" i="7"/>
  <c r="AG699" i="7"/>
  <c r="AG760" i="7"/>
  <c r="AG762" i="7"/>
  <c r="AG725" i="7"/>
  <c r="AG727" i="7"/>
  <c r="AI661" i="7"/>
  <c r="AI660" i="7"/>
  <c r="AY668" i="7"/>
  <c r="AY677" i="7"/>
  <c r="AY684" i="7"/>
  <c r="AY705" i="7"/>
  <c r="AY694" i="7"/>
  <c r="AY675" i="7"/>
  <c r="AY673" i="7"/>
  <c r="V684" i="7"/>
  <c r="V675" i="7"/>
  <c r="V668" i="7"/>
  <c r="V705" i="7"/>
  <c r="V673" i="7"/>
  <c r="V677" i="7"/>
  <c r="V694" i="7"/>
  <c r="H672" i="7"/>
  <c r="AM696" i="7"/>
  <c r="AM1042" i="7"/>
  <c r="AM1041" i="7"/>
  <c r="AM697" i="7"/>
  <c r="AM727" i="7"/>
  <c r="AM725" i="7"/>
  <c r="AM762" i="7"/>
  <c r="AM760" i="7"/>
  <c r="T660" i="7"/>
  <c r="T661" i="7"/>
  <c r="X658" i="7"/>
  <c r="G660" i="7"/>
  <c r="G661" i="7"/>
  <c r="AU660" i="7"/>
  <c r="AU661" i="7"/>
  <c r="AP696" i="7"/>
  <c r="AP697" i="7"/>
  <c r="AP709" i="7"/>
  <c r="AP1042" i="7"/>
  <c r="AP1041" i="7"/>
  <c r="D658" i="7"/>
  <c r="N678" i="7"/>
  <c r="N676" i="7"/>
  <c r="N706" i="7"/>
  <c r="I678" i="7"/>
  <c r="I706" i="7"/>
  <c r="I676" i="7"/>
  <c r="B683" i="7"/>
  <c r="B667" i="7"/>
  <c r="Q678" i="7"/>
  <c r="Q706" i="7"/>
  <c r="Q676" i="7"/>
  <c r="Z703" i="7"/>
  <c r="Z687" i="7"/>
  <c r="Z686" i="7"/>
  <c r="Z688" i="7"/>
  <c r="Z701" i="7"/>
  <c r="Z702" i="7"/>
  <c r="Z700" i="7"/>
  <c r="Z689" i="7"/>
  <c r="AR678" i="7"/>
  <c r="AR706" i="7"/>
  <c r="AR676" i="7"/>
  <c r="AO675" i="7"/>
  <c r="AO705" i="7"/>
  <c r="AO684" i="7"/>
  <c r="AO668" i="7"/>
  <c r="AO694" i="7"/>
  <c r="AO677" i="7"/>
  <c r="AO673" i="7"/>
  <c r="J676" i="7"/>
  <c r="J678" i="7"/>
  <c r="J706" i="7"/>
  <c r="AS658" i="7"/>
  <c r="C663" i="7"/>
  <c r="C662" i="7"/>
  <c r="AJ677" i="7"/>
  <c r="AJ673" i="7"/>
  <c r="AJ675" i="7"/>
  <c r="AJ705" i="7"/>
  <c r="AJ668" i="7"/>
  <c r="AJ694" i="7"/>
  <c r="AJ684" i="7"/>
  <c r="AT668" i="7"/>
  <c r="AT684" i="7"/>
  <c r="AT705" i="7"/>
  <c r="AT694" i="7"/>
  <c r="AT673" i="7"/>
  <c r="AT677" i="7"/>
  <c r="AT675" i="7"/>
  <c r="BH684" i="7"/>
  <c r="BH675" i="7"/>
  <c r="BH705" i="7"/>
  <c r="BH707" i="7"/>
  <c r="BH694" i="7"/>
  <c r="BH673" i="7"/>
  <c r="BH677" i="7"/>
  <c r="BH668" i="7"/>
  <c r="K683" i="7"/>
  <c r="K667" i="7"/>
  <c r="AW997" i="7"/>
  <c r="AW998" i="7"/>
  <c r="AD699" i="7"/>
  <c r="AD680" i="7"/>
  <c r="AD996" i="7"/>
  <c r="AD698" i="7"/>
  <c r="P696" i="7"/>
  <c r="P697" i="7"/>
  <c r="P1042" i="7"/>
  <c r="P1041" i="7"/>
  <c r="P707" i="7"/>
  <c r="AG691" i="7"/>
  <c r="AG690" i="7"/>
  <c r="AG1079" i="7"/>
  <c r="AG1080" i="7"/>
  <c r="BF706" i="7"/>
  <c r="BF676" i="7"/>
  <c r="BF678" i="7"/>
  <c r="AF660" i="7"/>
  <c r="AF661" i="7"/>
  <c r="B645" i="7"/>
  <c r="B646" i="7"/>
  <c r="B648" i="7"/>
  <c r="B649" i="7"/>
  <c r="B650" i="7"/>
  <c r="BA676" i="7"/>
  <c r="BA678" i="7"/>
  <c r="BA706" i="7"/>
  <c r="V676" i="7"/>
  <c r="V678" i="7"/>
  <c r="V706" i="7"/>
  <c r="Y678" i="7"/>
  <c r="Y706" i="7"/>
  <c r="Y676" i="7"/>
  <c r="BD658" i="7"/>
  <c r="AL706" i="7"/>
  <c r="AL676" i="7"/>
  <c r="AL678" i="7"/>
  <c r="M662" i="7"/>
  <c r="M663" i="7"/>
  <c r="AW777" i="7"/>
  <c r="AW713" i="7"/>
  <c r="AW788" i="7"/>
  <c r="AP760" i="7"/>
  <c r="AP727" i="7"/>
  <c r="AP725" i="7"/>
  <c r="AP762" i="7"/>
  <c r="N705" i="7"/>
  <c r="N684" i="7"/>
  <c r="N668" i="7"/>
  <c r="N677" i="7"/>
  <c r="N694" i="7"/>
  <c r="N675" i="7"/>
  <c r="N673" i="7"/>
  <c r="Z760" i="7"/>
  <c r="Z725" i="7"/>
  <c r="Z762" i="7"/>
  <c r="Z727" i="7"/>
  <c r="U707" i="7"/>
  <c r="U680" i="7"/>
  <c r="U698" i="7"/>
  <c r="U996" i="7"/>
  <c r="U699" i="7"/>
  <c r="AA661" i="7"/>
  <c r="AA660" i="7"/>
  <c r="BE706" i="7"/>
  <c r="BE676" i="7"/>
  <c r="BE678" i="7"/>
  <c r="AO676" i="7"/>
  <c r="AO678" i="7"/>
  <c r="AO706" i="7"/>
  <c r="AN658" i="7"/>
  <c r="AJ678" i="7"/>
  <c r="AJ706" i="7"/>
  <c r="AJ676" i="7"/>
  <c r="AD696" i="7"/>
  <c r="AD697" i="7"/>
  <c r="AD1042" i="7"/>
  <c r="AD1041" i="7"/>
  <c r="AD725" i="7"/>
  <c r="AD760" i="7"/>
  <c r="AD727" i="7"/>
  <c r="AD762" i="7"/>
  <c r="P690" i="7"/>
  <c r="P691" i="7"/>
  <c r="P1079" i="7"/>
  <c r="P1080" i="7"/>
  <c r="P680" i="7"/>
  <c r="P699" i="7"/>
  <c r="P698" i="7"/>
  <c r="P996" i="7"/>
  <c r="AG1042" i="7"/>
  <c r="AG1041" i="7"/>
  <c r="AG696" i="7"/>
  <c r="AG697" i="7"/>
  <c r="AG707" i="7"/>
  <c r="BF673" i="7"/>
  <c r="BF677" i="7"/>
  <c r="BF668" i="7"/>
  <c r="BF675" i="7"/>
  <c r="BF684" i="7"/>
  <c r="BF705" i="7"/>
  <c r="BF694" i="7"/>
  <c r="K645" i="7"/>
  <c r="K646" i="7"/>
  <c r="K648" i="7"/>
  <c r="K649" i="7"/>
  <c r="K650" i="7"/>
  <c r="AV764" i="7"/>
  <c r="AV790" i="7"/>
  <c r="AB707" i="7"/>
  <c r="AY707" i="7"/>
  <c r="AT707" i="7"/>
  <c r="Z710" i="7"/>
  <c r="Z711" i="7"/>
  <c r="P710" i="7"/>
  <c r="P711" i="7"/>
  <c r="Z709" i="7"/>
  <c r="AP710" i="7"/>
  <c r="AP711" i="7"/>
  <c r="AM710" i="7"/>
  <c r="AM711" i="7"/>
  <c r="AM709" i="7"/>
  <c r="U709" i="7"/>
  <c r="U790" i="7"/>
  <c r="BF707" i="7"/>
  <c r="AG709" i="7"/>
  <c r="AD709" i="7"/>
  <c r="U830" i="7"/>
  <c r="U932" i="7"/>
  <c r="U927" i="7"/>
  <c r="AD710" i="7"/>
  <c r="AD711" i="7"/>
  <c r="AV765" i="7"/>
  <c r="AV733" i="7"/>
  <c r="AV768" i="7"/>
  <c r="AW745" i="7"/>
  <c r="AV730" i="7"/>
  <c r="AV739" i="7"/>
  <c r="AV769" i="7"/>
  <c r="U710" i="7"/>
  <c r="U711" i="7"/>
  <c r="AW742" i="7"/>
  <c r="AW765" i="7"/>
  <c r="P709" i="7"/>
  <c r="P790" i="7"/>
  <c r="AG710" i="7"/>
  <c r="AG711" i="7"/>
  <c r="AD830" i="7"/>
  <c r="AV766" i="7"/>
  <c r="AV736" i="7"/>
  <c r="AV745" i="7"/>
  <c r="AW764" i="7"/>
  <c r="AW769" i="7"/>
  <c r="AW739" i="7"/>
  <c r="Z830" i="7"/>
  <c r="U712" i="7"/>
  <c r="P712" i="7"/>
  <c r="AG712" i="7"/>
  <c r="AG790" i="7"/>
  <c r="AD712" i="7"/>
  <c r="AD790" i="7"/>
  <c r="AJ690" i="7"/>
  <c r="AJ691" i="7"/>
  <c r="AJ1079" i="7"/>
  <c r="AJ1080" i="7"/>
  <c r="D661" i="7"/>
  <c r="D660" i="7"/>
  <c r="V697" i="7"/>
  <c r="V696" i="7"/>
  <c r="V1042" i="7"/>
  <c r="V1041" i="7"/>
  <c r="AI662" i="7"/>
  <c r="AI663" i="7"/>
  <c r="AD713" i="7"/>
  <c r="AD788" i="7"/>
  <c r="AD777" i="7"/>
  <c r="AK705" i="7"/>
  <c r="AK684" i="7"/>
  <c r="AK675" i="7"/>
  <c r="AK694" i="7"/>
  <c r="AK673" i="7"/>
  <c r="AK677" i="7"/>
  <c r="AK668" i="7"/>
  <c r="J691" i="7"/>
  <c r="J690" i="7"/>
  <c r="J1079" i="7"/>
  <c r="J1080" i="7"/>
  <c r="J702" i="7"/>
  <c r="J688" i="7"/>
  <c r="J703" i="7"/>
  <c r="J701" i="7"/>
  <c r="J686" i="7"/>
  <c r="J687" i="7"/>
  <c r="J700" i="7"/>
  <c r="J689" i="7"/>
  <c r="AR698" i="7"/>
  <c r="AR699" i="7"/>
  <c r="AR680" i="7"/>
  <c r="AR996" i="7"/>
  <c r="AR690" i="7"/>
  <c r="AR691" i="7"/>
  <c r="AR1079" i="7"/>
  <c r="AR1080" i="7"/>
  <c r="AB691" i="7"/>
  <c r="AB690" i="7"/>
  <c r="AB1079" i="7"/>
  <c r="AB1080" i="7"/>
  <c r="Q725" i="7"/>
  <c r="Q760" i="7"/>
  <c r="Q727" i="7"/>
  <c r="Q762" i="7"/>
  <c r="I760" i="7"/>
  <c r="I762" i="7"/>
  <c r="I727" i="7"/>
  <c r="I725" i="7"/>
  <c r="I700" i="7"/>
  <c r="I688" i="7"/>
  <c r="I686" i="7"/>
  <c r="I703" i="7"/>
  <c r="I702" i="7"/>
  <c r="I687" i="7"/>
  <c r="I689" i="7"/>
  <c r="I701" i="7"/>
  <c r="W690" i="7"/>
  <c r="W691" i="7"/>
  <c r="W1079" i="7"/>
  <c r="W1080" i="7"/>
  <c r="AM841" i="7"/>
  <c r="AM842" i="7"/>
  <c r="AM932" i="7"/>
  <c r="AM927" i="7"/>
  <c r="AM799" i="7"/>
  <c r="AM832" i="7"/>
  <c r="AM833" i="7"/>
  <c r="AM942" i="7"/>
  <c r="O706" i="7"/>
  <c r="O678" i="7"/>
  <c r="O676" i="7"/>
  <c r="BA680" i="7"/>
  <c r="BA698" i="7"/>
  <c r="BA996" i="7"/>
  <c r="BA699" i="7"/>
  <c r="BA725" i="7"/>
  <c r="BA762" i="7"/>
  <c r="BA727" i="7"/>
  <c r="BA760" i="7"/>
  <c r="R706" i="7"/>
  <c r="R676" i="7"/>
  <c r="R678" i="7"/>
  <c r="AV977" i="7"/>
  <c r="AV806" i="7"/>
  <c r="P761" i="7"/>
  <c r="P773" i="7"/>
  <c r="P765" i="7"/>
  <c r="P726" i="7"/>
  <c r="P749" i="7"/>
  <c r="P730" i="7"/>
  <c r="P767" i="7"/>
  <c r="BB675" i="7"/>
  <c r="BB705" i="7"/>
  <c r="BB684" i="7"/>
  <c r="BB677" i="7"/>
  <c r="BB694" i="7"/>
  <c r="BB673" i="7"/>
  <c r="BB668" i="7"/>
  <c r="BE698" i="7"/>
  <c r="BE996" i="7"/>
  <c r="BE699" i="7"/>
  <c r="BE680" i="7"/>
  <c r="BE1042" i="7"/>
  <c r="BE1041" i="7"/>
  <c r="BE697" i="7"/>
  <c r="BE696" i="7"/>
  <c r="Z841" i="7"/>
  <c r="Z842" i="7"/>
  <c r="Z932" i="7"/>
  <c r="Z927" i="7"/>
  <c r="Z799" i="7"/>
  <c r="Z832" i="7"/>
  <c r="Z833" i="7"/>
  <c r="Z942" i="7"/>
  <c r="AP830" i="7"/>
  <c r="AL697" i="7"/>
  <c r="AL696" i="7"/>
  <c r="AL1042" i="7"/>
  <c r="AL1041" i="7"/>
  <c r="Y696" i="7"/>
  <c r="Y697" i="7"/>
  <c r="Y1042" i="7"/>
  <c r="Y1041" i="7"/>
  <c r="Y762" i="7"/>
  <c r="Y725" i="7"/>
  <c r="Y727" i="7"/>
  <c r="Y760" i="7"/>
  <c r="BG662" i="7"/>
  <c r="BG663" i="7"/>
  <c r="AW986" i="7"/>
  <c r="AW786" i="7"/>
  <c r="AW784" i="7"/>
  <c r="AW787" i="7"/>
  <c r="AW987" i="7"/>
  <c r="AT727" i="7"/>
  <c r="AT760" i="7"/>
  <c r="AT762" i="7"/>
  <c r="AT725" i="7"/>
  <c r="V680" i="7"/>
  <c r="V996" i="7"/>
  <c r="V698" i="7"/>
  <c r="V699" i="7"/>
  <c r="BF702" i="7"/>
  <c r="BF687" i="7"/>
  <c r="BF688" i="7"/>
  <c r="BF700" i="7"/>
  <c r="BF701" i="7"/>
  <c r="BF686" i="7"/>
  <c r="BF689" i="7"/>
  <c r="BF703" i="7"/>
  <c r="BF690" i="7"/>
  <c r="BF691" i="7"/>
  <c r="BF1079" i="7"/>
  <c r="BF1080" i="7"/>
  <c r="P830" i="7"/>
  <c r="Z761" i="7"/>
  <c r="Z773" i="7"/>
  <c r="Z726" i="7"/>
  <c r="Z749" i="7"/>
  <c r="N696" i="7"/>
  <c r="N1042" i="7"/>
  <c r="N1041" i="7"/>
  <c r="N697" i="7"/>
  <c r="N707" i="7"/>
  <c r="AP712" i="7"/>
  <c r="AP790" i="7"/>
  <c r="AW785" i="7"/>
  <c r="AW960" i="7"/>
  <c r="AW779" i="7"/>
  <c r="AW778" i="7"/>
  <c r="AD997" i="7"/>
  <c r="AD998" i="7"/>
  <c r="BH680" i="7"/>
  <c r="BH699" i="7"/>
  <c r="BH996" i="7"/>
  <c r="BH698" i="7"/>
  <c r="AT687" i="7"/>
  <c r="AT688" i="7"/>
  <c r="AT701" i="7"/>
  <c r="AT702" i="7"/>
  <c r="AT703" i="7"/>
  <c r="AT686" i="7"/>
  <c r="AT700" i="7"/>
  <c r="AT689" i="7"/>
  <c r="AJ680" i="7"/>
  <c r="AJ830" i="7"/>
  <c r="AJ699" i="7"/>
  <c r="AJ698" i="7"/>
  <c r="AJ996" i="7"/>
  <c r="AS660" i="7"/>
  <c r="AS661" i="7"/>
  <c r="AO690" i="7"/>
  <c r="AO691" i="7"/>
  <c r="AO1079" i="7"/>
  <c r="AO1080" i="7"/>
  <c r="AO700" i="7"/>
  <c r="AO686" i="7"/>
  <c r="AO703" i="7"/>
  <c r="AO688" i="7"/>
  <c r="AO702" i="7"/>
  <c r="AO689" i="7"/>
  <c r="AO701" i="7"/>
  <c r="AO687" i="7"/>
  <c r="AU663" i="7"/>
  <c r="AU662" i="7"/>
  <c r="X661" i="7"/>
  <c r="X660" i="7"/>
  <c r="V762" i="7"/>
  <c r="V727" i="7"/>
  <c r="V725" i="7"/>
  <c r="V760" i="7"/>
  <c r="AY690" i="7"/>
  <c r="AY691" i="7"/>
  <c r="AY1079" i="7"/>
  <c r="AY1080" i="7"/>
  <c r="AY688" i="7"/>
  <c r="AY701" i="7"/>
  <c r="AY687" i="7"/>
  <c r="AY689" i="7"/>
  <c r="AY702" i="7"/>
  <c r="AY703" i="7"/>
  <c r="AY700" i="7"/>
  <c r="AY686" i="7"/>
  <c r="AG830" i="7"/>
  <c r="AC663" i="7"/>
  <c r="AC662" i="7"/>
  <c r="J696" i="7"/>
  <c r="J697" i="7"/>
  <c r="J1042" i="7"/>
  <c r="J1041" i="7"/>
  <c r="J699" i="7"/>
  <c r="J996" i="7"/>
  <c r="J698" i="7"/>
  <c r="J680" i="7"/>
  <c r="J830" i="7"/>
  <c r="E661" i="7"/>
  <c r="E660" i="7"/>
  <c r="AR701" i="7"/>
  <c r="AR689" i="7"/>
  <c r="AR710" i="7"/>
  <c r="AR711" i="7"/>
  <c r="AR686" i="7"/>
  <c r="AR702" i="7"/>
  <c r="AR688" i="7"/>
  <c r="AR703" i="7"/>
  <c r="AR700" i="7"/>
  <c r="AR687" i="7"/>
  <c r="AB1042" i="7"/>
  <c r="AB1041" i="7"/>
  <c r="AB697" i="7"/>
  <c r="AB696" i="7"/>
  <c r="AB687" i="7"/>
  <c r="AB702" i="7"/>
  <c r="AB688" i="7"/>
  <c r="AB710" i="7"/>
  <c r="AB711" i="7"/>
  <c r="AB686" i="7"/>
  <c r="AB703" i="7"/>
  <c r="AB689" i="7"/>
  <c r="AB701" i="7"/>
  <c r="AB700" i="7"/>
  <c r="AZ675" i="7"/>
  <c r="AZ677" i="7"/>
  <c r="AZ673" i="7"/>
  <c r="AZ705" i="7"/>
  <c r="AZ684" i="7"/>
  <c r="AZ668" i="7"/>
  <c r="AZ694" i="7"/>
  <c r="Q1042" i="7"/>
  <c r="Q1041" i="7"/>
  <c r="Q697" i="7"/>
  <c r="Q696" i="7"/>
  <c r="Q690" i="7"/>
  <c r="Q691" i="7"/>
  <c r="Q1079" i="7"/>
  <c r="Q1080" i="7"/>
  <c r="I996" i="7"/>
  <c r="I680" i="7"/>
  <c r="I699" i="7"/>
  <c r="I698" i="7"/>
  <c r="W697" i="7"/>
  <c r="W696" i="7"/>
  <c r="W1042" i="7"/>
  <c r="W1041" i="7"/>
  <c r="W762" i="7"/>
  <c r="W760" i="7"/>
  <c r="W727" i="7"/>
  <c r="W725" i="7"/>
  <c r="O668" i="7"/>
  <c r="O673" i="7"/>
  <c r="O684" i="7"/>
  <c r="O677" i="7"/>
  <c r="O675" i="7"/>
  <c r="O694" i="7"/>
  <c r="O705" i="7"/>
  <c r="AW733" i="7"/>
  <c r="AW768" i="7"/>
  <c r="BA1042" i="7"/>
  <c r="BA1041" i="7"/>
  <c r="BA697" i="7"/>
  <c r="BA696" i="7"/>
  <c r="BA707" i="7"/>
  <c r="AX663" i="7"/>
  <c r="AX662" i="7"/>
  <c r="AV785" i="7"/>
  <c r="AV960" i="7"/>
  <c r="AV779" i="7"/>
  <c r="AV778" i="7"/>
  <c r="P713" i="7"/>
  <c r="P788" i="7"/>
  <c r="P777" i="7"/>
  <c r="AW932" i="7"/>
  <c r="AW927" i="7"/>
  <c r="AW841" i="7"/>
  <c r="AW842" i="7"/>
  <c r="AW832" i="7"/>
  <c r="AW833" i="7"/>
  <c r="AW942" i="7"/>
  <c r="AW799" i="7"/>
  <c r="BB676" i="7"/>
  <c r="BB706" i="7"/>
  <c r="BB678" i="7"/>
  <c r="BE727" i="7"/>
  <c r="BE760" i="7"/>
  <c r="BE762" i="7"/>
  <c r="BE725" i="7"/>
  <c r="BE691" i="7"/>
  <c r="BE690" i="7"/>
  <c r="BE1079" i="7"/>
  <c r="BE1080" i="7"/>
  <c r="AH673" i="7"/>
  <c r="AH675" i="7"/>
  <c r="AH668" i="7"/>
  <c r="AH684" i="7"/>
  <c r="AH705" i="7"/>
  <c r="AH694" i="7"/>
  <c r="AH677" i="7"/>
  <c r="AL707" i="7"/>
  <c r="Y707" i="7"/>
  <c r="Y690" i="7"/>
  <c r="Y691" i="7"/>
  <c r="Y1079" i="7"/>
  <c r="Y1080" i="7"/>
  <c r="AE676" i="7"/>
  <c r="AE706" i="7"/>
  <c r="AE678" i="7"/>
  <c r="AV972" i="7"/>
  <c r="AV834" i="7"/>
  <c r="AV801" i="7"/>
  <c r="AV981" i="7"/>
  <c r="AV973" i="7"/>
  <c r="AV985" i="7"/>
  <c r="AV802" i="7"/>
  <c r="AV951" i="7"/>
  <c r="AV959" i="7"/>
  <c r="AV795" i="7"/>
  <c r="AV816" i="7"/>
  <c r="AV984" i="7"/>
  <c r="AV947" i="7"/>
  <c r="AV963" i="7"/>
  <c r="AV967" i="7"/>
  <c r="AV968" i="7"/>
  <c r="N725" i="7"/>
  <c r="N762" i="7"/>
  <c r="N760" i="7"/>
  <c r="N727" i="7"/>
  <c r="AJ1042" i="7"/>
  <c r="AJ1041" i="7"/>
  <c r="AJ697" i="7"/>
  <c r="AJ696" i="7"/>
  <c r="AG761" i="7"/>
  <c r="AG773" i="7"/>
  <c r="AG726" i="7"/>
  <c r="AG749" i="7"/>
  <c r="AG733" i="7"/>
  <c r="BF762" i="7"/>
  <c r="BF760" i="7"/>
  <c r="BF727" i="7"/>
  <c r="BF725" i="7"/>
  <c r="P997" i="7"/>
  <c r="P998" i="7"/>
  <c r="AD726" i="7"/>
  <c r="AD749" i="7"/>
  <c r="AD764" i="7"/>
  <c r="AD761" i="7"/>
  <c r="AD773" i="7"/>
  <c r="AD742" i="7"/>
  <c r="AD765" i="7"/>
  <c r="AN660" i="7"/>
  <c r="AN661" i="7"/>
  <c r="U997" i="7"/>
  <c r="U998" i="7"/>
  <c r="Z712" i="7"/>
  <c r="Z790" i="7"/>
  <c r="M678" i="7"/>
  <c r="M706" i="7"/>
  <c r="M676" i="7"/>
  <c r="BD660" i="7"/>
  <c r="BD661" i="7"/>
  <c r="AF663" i="7"/>
  <c r="AF662" i="7"/>
  <c r="AD932" i="7"/>
  <c r="AD927" i="7"/>
  <c r="AD841" i="7"/>
  <c r="AD842" i="7"/>
  <c r="AD799" i="7"/>
  <c r="AD832" i="7"/>
  <c r="AD833" i="7"/>
  <c r="AD942" i="7"/>
  <c r="BH760" i="7"/>
  <c r="BH725" i="7"/>
  <c r="BH762" i="7"/>
  <c r="BH727" i="7"/>
  <c r="AT690" i="7"/>
  <c r="AT691" i="7"/>
  <c r="AT1079" i="7"/>
  <c r="AT1080" i="7"/>
  <c r="AT698" i="7"/>
  <c r="AT699" i="7"/>
  <c r="AT680" i="7"/>
  <c r="AT996" i="7"/>
  <c r="AJ707" i="7"/>
  <c r="C677" i="7"/>
  <c r="C668" i="7"/>
  <c r="C675" i="7"/>
  <c r="C684" i="7"/>
  <c r="C705" i="7"/>
  <c r="C673" i="7"/>
  <c r="C694" i="7"/>
  <c r="AO707" i="7"/>
  <c r="Z713" i="7"/>
  <c r="Z788" i="7"/>
  <c r="Z777" i="7"/>
  <c r="AM726" i="7"/>
  <c r="AM749" i="7"/>
  <c r="AM761" i="7"/>
  <c r="AM773" i="7"/>
  <c r="V691" i="7"/>
  <c r="V690" i="7"/>
  <c r="V1079" i="7"/>
  <c r="V1080" i="7"/>
  <c r="V701" i="7"/>
  <c r="V703" i="7"/>
  <c r="V688" i="7"/>
  <c r="V702" i="7"/>
  <c r="V700" i="7"/>
  <c r="V689" i="7"/>
  <c r="V687" i="7"/>
  <c r="V686" i="7"/>
  <c r="AY727" i="7"/>
  <c r="AY760" i="7"/>
  <c r="AY725" i="7"/>
  <c r="AY762" i="7"/>
  <c r="AG997" i="7"/>
  <c r="AG998" i="7"/>
  <c r="J725" i="7"/>
  <c r="J710" i="7"/>
  <c r="J711" i="7"/>
  <c r="J760" i="7"/>
  <c r="J727" i="7"/>
  <c r="J762" i="7"/>
  <c r="AV767" i="7"/>
  <c r="AV775" i="7"/>
  <c r="AV783" i="7"/>
  <c r="AV952" i="7"/>
  <c r="AR760" i="7"/>
  <c r="AR725" i="7"/>
  <c r="AR727" i="7"/>
  <c r="AR762" i="7"/>
  <c r="AR697" i="7"/>
  <c r="AR696" i="7"/>
  <c r="AR1042" i="7"/>
  <c r="AR1041" i="7"/>
  <c r="AB699" i="7"/>
  <c r="AB698" i="7"/>
  <c r="AB996" i="7"/>
  <c r="AB680" i="7"/>
  <c r="AZ678" i="7"/>
  <c r="AZ676" i="7"/>
  <c r="AZ706" i="7"/>
  <c r="U777" i="7"/>
  <c r="U713" i="7"/>
  <c r="U788" i="7"/>
  <c r="Q707" i="7"/>
  <c r="I696" i="7"/>
  <c r="I1042" i="7"/>
  <c r="I1041" i="7"/>
  <c r="I697" i="7"/>
  <c r="I690" i="7"/>
  <c r="I691" i="7"/>
  <c r="I1079" i="7"/>
  <c r="I1080" i="7"/>
  <c r="W701" i="7"/>
  <c r="W700" i="7"/>
  <c r="W688" i="7"/>
  <c r="W687" i="7"/>
  <c r="W703" i="7"/>
  <c r="W686" i="7"/>
  <c r="W702" i="7"/>
  <c r="W689" i="7"/>
  <c r="AW767" i="7"/>
  <c r="AW730" i="7"/>
  <c r="AW766" i="7"/>
  <c r="BA702" i="7"/>
  <c r="BA701" i="7"/>
  <c r="BA703" i="7"/>
  <c r="BA689" i="7"/>
  <c r="BA686" i="7"/>
  <c r="BA687" i="7"/>
  <c r="BA688" i="7"/>
  <c r="BA700" i="7"/>
  <c r="AG777" i="7"/>
  <c r="AG713" i="7"/>
  <c r="AG788" i="7"/>
  <c r="AQ678" i="7"/>
  <c r="AQ676" i="7"/>
  <c r="AQ706" i="7"/>
  <c r="BE707" i="7"/>
  <c r="BE702" i="7"/>
  <c r="BE701" i="7"/>
  <c r="BE688" i="7"/>
  <c r="BE686" i="7"/>
  <c r="BE700" i="7"/>
  <c r="BE689" i="7"/>
  <c r="BE703" i="7"/>
  <c r="BE687" i="7"/>
  <c r="U726" i="7"/>
  <c r="U749" i="7"/>
  <c r="U761" i="7"/>
  <c r="U773" i="7"/>
  <c r="AP713" i="7"/>
  <c r="AP788" i="7"/>
  <c r="AP777" i="7"/>
  <c r="AH676" i="7"/>
  <c r="AH678" i="7"/>
  <c r="AH706" i="7"/>
  <c r="AM777" i="7"/>
  <c r="AM713" i="7"/>
  <c r="AM788" i="7"/>
  <c r="AL691" i="7"/>
  <c r="AL690" i="7"/>
  <c r="AL1079" i="7"/>
  <c r="AL1080" i="7"/>
  <c r="AL687" i="7"/>
  <c r="AL702" i="7"/>
  <c r="AL700" i="7"/>
  <c r="AL703" i="7"/>
  <c r="AL688" i="7"/>
  <c r="AL689" i="7"/>
  <c r="AL701" i="7"/>
  <c r="AL686" i="7"/>
  <c r="Y686" i="7"/>
  <c r="Y687" i="7"/>
  <c r="Y701" i="7"/>
  <c r="Y689" i="7"/>
  <c r="Y703" i="7"/>
  <c r="Y700" i="7"/>
  <c r="Y702" i="7"/>
  <c r="Y688" i="7"/>
  <c r="Y680" i="7"/>
  <c r="Y698" i="7"/>
  <c r="Y996" i="7"/>
  <c r="Y699" i="7"/>
  <c r="AE673" i="7"/>
  <c r="AE684" i="7"/>
  <c r="AE675" i="7"/>
  <c r="AE677" i="7"/>
  <c r="AE668" i="7"/>
  <c r="AE705" i="7"/>
  <c r="AE694" i="7"/>
  <c r="AV784" i="7"/>
  <c r="AV786" i="7"/>
  <c r="AV986" i="7"/>
  <c r="AV787" i="7"/>
  <c r="AV987" i="7"/>
  <c r="N686" i="7"/>
  <c r="N687" i="7"/>
  <c r="N703" i="7"/>
  <c r="N700" i="7"/>
  <c r="N701" i="7"/>
  <c r="N688" i="7"/>
  <c r="N702" i="7"/>
  <c r="N689" i="7"/>
  <c r="AW806" i="7"/>
  <c r="AW977" i="7"/>
  <c r="BH1042" i="7"/>
  <c r="BH1041" i="7"/>
  <c r="BH696" i="7"/>
  <c r="BH697" i="7"/>
  <c r="AO699" i="7"/>
  <c r="AO680" i="7"/>
  <c r="AO830" i="7"/>
  <c r="AO996" i="7"/>
  <c r="AO698" i="7"/>
  <c r="BF696" i="7"/>
  <c r="BF697" i="7"/>
  <c r="BF1042" i="7"/>
  <c r="BF1041" i="7"/>
  <c r="BF996" i="7"/>
  <c r="BF698" i="7"/>
  <c r="BF699" i="7"/>
  <c r="BF680" i="7"/>
  <c r="AA663" i="7"/>
  <c r="AA662" i="7"/>
  <c r="N690" i="7"/>
  <c r="N691" i="7"/>
  <c r="N1079" i="7"/>
  <c r="N1080" i="7"/>
  <c r="N996" i="7"/>
  <c r="N698" i="7"/>
  <c r="N699" i="7"/>
  <c r="N680" i="7"/>
  <c r="AP761" i="7"/>
  <c r="AP773" i="7"/>
  <c r="AP726" i="7"/>
  <c r="AP749" i="7"/>
  <c r="M684" i="7"/>
  <c r="M673" i="7"/>
  <c r="M705" i="7"/>
  <c r="M707" i="7"/>
  <c r="M675" i="7"/>
  <c r="M677" i="7"/>
  <c r="M694" i="7"/>
  <c r="M668" i="7"/>
  <c r="K658" i="7"/>
  <c r="BH691" i="7"/>
  <c r="BH690" i="7"/>
  <c r="BH1079" i="7"/>
  <c r="BH1080" i="7"/>
  <c r="BH703" i="7"/>
  <c r="BH702" i="7"/>
  <c r="BH689" i="7"/>
  <c r="BH688" i="7"/>
  <c r="BH701" i="7"/>
  <c r="BH700" i="7"/>
  <c r="BH686" i="7"/>
  <c r="BH687" i="7"/>
  <c r="AT696" i="7"/>
  <c r="AT1042" i="7"/>
  <c r="AT1041" i="7"/>
  <c r="AT697" i="7"/>
  <c r="AJ702" i="7"/>
  <c r="AJ687" i="7"/>
  <c r="AJ688" i="7"/>
  <c r="AJ689" i="7"/>
  <c r="AJ701" i="7"/>
  <c r="AJ700" i="7"/>
  <c r="AJ703" i="7"/>
  <c r="AJ686" i="7"/>
  <c r="AJ762" i="7"/>
  <c r="AJ725" i="7"/>
  <c r="AJ760" i="7"/>
  <c r="AJ727" i="7"/>
  <c r="C676" i="7"/>
  <c r="C706" i="7"/>
  <c r="C678" i="7"/>
  <c r="AO697" i="7"/>
  <c r="AO1042" i="7"/>
  <c r="AO1041" i="7"/>
  <c r="AO696" i="7"/>
  <c r="AO725" i="7"/>
  <c r="AO727" i="7"/>
  <c r="AO760" i="7"/>
  <c r="AO762" i="7"/>
  <c r="B658" i="7"/>
  <c r="G662" i="7"/>
  <c r="G663" i="7"/>
  <c r="T662" i="7"/>
  <c r="T663" i="7"/>
  <c r="AM712" i="7"/>
  <c r="AM790" i="7"/>
  <c r="V707" i="7"/>
  <c r="AY696" i="7"/>
  <c r="AY697" i="7"/>
  <c r="AY1042" i="7"/>
  <c r="AY1041" i="7"/>
  <c r="AY699" i="7"/>
  <c r="AY996" i="7"/>
  <c r="AY698" i="7"/>
  <c r="AY680" i="7"/>
  <c r="AK678" i="7"/>
  <c r="AK676" i="7"/>
  <c r="AK706" i="7"/>
  <c r="J707" i="7"/>
  <c r="AR707" i="7"/>
  <c r="AR709" i="7"/>
  <c r="AB725" i="7"/>
  <c r="AB727" i="7"/>
  <c r="AB760" i="7"/>
  <c r="AB762" i="7"/>
  <c r="Q699" i="7"/>
  <c r="Q698" i="7"/>
  <c r="Q996" i="7"/>
  <c r="Q680" i="7"/>
  <c r="Q700" i="7"/>
  <c r="Q701" i="7"/>
  <c r="Q686" i="7"/>
  <c r="Q688" i="7"/>
  <c r="Q703" i="7"/>
  <c r="Q687" i="7"/>
  <c r="Q689" i="7"/>
  <c r="Q702" i="7"/>
  <c r="I707" i="7"/>
  <c r="W996" i="7"/>
  <c r="W699" i="7"/>
  <c r="W680" i="7"/>
  <c r="W698" i="7"/>
  <c r="AM997" i="7"/>
  <c r="AM998" i="7"/>
  <c r="F660" i="7"/>
  <c r="F661" i="7"/>
  <c r="BC662" i="7"/>
  <c r="BC663" i="7"/>
  <c r="BA690" i="7"/>
  <c r="BA691" i="7"/>
  <c r="BA1079" i="7"/>
  <c r="BA1080" i="7"/>
  <c r="R668" i="7"/>
  <c r="R673" i="7"/>
  <c r="R677" i="7"/>
  <c r="R684" i="7"/>
  <c r="R675" i="7"/>
  <c r="R694" i="7"/>
  <c r="R705" i="7"/>
  <c r="AQ705" i="7"/>
  <c r="AQ684" i="7"/>
  <c r="AQ677" i="7"/>
  <c r="AQ694" i="7"/>
  <c r="AQ668" i="7"/>
  <c r="AQ675" i="7"/>
  <c r="AQ673" i="7"/>
  <c r="S663" i="7"/>
  <c r="S662" i="7"/>
  <c r="Z997" i="7"/>
  <c r="Z998" i="7"/>
  <c r="L663" i="7"/>
  <c r="L662" i="7"/>
  <c r="AV932" i="7"/>
  <c r="AV927" i="7"/>
  <c r="AV841" i="7"/>
  <c r="AV842" i="7"/>
  <c r="AV832" i="7"/>
  <c r="AV833" i="7"/>
  <c r="AV942" i="7"/>
  <c r="AV799" i="7"/>
  <c r="AP997" i="7"/>
  <c r="AP998" i="7"/>
  <c r="H658" i="7"/>
  <c r="AL760" i="7"/>
  <c r="AL762" i="7"/>
  <c r="AL727" i="7"/>
  <c r="AL725" i="7"/>
  <c r="AL699" i="7"/>
  <c r="AL680" i="7"/>
  <c r="AL996" i="7"/>
  <c r="AL698" i="7"/>
  <c r="Y709" i="7"/>
  <c r="AW981" i="7"/>
  <c r="AW834" i="7"/>
  <c r="AW802" i="7"/>
  <c r="AW972" i="7"/>
  <c r="AW951" i="7"/>
  <c r="AW959" i="7"/>
  <c r="AW985" i="7"/>
  <c r="AW989" i="7"/>
  <c r="AW973" i="7"/>
  <c r="AW801" i="7"/>
  <c r="AW795" i="7"/>
  <c r="AW963" i="7"/>
  <c r="AW816" i="7"/>
  <c r="AW984" i="7"/>
  <c r="AW988" i="7"/>
  <c r="AW947" i="7"/>
  <c r="AW968" i="7"/>
  <c r="AW967" i="7"/>
  <c r="U765" i="7"/>
  <c r="AG764" i="7"/>
  <c r="AW751" i="7"/>
  <c r="AW782" i="7"/>
  <c r="AG736" i="7"/>
  <c r="U841" i="7"/>
  <c r="U842" i="7"/>
  <c r="R707" i="7"/>
  <c r="AM742" i="7"/>
  <c r="AG745" i="7"/>
  <c r="AG765" i="7"/>
  <c r="AW775" i="7"/>
  <c r="AW783" i="7"/>
  <c r="AW952" i="7"/>
  <c r="AG767" i="7"/>
  <c r="AG766" i="7"/>
  <c r="AY709" i="7"/>
  <c r="AO710" i="7"/>
  <c r="AO711" i="7"/>
  <c r="AL710" i="7"/>
  <c r="AL711" i="7"/>
  <c r="AL790" i="7"/>
  <c r="U739" i="7"/>
  <c r="U769" i="7"/>
  <c r="I709" i="7"/>
  <c r="AG742" i="7"/>
  <c r="AG769" i="7"/>
  <c r="AG739" i="7"/>
  <c r="AL830" i="7"/>
  <c r="AQ707" i="7"/>
  <c r="U768" i="7"/>
  <c r="AY710" i="7"/>
  <c r="AY711" i="7"/>
  <c r="AY790" i="7"/>
  <c r="BF710" i="7"/>
  <c r="BF711" i="7"/>
  <c r="P739" i="7"/>
  <c r="J709" i="7"/>
  <c r="J790" i="7"/>
  <c r="BE709" i="7"/>
  <c r="P745" i="7"/>
  <c r="P736" i="7"/>
  <c r="P764" i="7"/>
  <c r="AL709" i="7"/>
  <c r="Q710" i="7"/>
  <c r="Q711" i="7"/>
  <c r="BF709" i="7"/>
  <c r="N710" i="7"/>
  <c r="N711" i="7"/>
  <c r="AE707" i="7"/>
  <c r="Y710" i="7"/>
  <c r="Y711" i="7"/>
  <c r="U764" i="7"/>
  <c r="BE710" i="7"/>
  <c r="BE711" i="7"/>
  <c r="BA710" i="7"/>
  <c r="BA711" i="7"/>
  <c r="BA712" i="7"/>
  <c r="AB709" i="7"/>
  <c r="V710" i="7"/>
  <c r="V711" i="7"/>
  <c r="AM764" i="7"/>
  <c r="AJ709" i="7"/>
  <c r="Q709" i="7"/>
  <c r="Z768" i="7"/>
  <c r="U799" i="7"/>
  <c r="P769" i="7"/>
  <c r="W830" i="7"/>
  <c r="AY830" i="7"/>
  <c r="AY799" i="7"/>
  <c r="AO709" i="7"/>
  <c r="AO790" i="7"/>
  <c r="AJ710" i="7"/>
  <c r="AJ711" i="7"/>
  <c r="AJ712" i="7"/>
  <c r="AT709" i="7"/>
  <c r="Y830" i="7"/>
  <c r="Y932" i="7"/>
  <c r="Y927" i="7"/>
  <c r="W710" i="7"/>
  <c r="W711" i="7"/>
  <c r="W712" i="7"/>
  <c r="AM765" i="7"/>
  <c r="AT830" i="7"/>
  <c r="Z730" i="7"/>
  <c r="Z767" i="7"/>
  <c r="U832" i="7"/>
  <c r="U833" i="7"/>
  <c r="U942" i="7"/>
  <c r="AV751" i="7"/>
  <c r="AV782" i="7"/>
  <c r="W709" i="7"/>
  <c r="Q830" i="7"/>
  <c r="Q932" i="7"/>
  <c r="Q927" i="7"/>
  <c r="BH710" i="7"/>
  <c r="BH711" i="7"/>
  <c r="BH712" i="7"/>
  <c r="N709" i="7"/>
  <c r="BF830" i="7"/>
  <c r="BF841" i="7"/>
  <c r="BF842" i="7"/>
  <c r="BH709" i="7"/>
  <c r="BA709" i="7"/>
  <c r="AW953" i="7"/>
  <c r="AB830" i="7"/>
  <c r="AB832" i="7"/>
  <c r="AB833" i="7"/>
  <c r="AB942" i="7"/>
  <c r="V709" i="7"/>
  <c r="AM730" i="7"/>
  <c r="AM751" i="7"/>
  <c r="AM782" i="7"/>
  <c r="AG768" i="7"/>
  <c r="O707" i="7"/>
  <c r="AT710" i="7"/>
  <c r="AT711" i="7"/>
  <c r="AT712" i="7"/>
  <c r="Z733" i="7"/>
  <c r="P768" i="7"/>
  <c r="P733" i="7"/>
  <c r="I710" i="7"/>
  <c r="I711" i="7"/>
  <c r="I712" i="7"/>
  <c r="I790" i="7"/>
  <c r="BH790" i="7"/>
  <c r="Q712" i="7"/>
  <c r="Q790" i="7"/>
  <c r="N712" i="7"/>
  <c r="N790" i="7"/>
  <c r="Y712" i="7"/>
  <c r="Y790" i="7"/>
  <c r="BE712" i="7"/>
  <c r="BE790" i="7"/>
  <c r="V712" i="7"/>
  <c r="V790" i="7"/>
  <c r="H661" i="7"/>
  <c r="H660" i="7"/>
  <c r="AQ691" i="7"/>
  <c r="AQ690" i="7"/>
  <c r="AQ1079" i="7"/>
  <c r="AQ1080" i="7"/>
  <c r="R727" i="7"/>
  <c r="R762" i="7"/>
  <c r="R760" i="7"/>
  <c r="R725" i="7"/>
  <c r="AL726" i="7"/>
  <c r="AL749" i="7"/>
  <c r="AL736" i="7"/>
  <c r="AL767" i="7"/>
  <c r="AL761" i="7"/>
  <c r="AL773" i="7"/>
  <c r="AL739" i="7"/>
  <c r="S668" i="7"/>
  <c r="S675" i="7"/>
  <c r="S673" i="7"/>
  <c r="S694" i="7"/>
  <c r="S677" i="7"/>
  <c r="S705" i="7"/>
  <c r="S684" i="7"/>
  <c r="AY997" i="7"/>
  <c r="AY998" i="7"/>
  <c r="AW955" i="7"/>
  <c r="AW835" i="7"/>
  <c r="AW982" i="7"/>
  <c r="AL997" i="7"/>
  <c r="AL998" i="7"/>
  <c r="AL712" i="7"/>
  <c r="L684" i="7"/>
  <c r="L705" i="7"/>
  <c r="L673" i="7"/>
  <c r="L694" i="7"/>
  <c r="L668" i="7"/>
  <c r="L677" i="7"/>
  <c r="L675" i="7"/>
  <c r="S678" i="7"/>
  <c r="S676" i="7"/>
  <c r="S706" i="7"/>
  <c r="AQ696" i="7"/>
  <c r="AQ1042" i="7"/>
  <c r="AQ1041" i="7"/>
  <c r="AQ697" i="7"/>
  <c r="BC684" i="7"/>
  <c r="BC673" i="7"/>
  <c r="BC668" i="7"/>
  <c r="BC705" i="7"/>
  <c r="BC675" i="7"/>
  <c r="BC677" i="7"/>
  <c r="BC694" i="7"/>
  <c r="W932" i="7"/>
  <c r="W927" i="7"/>
  <c r="W841" i="7"/>
  <c r="W842" i="7"/>
  <c r="W799" i="7"/>
  <c r="W832" i="7"/>
  <c r="W833" i="7"/>
  <c r="W942" i="7"/>
  <c r="T673" i="7"/>
  <c r="T677" i="7"/>
  <c r="T684" i="7"/>
  <c r="T675" i="7"/>
  <c r="T705" i="7"/>
  <c r="T694" i="7"/>
  <c r="T668" i="7"/>
  <c r="B660" i="7"/>
  <c r="B661" i="7"/>
  <c r="M701" i="7"/>
  <c r="M689" i="7"/>
  <c r="M700" i="7"/>
  <c r="M686" i="7"/>
  <c r="M703" i="7"/>
  <c r="M702" i="7"/>
  <c r="M688" i="7"/>
  <c r="M687" i="7"/>
  <c r="AP765" i="7"/>
  <c r="AP733" i="7"/>
  <c r="AP768" i="7"/>
  <c r="AA678" i="7"/>
  <c r="AA706" i="7"/>
  <c r="AA676" i="7"/>
  <c r="BF997" i="7"/>
  <c r="BF998" i="7"/>
  <c r="AV974" i="7"/>
  <c r="AV822" i="7"/>
  <c r="AV823" i="7"/>
  <c r="AE996" i="7"/>
  <c r="AE699" i="7"/>
  <c r="AE680" i="7"/>
  <c r="AE698" i="7"/>
  <c r="AE690" i="7"/>
  <c r="AE691" i="7"/>
  <c r="AE1079" i="7"/>
  <c r="AE1080" i="7"/>
  <c r="Y841" i="7"/>
  <c r="Y842" i="7"/>
  <c r="Y832" i="7"/>
  <c r="Y833" i="7"/>
  <c r="Y942" i="7"/>
  <c r="Y799" i="7"/>
  <c r="Y777" i="7"/>
  <c r="Y713" i="7"/>
  <c r="Y788" i="7"/>
  <c r="U733" i="7"/>
  <c r="U736" i="7"/>
  <c r="U742" i="7"/>
  <c r="U767" i="7"/>
  <c r="U977" i="7"/>
  <c r="U806" i="7"/>
  <c r="AR761" i="7"/>
  <c r="AR773" i="7"/>
  <c r="AR726" i="7"/>
  <c r="AR749" i="7"/>
  <c r="J761" i="7"/>
  <c r="J773" i="7"/>
  <c r="J726" i="7"/>
  <c r="J749" i="7"/>
  <c r="AY761" i="7"/>
  <c r="AY773" i="7"/>
  <c r="AY726" i="7"/>
  <c r="AY749" i="7"/>
  <c r="V777" i="7"/>
  <c r="V713" i="7"/>
  <c r="V788" i="7"/>
  <c r="AM768" i="7"/>
  <c r="AM769" i="7"/>
  <c r="AM739" i="7"/>
  <c r="AM733" i="7"/>
  <c r="C707" i="7"/>
  <c r="AD733" i="7"/>
  <c r="AD766" i="7"/>
  <c r="AD768" i="7"/>
  <c r="AD775" i="7"/>
  <c r="AD783" i="7"/>
  <c r="AD952" i="7"/>
  <c r="AD953" i="7"/>
  <c r="BF761" i="7"/>
  <c r="BF773" i="7"/>
  <c r="BF726" i="7"/>
  <c r="BF749" i="7"/>
  <c r="BF739" i="7"/>
  <c r="AG775" i="7"/>
  <c r="AG783" i="7"/>
  <c r="AG952" i="7"/>
  <c r="AG730" i="7"/>
  <c r="AG751" i="7"/>
  <c r="AG782" i="7"/>
  <c r="AV989" i="7"/>
  <c r="AV982" i="7"/>
  <c r="AV835" i="7"/>
  <c r="AH686" i="7"/>
  <c r="AH702" i="7"/>
  <c r="AH688" i="7"/>
  <c r="AH700" i="7"/>
  <c r="AH687" i="7"/>
  <c r="AH701" i="7"/>
  <c r="AH703" i="7"/>
  <c r="AH689" i="7"/>
  <c r="BE726" i="7"/>
  <c r="BE749" i="7"/>
  <c r="BE761" i="7"/>
  <c r="BE773" i="7"/>
  <c r="AX678" i="7"/>
  <c r="AX676" i="7"/>
  <c r="AX706" i="7"/>
  <c r="O696" i="7"/>
  <c r="O697" i="7"/>
  <c r="O1042" i="7"/>
  <c r="O1041" i="7"/>
  <c r="O691" i="7"/>
  <c r="O690" i="7"/>
  <c r="O1079" i="7"/>
  <c r="O1080" i="7"/>
  <c r="I830" i="7"/>
  <c r="AZ707" i="7"/>
  <c r="AB777" i="7"/>
  <c r="AB713" i="7"/>
  <c r="AB788" i="7"/>
  <c r="AR777" i="7"/>
  <c r="AR713" i="7"/>
  <c r="AR788" i="7"/>
  <c r="AC673" i="7"/>
  <c r="AC705" i="7"/>
  <c r="AC668" i="7"/>
  <c r="AC677" i="7"/>
  <c r="AC684" i="7"/>
  <c r="AC675" i="7"/>
  <c r="AC694" i="7"/>
  <c r="AY777" i="7"/>
  <c r="AY713" i="7"/>
  <c r="AY788" i="7"/>
  <c r="AS662" i="7"/>
  <c r="AS663" i="7"/>
  <c r="AT777" i="7"/>
  <c r="AT713" i="7"/>
  <c r="AT788" i="7"/>
  <c r="BH997" i="7"/>
  <c r="BH998" i="7"/>
  <c r="AW780" i="7"/>
  <c r="AP786" i="7"/>
  <c r="AP986" i="7"/>
  <c r="AP784" i="7"/>
  <c r="AP787" i="7"/>
  <c r="AP987" i="7"/>
  <c r="Z736" i="7"/>
  <c r="Z742" i="7"/>
  <c r="Z766" i="7"/>
  <c r="AT726" i="7"/>
  <c r="AT749" i="7"/>
  <c r="AT761" i="7"/>
  <c r="AT773" i="7"/>
  <c r="AT768" i="7"/>
  <c r="AT733" i="7"/>
  <c r="AW817" i="7"/>
  <c r="AW792" i="7"/>
  <c r="AW964" i="7"/>
  <c r="BG678" i="7"/>
  <c r="BG676" i="7"/>
  <c r="BG706" i="7"/>
  <c r="BB690" i="7"/>
  <c r="BB691" i="7"/>
  <c r="BB1079" i="7"/>
  <c r="BB1080" i="7"/>
  <c r="BB707" i="7"/>
  <c r="P766" i="7"/>
  <c r="P775" i="7"/>
  <c r="P783" i="7"/>
  <c r="P952" i="7"/>
  <c r="P953" i="7"/>
  <c r="P742" i="7"/>
  <c r="I726" i="7"/>
  <c r="I749" i="7"/>
  <c r="I733" i="7"/>
  <c r="I736" i="7"/>
  <c r="I761" i="7"/>
  <c r="I773" i="7"/>
  <c r="I745" i="7"/>
  <c r="I739" i="7"/>
  <c r="AR830" i="7"/>
  <c r="J777" i="7"/>
  <c r="J713" i="7"/>
  <c r="J788" i="7"/>
  <c r="AK697" i="7"/>
  <c r="AK1042" i="7"/>
  <c r="AK1041" i="7"/>
  <c r="AK696" i="7"/>
  <c r="AD785" i="7"/>
  <c r="AD960" i="7"/>
  <c r="AD779" i="7"/>
  <c r="AD778" i="7"/>
  <c r="P951" i="7"/>
  <c r="P959" i="7"/>
  <c r="P834" i="7"/>
  <c r="P972" i="7"/>
  <c r="P981" i="7"/>
  <c r="P802" i="7"/>
  <c r="P801" i="7"/>
  <c r="P973" i="7"/>
  <c r="P985" i="7"/>
  <c r="P963" i="7"/>
  <c r="P795" i="7"/>
  <c r="P984" i="7"/>
  <c r="P816" i="7"/>
  <c r="P947" i="7"/>
  <c r="P967" i="7"/>
  <c r="P968" i="7"/>
  <c r="U787" i="7"/>
  <c r="U784" i="7"/>
  <c r="U986" i="7"/>
  <c r="U786" i="7"/>
  <c r="U987" i="7"/>
  <c r="R697" i="7"/>
  <c r="R696" i="7"/>
  <c r="R1042" i="7"/>
  <c r="R1041" i="7"/>
  <c r="R690" i="7"/>
  <c r="R691" i="7"/>
  <c r="R1079" i="7"/>
  <c r="R1080" i="7"/>
  <c r="Q841" i="7"/>
  <c r="Q842" i="7"/>
  <c r="Q832" i="7"/>
  <c r="Q833" i="7"/>
  <c r="Q942" i="7"/>
  <c r="AB726" i="7"/>
  <c r="AB749" i="7"/>
  <c r="AB761" i="7"/>
  <c r="AB773" i="7"/>
  <c r="AY932" i="7"/>
  <c r="AY927" i="7"/>
  <c r="AY841" i="7"/>
  <c r="AY842" i="7"/>
  <c r="AY832" i="7"/>
  <c r="AY833" i="7"/>
  <c r="AY942" i="7"/>
  <c r="AM802" i="7"/>
  <c r="AM801" i="7"/>
  <c r="AM951" i="7"/>
  <c r="AM959" i="7"/>
  <c r="AM985" i="7"/>
  <c r="AM973" i="7"/>
  <c r="AM981" i="7"/>
  <c r="AM834" i="7"/>
  <c r="AM972" i="7"/>
  <c r="AM795" i="7"/>
  <c r="AM963" i="7"/>
  <c r="AM816" i="7"/>
  <c r="AM947" i="7"/>
  <c r="AM984" i="7"/>
  <c r="AM968" i="7"/>
  <c r="AM967" i="7"/>
  <c r="G676" i="7"/>
  <c r="G706" i="7"/>
  <c r="G678" i="7"/>
  <c r="AO726" i="7"/>
  <c r="AO749" i="7"/>
  <c r="AO761" i="7"/>
  <c r="AO773" i="7"/>
  <c r="AO733" i="7"/>
  <c r="AJ777" i="7"/>
  <c r="AJ713" i="7"/>
  <c r="AJ788" i="7"/>
  <c r="BH777" i="7"/>
  <c r="BH713" i="7"/>
  <c r="BH788" i="7"/>
  <c r="K660" i="7"/>
  <c r="K661" i="7"/>
  <c r="M727" i="7"/>
  <c r="M762" i="7"/>
  <c r="M725" i="7"/>
  <c r="M760" i="7"/>
  <c r="AP769" i="7"/>
  <c r="AP767" i="7"/>
  <c r="AP745" i="7"/>
  <c r="AP739" i="7"/>
  <c r="BF932" i="7"/>
  <c r="BF927" i="7"/>
  <c r="BF832" i="7"/>
  <c r="BF833" i="7"/>
  <c r="BF942" i="7"/>
  <c r="BF799" i="7"/>
  <c r="AO997" i="7"/>
  <c r="AO998" i="7"/>
  <c r="AV956" i="7"/>
  <c r="AV969" i="7"/>
  <c r="AL777" i="7"/>
  <c r="AL713" i="7"/>
  <c r="AL788" i="7"/>
  <c r="AM977" i="7"/>
  <c r="AM806" i="7"/>
  <c r="U730" i="7"/>
  <c r="U766" i="7"/>
  <c r="U745" i="7"/>
  <c r="U785" i="7"/>
  <c r="U960" i="7"/>
  <c r="U779" i="7"/>
  <c r="U778" i="7"/>
  <c r="AB841" i="7"/>
  <c r="AB842" i="7"/>
  <c r="AB932" i="7"/>
  <c r="AB927" i="7"/>
  <c r="AB799" i="7"/>
  <c r="AR712" i="7"/>
  <c r="AR790" i="7"/>
  <c r="AY712" i="7"/>
  <c r="AM767" i="7"/>
  <c r="AM766" i="7"/>
  <c r="AM736" i="7"/>
  <c r="AM745" i="7"/>
  <c r="C702" i="7"/>
  <c r="C686" i="7"/>
  <c r="C703" i="7"/>
  <c r="C689" i="7"/>
  <c r="C687" i="7"/>
  <c r="C701" i="7"/>
  <c r="C700" i="7"/>
  <c r="C688" i="7"/>
  <c r="BH761" i="7"/>
  <c r="BH773" i="7"/>
  <c r="BH726" i="7"/>
  <c r="BH749" i="7"/>
  <c r="BD663" i="7"/>
  <c r="BD662" i="7"/>
  <c r="AN663" i="7"/>
  <c r="AN662" i="7"/>
  <c r="AD730" i="7"/>
  <c r="AD739" i="7"/>
  <c r="AH680" i="7"/>
  <c r="AH996" i="7"/>
  <c r="AH699" i="7"/>
  <c r="AH698" i="7"/>
  <c r="O727" i="7"/>
  <c r="O725" i="7"/>
  <c r="O762" i="7"/>
  <c r="O760" i="7"/>
  <c r="O996" i="7"/>
  <c r="O698" i="7"/>
  <c r="O680" i="7"/>
  <c r="O830" i="7"/>
  <c r="O699" i="7"/>
  <c r="I997" i="7"/>
  <c r="I998" i="7"/>
  <c r="AZ697" i="7"/>
  <c r="AZ1042" i="7"/>
  <c r="AZ1041" i="7"/>
  <c r="AZ696" i="7"/>
  <c r="AZ691" i="7"/>
  <c r="AZ690" i="7"/>
  <c r="AZ1079" i="7"/>
  <c r="AZ1080" i="7"/>
  <c r="J841" i="7"/>
  <c r="J842" i="7"/>
  <c r="J932" i="7"/>
  <c r="J927" i="7"/>
  <c r="J832" i="7"/>
  <c r="J833" i="7"/>
  <c r="J942" i="7"/>
  <c r="J799" i="7"/>
  <c r="AC678" i="7"/>
  <c r="AC676" i="7"/>
  <c r="AC706" i="7"/>
  <c r="V761" i="7"/>
  <c r="V773" i="7"/>
  <c r="V726" i="7"/>
  <c r="V749" i="7"/>
  <c r="AU668" i="7"/>
  <c r="AU673" i="7"/>
  <c r="AU677" i="7"/>
  <c r="AU675" i="7"/>
  <c r="AU705" i="7"/>
  <c r="AU684" i="7"/>
  <c r="AU694" i="7"/>
  <c r="AO777" i="7"/>
  <c r="AO713" i="7"/>
  <c r="AO788" i="7"/>
  <c r="AJ841" i="7"/>
  <c r="AJ842" i="7"/>
  <c r="AJ932" i="7"/>
  <c r="AJ927" i="7"/>
  <c r="AJ832" i="7"/>
  <c r="AJ833" i="7"/>
  <c r="AJ942" i="7"/>
  <c r="AJ799" i="7"/>
  <c r="Z765" i="7"/>
  <c r="Z764" i="7"/>
  <c r="Z739" i="7"/>
  <c r="Z745" i="7"/>
  <c r="AW956" i="7"/>
  <c r="AW969" i="7"/>
  <c r="BG677" i="7"/>
  <c r="BG675" i="7"/>
  <c r="BG668" i="7"/>
  <c r="BG673" i="7"/>
  <c r="BG694" i="7"/>
  <c r="BG684" i="7"/>
  <c r="BG705" i="7"/>
  <c r="BG707" i="7"/>
  <c r="Y726" i="7"/>
  <c r="Y749" i="7"/>
  <c r="Y739" i="7"/>
  <c r="Y768" i="7"/>
  <c r="Y767" i="7"/>
  <c r="Y761" i="7"/>
  <c r="Y773" i="7"/>
  <c r="Y742" i="7"/>
  <c r="Y730" i="7"/>
  <c r="Y766" i="7"/>
  <c r="Y736" i="7"/>
  <c r="AP841" i="7"/>
  <c r="AP842" i="7"/>
  <c r="AP932" i="7"/>
  <c r="AP927" i="7"/>
  <c r="AP832" i="7"/>
  <c r="AP833" i="7"/>
  <c r="AP942" i="7"/>
  <c r="AP799" i="7"/>
  <c r="BE997" i="7"/>
  <c r="BE998" i="7"/>
  <c r="BB697" i="7"/>
  <c r="BB696" i="7"/>
  <c r="BB1042" i="7"/>
  <c r="BB1041" i="7"/>
  <c r="BB725" i="7"/>
  <c r="BB760" i="7"/>
  <c r="BB727" i="7"/>
  <c r="BB762" i="7"/>
  <c r="BA726" i="7"/>
  <c r="BA749" i="7"/>
  <c r="BA765" i="7"/>
  <c r="BA767" i="7"/>
  <c r="BA761" i="7"/>
  <c r="BA773" i="7"/>
  <c r="BA764" i="7"/>
  <c r="BA830" i="7"/>
  <c r="I777" i="7"/>
  <c r="I713" i="7"/>
  <c r="I788" i="7"/>
  <c r="Q726" i="7"/>
  <c r="Q749" i="7"/>
  <c r="Q761" i="7"/>
  <c r="Q773" i="7"/>
  <c r="AK996" i="7"/>
  <c r="AK680" i="7"/>
  <c r="AK698" i="7"/>
  <c r="AK699" i="7"/>
  <c r="AK725" i="7"/>
  <c r="AK727" i="7"/>
  <c r="AK762" i="7"/>
  <c r="AK760" i="7"/>
  <c r="AD806" i="7"/>
  <c r="AD977" i="7"/>
  <c r="AG801" i="7"/>
  <c r="AG981" i="7"/>
  <c r="AG985" i="7"/>
  <c r="AG834" i="7"/>
  <c r="AG973" i="7"/>
  <c r="AG972" i="7"/>
  <c r="AG802" i="7"/>
  <c r="AG951" i="7"/>
  <c r="AG959" i="7"/>
  <c r="AG795" i="7"/>
  <c r="AG984" i="7"/>
  <c r="AG947" i="7"/>
  <c r="AG816" i="7"/>
  <c r="AG963" i="7"/>
  <c r="AG967" i="7"/>
  <c r="AG968" i="7"/>
  <c r="P986" i="7"/>
  <c r="P787" i="7"/>
  <c r="P786" i="7"/>
  <c r="P784" i="7"/>
  <c r="P987" i="7"/>
  <c r="AL932" i="7"/>
  <c r="AL927" i="7"/>
  <c r="AL841" i="7"/>
  <c r="AL842" i="7"/>
  <c r="AL799" i="7"/>
  <c r="AL832" i="7"/>
  <c r="AL833" i="7"/>
  <c r="AL942" i="7"/>
  <c r="L706" i="7"/>
  <c r="L676" i="7"/>
  <c r="L678" i="7"/>
  <c r="AQ701" i="7"/>
  <c r="AQ687" i="7"/>
  <c r="AQ700" i="7"/>
  <c r="AQ689" i="7"/>
  <c r="AQ688" i="7"/>
  <c r="AQ702" i="7"/>
  <c r="AQ686" i="7"/>
  <c r="AQ703" i="7"/>
  <c r="R699" i="7"/>
  <c r="R698" i="7"/>
  <c r="R996" i="7"/>
  <c r="R680" i="7"/>
  <c r="F662" i="7"/>
  <c r="F663" i="7"/>
  <c r="W997" i="7"/>
  <c r="W998" i="7"/>
  <c r="Q713" i="7"/>
  <c r="Q788" i="7"/>
  <c r="Q777" i="7"/>
  <c r="Q997" i="7"/>
  <c r="Q998" i="7"/>
  <c r="AM986" i="7"/>
  <c r="AM787" i="7"/>
  <c r="AM784" i="7"/>
  <c r="AM786" i="7"/>
  <c r="AM987" i="7"/>
  <c r="G668" i="7"/>
  <c r="G675" i="7"/>
  <c r="G684" i="7"/>
  <c r="G677" i="7"/>
  <c r="G705" i="7"/>
  <c r="G673" i="7"/>
  <c r="G694" i="7"/>
  <c r="AO712" i="7"/>
  <c r="M698" i="7"/>
  <c r="M699" i="7"/>
  <c r="M996" i="7"/>
  <c r="M680" i="7"/>
  <c r="AP736" i="7"/>
  <c r="AP742" i="7"/>
  <c r="AP730" i="7"/>
  <c r="AP764" i="7"/>
  <c r="N997" i="7"/>
  <c r="N998" i="7"/>
  <c r="AO841" i="7"/>
  <c r="AO842" i="7"/>
  <c r="AO932" i="7"/>
  <c r="AO927" i="7"/>
  <c r="AO799" i="7"/>
  <c r="AO832" i="7"/>
  <c r="AO833" i="7"/>
  <c r="AO942" i="7"/>
  <c r="AV792" i="7"/>
  <c r="AV817" i="7"/>
  <c r="AV964" i="7"/>
  <c r="AE697" i="7"/>
  <c r="AE1042" i="7"/>
  <c r="AE1041" i="7"/>
  <c r="AE696" i="7"/>
  <c r="AE727" i="7"/>
  <c r="AE725" i="7"/>
  <c r="AE760" i="7"/>
  <c r="AE762" i="7"/>
  <c r="Y997" i="7"/>
  <c r="Y998" i="7"/>
  <c r="AM785" i="7"/>
  <c r="AM960" i="7"/>
  <c r="AM779" i="7"/>
  <c r="AM778" i="7"/>
  <c r="AP785" i="7"/>
  <c r="AP960" i="7"/>
  <c r="AP779" i="7"/>
  <c r="AP778" i="7"/>
  <c r="U775" i="7"/>
  <c r="U783" i="7"/>
  <c r="U952" i="7"/>
  <c r="BE713" i="7"/>
  <c r="BE788" i="7"/>
  <c r="BE777" i="7"/>
  <c r="AG806" i="7"/>
  <c r="AG977" i="7"/>
  <c r="AW948" i="7"/>
  <c r="AW796" i="7"/>
  <c r="AW797" i="7"/>
  <c r="W777" i="7"/>
  <c r="W713" i="7"/>
  <c r="W788" i="7"/>
  <c r="AB997" i="7"/>
  <c r="AB998" i="7"/>
  <c r="Z785" i="7"/>
  <c r="Z960" i="7"/>
  <c r="Z779" i="7"/>
  <c r="Z778" i="7"/>
  <c r="C696" i="7"/>
  <c r="C697" i="7"/>
  <c r="C1042" i="7"/>
  <c r="C1041" i="7"/>
  <c r="C727" i="7"/>
  <c r="C760" i="7"/>
  <c r="C762" i="7"/>
  <c r="C725" i="7"/>
  <c r="AT997" i="7"/>
  <c r="AT998" i="7"/>
  <c r="AF684" i="7"/>
  <c r="AF675" i="7"/>
  <c r="AF673" i="7"/>
  <c r="AF694" i="7"/>
  <c r="AF668" i="7"/>
  <c r="AF705" i="7"/>
  <c r="AF677" i="7"/>
  <c r="Z972" i="7"/>
  <c r="Z951" i="7"/>
  <c r="Z959" i="7"/>
  <c r="Z985" i="7"/>
  <c r="Z834" i="7"/>
  <c r="Z981" i="7"/>
  <c r="Z801" i="7"/>
  <c r="Z973" i="7"/>
  <c r="Z802" i="7"/>
  <c r="Z795" i="7"/>
  <c r="Z947" i="7"/>
  <c r="Z984" i="7"/>
  <c r="Z963" i="7"/>
  <c r="Z816" i="7"/>
  <c r="Z968" i="7"/>
  <c r="Z967" i="7"/>
  <c r="AD736" i="7"/>
  <c r="AD745" i="7"/>
  <c r="AD767" i="7"/>
  <c r="AD769" i="7"/>
  <c r="BF712" i="7"/>
  <c r="BF790" i="7"/>
  <c r="N726" i="7"/>
  <c r="N749" i="7"/>
  <c r="N742" i="7"/>
  <c r="N761" i="7"/>
  <c r="N773" i="7"/>
  <c r="AV955" i="7"/>
  <c r="AH697" i="7"/>
  <c r="AH696" i="7"/>
  <c r="AH1042" i="7"/>
  <c r="AH1041" i="7"/>
  <c r="AH760" i="7"/>
  <c r="AH727" i="7"/>
  <c r="AH725" i="7"/>
  <c r="AH762" i="7"/>
  <c r="P785" i="7"/>
  <c r="P960" i="7"/>
  <c r="P779" i="7"/>
  <c r="P778" i="7"/>
  <c r="AZ996" i="7"/>
  <c r="AZ680" i="7"/>
  <c r="AZ830" i="7"/>
  <c r="AZ699" i="7"/>
  <c r="AZ698" i="7"/>
  <c r="AU676" i="7"/>
  <c r="AU706" i="7"/>
  <c r="AU678" i="7"/>
  <c r="AJ997" i="7"/>
  <c r="AJ998" i="7"/>
  <c r="BH830" i="7"/>
  <c r="Z751" i="7"/>
  <c r="Z782" i="7"/>
  <c r="Z769" i="7"/>
  <c r="BF713" i="7"/>
  <c r="BF788" i="7"/>
  <c r="BF777" i="7"/>
  <c r="V997" i="7"/>
  <c r="V998" i="7"/>
  <c r="AW974" i="7"/>
  <c r="AW822" i="7"/>
  <c r="AW823" i="7"/>
  <c r="AK703" i="7"/>
  <c r="AK701" i="7"/>
  <c r="AK700" i="7"/>
  <c r="AK702" i="7"/>
  <c r="AK686" i="7"/>
  <c r="AK689" i="7"/>
  <c r="AK688" i="7"/>
  <c r="AK687" i="7"/>
  <c r="AI706" i="7"/>
  <c r="AI678" i="7"/>
  <c r="AI676" i="7"/>
  <c r="AD951" i="7"/>
  <c r="AD959" i="7"/>
  <c r="AD802" i="7"/>
  <c r="AD801" i="7"/>
  <c r="AD973" i="7"/>
  <c r="AD981" i="7"/>
  <c r="AD985" i="7"/>
  <c r="AD834" i="7"/>
  <c r="AD972" i="7"/>
  <c r="AD795" i="7"/>
  <c r="AD963" i="7"/>
  <c r="AD984" i="7"/>
  <c r="AD947" i="7"/>
  <c r="AD816" i="7"/>
  <c r="AD968" i="7"/>
  <c r="AD967" i="7"/>
  <c r="AG786" i="7"/>
  <c r="AG986" i="7"/>
  <c r="AG784" i="7"/>
  <c r="AG787" i="7"/>
  <c r="AG987" i="7"/>
  <c r="AQ725" i="7"/>
  <c r="AQ710" i="7"/>
  <c r="AQ711" i="7"/>
  <c r="AQ762" i="7"/>
  <c r="AQ727" i="7"/>
  <c r="AQ760" i="7"/>
  <c r="AQ996" i="7"/>
  <c r="AQ698" i="7"/>
  <c r="AQ699" i="7"/>
  <c r="AQ680" i="7"/>
  <c r="AQ830" i="7"/>
  <c r="R689" i="7"/>
  <c r="R687" i="7"/>
  <c r="R686" i="7"/>
  <c r="R703" i="7"/>
  <c r="R701" i="7"/>
  <c r="R700" i="7"/>
  <c r="R688" i="7"/>
  <c r="R702" i="7"/>
  <c r="BC706" i="7"/>
  <c r="BC678" i="7"/>
  <c r="BC676" i="7"/>
  <c r="AB712" i="7"/>
  <c r="AB790" i="7"/>
  <c r="T676" i="7"/>
  <c r="T706" i="7"/>
  <c r="T678" i="7"/>
  <c r="AJ726" i="7"/>
  <c r="AJ749" i="7"/>
  <c r="AJ761" i="7"/>
  <c r="AJ773" i="7"/>
  <c r="M696" i="7"/>
  <c r="M1042" i="7"/>
  <c r="M1041" i="7"/>
  <c r="M697" i="7"/>
  <c r="M690" i="7"/>
  <c r="M691" i="7"/>
  <c r="M1079" i="7"/>
  <c r="M1080" i="7"/>
  <c r="AP766" i="7"/>
  <c r="N830" i="7"/>
  <c r="AA668" i="7"/>
  <c r="AA677" i="7"/>
  <c r="AA675" i="7"/>
  <c r="AA684" i="7"/>
  <c r="AA673" i="7"/>
  <c r="AA694" i="7"/>
  <c r="AA705" i="7"/>
  <c r="N777" i="7"/>
  <c r="N713" i="7"/>
  <c r="N788" i="7"/>
  <c r="AE702" i="7"/>
  <c r="AE700" i="7"/>
  <c r="AE686" i="7"/>
  <c r="AE688" i="7"/>
  <c r="AE687" i="7"/>
  <c r="AE689" i="7"/>
  <c r="AE703" i="7"/>
  <c r="AE701" i="7"/>
  <c r="AP977" i="7"/>
  <c r="AP806" i="7"/>
  <c r="AG785" i="7"/>
  <c r="AG960" i="7"/>
  <c r="AG778" i="7"/>
  <c r="AG780" i="7"/>
  <c r="AG779" i="7"/>
  <c r="BA777" i="7"/>
  <c r="BA713" i="7"/>
  <c r="BA788" i="7"/>
  <c r="AV953" i="7"/>
  <c r="J712" i="7"/>
  <c r="AM775" i="7"/>
  <c r="AM783" i="7"/>
  <c r="AM952" i="7"/>
  <c r="Z977" i="7"/>
  <c r="Z806" i="7"/>
  <c r="C690" i="7"/>
  <c r="C691" i="7"/>
  <c r="C1079" i="7"/>
  <c r="C1080" i="7"/>
  <c r="C699" i="7"/>
  <c r="C680" i="7"/>
  <c r="C996" i="7"/>
  <c r="C698" i="7"/>
  <c r="AT932" i="7"/>
  <c r="AT927" i="7"/>
  <c r="AT841" i="7"/>
  <c r="AT842" i="7"/>
  <c r="AT832" i="7"/>
  <c r="AT833" i="7"/>
  <c r="AT942" i="7"/>
  <c r="AT799" i="7"/>
  <c r="AF676" i="7"/>
  <c r="AF706" i="7"/>
  <c r="AF678" i="7"/>
  <c r="Z786" i="7"/>
  <c r="Z787" i="7"/>
  <c r="Z784" i="7"/>
  <c r="Z986" i="7"/>
  <c r="Z987" i="7"/>
  <c r="AV988" i="7"/>
  <c r="AH707" i="7"/>
  <c r="AH691" i="7"/>
  <c r="AH690" i="7"/>
  <c r="AH1079" i="7"/>
  <c r="AH1080" i="7"/>
  <c r="P977" i="7"/>
  <c r="P806" i="7"/>
  <c r="AX684" i="7"/>
  <c r="AX694" i="7"/>
  <c r="AX673" i="7"/>
  <c r="AX705" i="7"/>
  <c r="AX675" i="7"/>
  <c r="AX668" i="7"/>
  <c r="AX677" i="7"/>
  <c r="O687" i="7"/>
  <c r="O686" i="7"/>
  <c r="O688" i="7"/>
  <c r="O689" i="7"/>
  <c r="O700" i="7"/>
  <c r="O701" i="7"/>
  <c r="O703" i="7"/>
  <c r="O702" i="7"/>
  <c r="W761" i="7"/>
  <c r="W773" i="7"/>
  <c r="W726" i="7"/>
  <c r="W749" i="7"/>
  <c r="AZ701" i="7"/>
  <c r="AZ700" i="7"/>
  <c r="AZ703" i="7"/>
  <c r="AZ689" i="7"/>
  <c r="AZ686" i="7"/>
  <c r="AZ687" i="7"/>
  <c r="AZ688" i="7"/>
  <c r="AZ702" i="7"/>
  <c r="AZ727" i="7"/>
  <c r="AZ760" i="7"/>
  <c r="AZ762" i="7"/>
  <c r="AZ725" i="7"/>
  <c r="E663" i="7"/>
  <c r="E662" i="7"/>
  <c r="J997" i="7"/>
  <c r="J998" i="7"/>
  <c r="AG841" i="7"/>
  <c r="AG842" i="7"/>
  <c r="AG932" i="7"/>
  <c r="AG927" i="7"/>
  <c r="AG832" i="7"/>
  <c r="AG833" i="7"/>
  <c r="AG942" i="7"/>
  <c r="AG799" i="7"/>
  <c r="X662" i="7"/>
  <c r="X663" i="7"/>
  <c r="AP802" i="7"/>
  <c r="AP972" i="7"/>
  <c r="AP985" i="7"/>
  <c r="AP989" i="7"/>
  <c r="AP981" i="7"/>
  <c r="AP834" i="7"/>
  <c r="AP951" i="7"/>
  <c r="AP959" i="7"/>
  <c r="AP973" i="7"/>
  <c r="AP801" i="7"/>
  <c r="AP795" i="7"/>
  <c r="AP963" i="7"/>
  <c r="AP816" i="7"/>
  <c r="AP984" i="7"/>
  <c r="AP988" i="7"/>
  <c r="AP947" i="7"/>
  <c r="AP968" i="7"/>
  <c r="AP967" i="7"/>
  <c r="P932" i="7"/>
  <c r="P927" i="7"/>
  <c r="P841" i="7"/>
  <c r="P842" i="7"/>
  <c r="P832" i="7"/>
  <c r="P833" i="7"/>
  <c r="P942" i="7"/>
  <c r="P799" i="7"/>
  <c r="V830" i="7"/>
  <c r="BE830" i="7"/>
  <c r="BB698" i="7"/>
  <c r="BB680" i="7"/>
  <c r="BB830" i="7"/>
  <c r="BB996" i="7"/>
  <c r="BB699" i="7"/>
  <c r="BB686" i="7"/>
  <c r="BB702" i="7"/>
  <c r="BB703" i="7"/>
  <c r="BB687" i="7"/>
  <c r="BB700" i="7"/>
  <c r="BB689" i="7"/>
  <c r="BB701" i="7"/>
  <c r="BB688" i="7"/>
  <c r="P751" i="7"/>
  <c r="P782" i="7"/>
  <c r="BA997" i="7"/>
  <c r="BA998" i="7"/>
  <c r="AR997" i="7"/>
  <c r="AR998" i="7"/>
  <c r="AK690" i="7"/>
  <c r="AK691" i="7"/>
  <c r="AK1079" i="7"/>
  <c r="AK1080" i="7"/>
  <c r="AK707" i="7"/>
  <c r="AI677" i="7"/>
  <c r="AI684" i="7"/>
  <c r="AI673" i="7"/>
  <c r="AI675" i="7"/>
  <c r="AI705" i="7"/>
  <c r="AI707" i="7"/>
  <c r="AI694" i="7"/>
  <c r="AI668" i="7"/>
  <c r="D663" i="7"/>
  <c r="D662" i="7"/>
  <c r="AD986" i="7"/>
  <c r="AD786" i="7"/>
  <c r="AD787" i="7"/>
  <c r="AD784" i="7"/>
  <c r="AD987" i="7"/>
  <c r="U985" i="7"/>
  <c r="U951" i="7"/>
  <c r="U959" i="7"/>
  <c r="U802" i="7"/>
  <c r="U981" i="7"/>
  <c r="U834" i="7"/>
  <c r="U973" i="7"/>
  <c r="U801" i="7"/>
  <c r="U972" i="7"/>
  <c r="U795" i="7"/>
  <c r="U816" i="7"/>
  <c r="U947" i="7"/>
  <c r="U963" i="7"/>
  <c r="U984" i="7"/>
  <c r="U988" i="7"/>
  <c r="U968" i="7"/>
  <c r="U967" i="7"/>
  <c r="AM953" i="7"/>
  <c r="C710" i="7"/>
  <c r="C711" i="7"/>
  <c r="AO730" i="7"/>
  <c r="AO736" i="7"/>
  <c r="Q799" i="7"/>
  <c r="AJ790" i="7"/>
  <c r="BA790" i="7"/>
  <c r="W790" i="7"/>
  <c r="AO767" i="7"/>
  <c r="O709" i="7"/>
  <c r="O710" i="7"/>
  <c r="O711" i="7"/>
  <c r="AX707" i="7"/>
  <c r="AH710" i="7"/>
  <c r="AH711" i="7"/>
  <c r="U989" i="7"/>
  <c r="AA707" i="7"/>
  <c r="AJ736" i="7"/>
  <c r="G707" i="7"/>
  <c r="R830" i="7"/>
  <c r="BA768" i="7"/>
  <c r="AO764" i="7"/>
  <c r="AL768" i="7"/>
  <c r="AL730" i="7"/>
  <c r="V767" i="7"/>
  <c r="U751" i="7"/>
  <c r="U782" i="7"/>
  <c r="AO766" i="7"/>
  <c r="I765" i="7"/>
  <c r="I764" i="7"/>
  <c r="BE765" i="7"/>
  <c r="BF765" i="7"/>
  <c r="BF736" i="7"/>
  <c r="AL764" i="7"/>
  <c r="AL766" i="7"/>
  <c r="BA766" i="7"/>
  <c r="BA739" i="7"/>
  <c r="V736" i="7"/>
  <c r="I742" i="7"/>
  <c r="I730" i="7"/>
  <c r="AT730" i="7"/>
  <c r="AT764" i="7"/>
  <c r="BE736" i="7"/>
  <c r="BF742" i="7"/>
  <c r="AT736" i="7"/>
  <c r="Q745" i="7"/>
  <c r="Q733" i="7"/>
  <c r="AR730" i="7"/>
  <c r="W769" i="7"/>
  <c r="AE710" i="7"/>
  <c r="AE711" i="7"/>
  <c r="Q742" i="7"/>
  <c r="Q766" i="7"/>
  <c r="BA730" i="7"/>
  <c r="BA736" i="7"/>
  <c r="BA742" i="7"/>
  <c r="Y733" i="7"/>
  <c r="Y745" i="7"/>
  <c r="Y751" i="7"/>
  <c r="Y782" i="7"/>
  <c r="AO745" i="7"/>
  <c r="AO769" i="7"/>
  <c r="AB769" i="7"/>
  <c r="BE733" i="7"/>
  <c r="AY769" i="7"/>
  <c r="AR767" i="7"/>
  <c r="AZ710" i="7"/>
  <c r="AZ711" i="7"/>
  <c r="Q736" i="7"/>
  <c r="Q764" i="7"/>
  <c r="Y769" i="7"/>
  <c r="Y764" i="7"/>
  <c r="Y765" i="7"/>
  <c r="Y775" i="7"/>
  <c r="Y783" i="7"/>
  <c r="Y952" i="7"/>
  <c r="AY765" i="7"/>
  <c r="AR768" i="7"/>
  <c r="AT790" i="7"/>
  <c r="BE745" i="7"/>
  <c r="AY736" i="7"/>
  <c r="AR736" i="7"/>
  <c r="AR733" i="7"/>
  <c r="AL745" i="7"/>
  <c r="W767" i="7"/>
  <c r="W733" i="7"/>
  <c r="W742" i="7"/>
  <c r="AJ766" i="7"/>
  <c r="AK710" i="7"/>
  <c r="AK711" i="7"/>
  <c r="AZ709" i="7"/>
  <c r="AH709" i="7"/>
  <c r="N768" i="7"/>
  <c r="AE709" i="7"/>
  <c r="BH764" i="7"/>
  <c r="AB742" i="7"/>
  <c r="AR745" i="7"/>
  <c r="BB709" i="7"/>
  <c r="M709" i="7"/>
  <c r="AK709" i="7"/>
  <c r="AV948" i="7"/>
  <c r="AV796" i="7"/>
  <c r="AV797" i="7"/>
  <c r="BB710" i="7"/>
  <c r="BB711" i="7"/>
  <c r="W764" i="7"/>
  <c r="W739" i="7"/>
  <c r="M710" i="7"/>
  <c r="M711" i="7"/>
  <c r="AJ730" i="7"/>
  <c r="AJ742" i="7"/>
  <c r="R710" i="7"/>
  <c r="R711" i="7"/>
  <c r="R712" i="7"/>
  <c r="AQ709" i="7"/>
  <c r="N766" i="7"/>
  <c r="BA769" i="7"/>
  <c r="BA745" i="7"/>
  <c r="BA733" i="7"/>
  <c r="V742" i="7"/>
  <c r="AO742" i="7"/>
  <c r="AO768" i="7"/>
  <c r="AO765" i="7"/>
  <c r="AO739" i="7"/>
  <c r="AB768" i="7"/>
  <c r="AB764" i="7"/>
  <c r="I767" i="7"/>
  <c r="I769" i="7"/>
  <c r="I766" i="7"/>
  <c r="I768" i="7"/>
  <c r="I775" i="7"/>
  <c r="I783" i="7"/>
  <c r="I952" i="7"/>
  <c r="AT739" i="7"/>
  <c r="AT766" i="7"/>
  <c r="AT767" i="7"/>
  <c r="BE769" i="7"/>
  <c r="BE742" i="7"/>
  <c r="BE768" i="7"/>
  <c r="BF766" i="7"/>
  <c r="BF769" i="7"/>
  <c r="BF764" i="7"/>
  <c r="AY766" i="7"/>
  <c r="AY742" i="7"/>
  <c r="J739" i="7"/>
  <c r="AR742" i="7"/>
  <c r="AR739" i="7"/>
  <c r="AR769" i="7"/>
  <c r="AE830" i="7"/>
  <c r="AE841" i="7"/>
  <c r="AE842" i="7"/>
  <c r="AL765" i="7"/>
  <c r="AL769" i="7"/>
  <c r="AL733" i="7"/>
  <c r="AL742" i="7"/>
  <c r="AL751" i="7"/>
  <c r="AL782" i="7"/>
  <c r="AV780" i="7"/>
  <c r="W768" i="7"/>
  <c r="W745" i="7"/>
  <c r="C709" i="7"/>
  <c r="C790" i="7"/>
  <c r="BH766" i="7"/>
  <c r="AB730" i="7"/>
  <c r="AB745" i="7"/>
  <c r="R709" i="7"/>
  <c r="AT742" i="7"/>
  <c r="AT745" i="7"/>
  <c r="BE739" i="7"/>
  <c r="BE730" i="7"/>
  <c r="BE751" i="7"/>
  <c r="BE782" i="7"/>
  <c r="BE764" i="7"/>
  <c r="BF768" i="7"/>
  <c r="BF730" i="7"/>
  <c r="AY739" i="7"/>
  <c r="AR764" i="7"/>
  <c r="AZ712" i="7"/>
  <c r="AZ790" i="7"/>
  <c r="O712" i="7"/>
  <c r="O790" i="7"/>
  <c r="AE712" i="7"/>
  <c r="AE790" i="7"/>
  <c r="BB712" i="7"/>
  <c r="BB790" i="7"/>
  <c r="AK712" i="7"/>
  <c r="AK790" i="7"/>
  <c r="AH712" i="7"/>
  <c r="AH790" i="7"/>
  <c r="C712" i="7"/>
  <c r="M712" i="7"/>
  <c r="M790" i="7"/>
  <c r="AI696" i="7"/>
  <c r="AI1042" i="7"/>
  <c r="AI1041" i="7"/>
  <c r="AI697" i="7"/>
  <c r="BB932" i="7"/>
  <c r="BB927" i="7"/>
  <c r="BB841" i="7"/>
  <c r="BB842" i="7"/>
  <c r="BB832" i="7"/>
  <c r="BB833" i="7"/>
  <c r="BB942" i="7"/>
  <c r="BB799" i="7"/>
  <c r="AP955" i="7"/>
  <c r="AD969" i="7"/>
  <c r="AD956" i="7"/>
  <c r="P948" i="7"/>
  <c r="P796" i="7"/>
  <c r="P797" i="7"/>
  <c r="AD792" i="7"/>
  <c r="AD817" i="7"/>
  <c r="AD964" i="7"/>
  <c r="D678" i="7"/>
  <c r="D706" i="7"/>
  <c r="D676" i="7"/>
  <c r="AI727" i="7"/>
  <c r="AI760" i="7"/>
  <c r="AI725" i="7"/>
  <c r="AI762" i="7"/>
  <c r="BE932" i="7"/>
  <c r="BE927" i="7"/>
  <c r="BE841" i="7"/>
  <c r="BE842" i="7"/>
  <c r="BE799" i="7"/>
  <c r="BE832" i="7"/>
  <c r="BE833" i="7"/>
  <c r="BE942" i="7"/>
  <c r="X684" i="7"/>
  <c r="X675" i="7"/>
  <c r="X705" i="7"/>
  <c r="X668" i="7"/>
  <c r="X677" i="7"/>
  <c r="X694" i="7"/>
  <c r="X673" i="7"/>
  <c r="E678" i="7"/>
  <c r="E676" i="7"/>
  <c r="E706" i="7"/>
  <c r="W766" i="7"/>
  <c r="W736" i="7"/>
  <c r="W730" i="7"/>
  <c r="AX691" i="7"/>
  <c r="AX690" i="7"/>
  <c r="AX1079" i="7"/>
  <c r="AX1080" i="7"/>
  <c r="Z817" i="7"/>
  <c r="Z792" i="7"/>
  <c r="Z964" i="7"/>
  <c r="C997" i="7"/>
  <c r="C998" i="7"/>
  <c r="J986" i="7"/>
  <c r="J787" i="7"/>
  <c r="J786" i="7"/>
  <c r="J784" i="7"/>
  <c r="J987" i="7"/>
  <c r="AA690" i="7"/>
  <c r="AA691" i="7"/>
  <c r="AA1079" i="7"/>
  <c r="AA1080" i="7"/>
  <c r="AA996" i="7"/>
  <c r="AA680" i="7"/>
  <c r="AA699" i="7"/>
  <c r="AA698" i="7"/>
  <c r="AJ745" i="7"/>
  <c r="AJ767" i="7"/>
  <c r="AJ765" i="7"/>
  <c r="AB986" i="7"/>
  <c r="AB787" i="7"/>
  <c r="AB786" i="7"/>
  <c r="AB784" i="7"/>
  <c r="AB987" i="7"/>
  <c r="AQ841" i="7"/>
  <c r="AQ842" i="7"/>
  <c r="AQ932" i="7"/>
  <c r="AQ927" i="7"/>
  <c r="AQ832" i="7"/>
  <c r="AQ833" i="7"/>
  <c r="AQ942" i="7"/>
  <c r="AQ799" i="7"/>
  <c r="AQ761" i="7"/>
  <c r="AQ773" i="7"/>
  <c r="AQ726" i="7"/>
  <c r="AQ749" i="7"/>
  <c r="AD989" i="7"/>
  <c r="AK713" i="7"/>
  <c r="AK788" i="7"/>
  <c r="AK777" i="7"/>
  <c r="Z796" i="7"/>
  <c r="Z797" i="7"/>
  <c r="Z948" i="7"/>
  <c r="N733" i="7"/>
  <c r="N764" i="7"/>
  <c r="N736" i="7"/>
  <c r="BF802" i="7"/>
  <c r="BF985" i="7"/>
  <c r="BF973" i="7"/>
  <c r="BF972" i="7"/>
  <c r="BF981" i="7"/>
  <c r="BF834" i="7"/>
  <c r="BF801" i="7"/>
  <c r="BF951" i="7"/>
  <c r="BF959" i="7"/>
  <c r="BF795" i="7"/>
  <c r="BF947" i="7"/>
  <c r="BF984" i="7"/>
  <c r="BF963" i="7"/>
  <c r="BF816" i="7"/>
  <c r="BF967" i="7"/>
  <c r="BF968" i="7"/>
  <c r="AF699" i="7"/>
  <c r="AF996" i="7"/>
  <c r="AF680" i="7"/>
  <c r="AF698" i="7"/>
  <c r="AF687" i="7"/>
  <c r="AF700" i="7"/>
  <c r="AF701" i="7"/>
  <c r="AF686" i="7"/>
  <c r="AF702" i="7"/>
  <c r="AF689" i="7"/>
  <c r="AF703" i="7"/>
  <c r="AF688" i="7"/>
  <c r="W785" i="7"/>
  <c r="W960" i="7"/>
  <c r="W779" i="7"/>
  <c r="W778" i="7"/>
  <c r="AV852" i="7"/>
  <c r="AV853" i="7"/>
  <c r="AV861" i="7"/>
  <c r="AV903" i="7"/>
  <c r="AV793" i="7"/>
  <c r="AV826" i="7"/>
  <c r="AV859" i="7"/>
  <c r="AP751" i="7"/>
  <c r="AP782" i="7"/>
  <c r="M997" i="7"/>
  <c r="M998" i="7"/>
  <c r="AO986" i="7"/>
  <c r="AO787" i="7"/>
  <c r="AO786" i="7"/>
  <c r="AO784" i="7"/>
  <c r="AO987" i="7"/>
  <c r="R932" i="7"/>
  <c r="R927" i="7"/>
  <c r="R841" i="7"/>
  <c r="R842" i="7"/>
  <c r="R832" i="7"/>
  <c r="R833" i="7"/>
  <c r="R942" i="7"/>
  <c r="R799" i="7"/>
  <c r="P822" i="7"/>
  <c r="P823" i="7"/>
  <c r="P974" i="7"/>
  <c r="AG988" i="7"/>
  <c r="AK830" i="7"/>
  <c r="Q730" i="7"/>
  <c r="Q767" i="7"/>
  <c r="I977" i="7"/>
  <c r="I806" i="7"/>
  <c r="BG1042" i="7"/>
  <c r="BG1041" i="7"/>
  <c r="BG697" i="7"/>
  <c r="BG696" i="7"/>
  <c r="AU701" i="7"/>
  <c r="AU689" i="7"/>
  <c r="AU702" i="7"/>
  <c r="AU688" i="7"/>
  <c r="AU700" i="7"/>
  <c r="AU687" i="7"/>
  <c r="AU686" i="7"/>
  <c r="AU703" i="7"/>
  <c r="AU690" i="7"/>
  <c r="AU691" i="7"/>
  <c r="AU1079" i="7"/>
  <c r="AU1080" i="7"/>
  <c r="V739" i="7"/>
  <c r="V765" i="7"/>
  <c r="V745" i="7"/>
  <c r="AH830" i="7"/>
  <c r="AD751" i="7"/>
  <c r="AD782" i="7"/>
  <c r="BD676" i="7"/>
  <c r="BD706" i="7"/>
  <c r="BD678" i="7"/>
  <c r="BH769" i="7"/>
  <c r="BH767" i="7"/>
  <c r="BH745" i="7"/>
  <c r="AY786" i="7"/>
  <c r="AY787" i="7"/>
  <c r="AY986" i="7"/>
  <c r="AY784" i="7"/>
  <c r="AY987" i="7"/>
  <c r="BH785" i="7"/>
  <c r="BH960" i="7"/>
  <c r="BH779" i="7"/>
  <c r="BH778" i="7"/>
  <c r="AM989" i="7"/>
  <c r="AB739" i="7"/>
  <c r="AB766" i="7"/>
  <c r="AB733" i="7"/>
  <c r="U956" i="7"/>
  <c r="U969" i="7"/>
  <c r="P955" i="7"/>
  <c r="P982" i="7"/>
  <c r="P835" i="7"/>
  <c r="J806" i="7"/>
  <c r="J977" i="7"/>
  <c r="AW793" i="7"/>
  <c r="AW826" i="7"/>
  <c r="AW852" i="7"/>
  <c r="AW859" i="7"/>
  <c r="AP974" i="7"/>
  <c r="AP822" i="7"/>
  <c r="AP823" i="7"/>
  <c r="AS706" i="7"/>
  <c r="AS678" i="7"/>
  <c r="AS676" i="7"/>
  <c r="AC697" i="7"/>
  <c r="AC696" i="7"/>
  <c r="AC1042" i="7"/>
  <c r="AC1041" i="7"/>
  <c r="AC996" i="7"/>
  <c r="AC680" i="7"/>
  <c r="AC699" i="7"/>
  <c r="AC698" i="7"/>
  <c r="AR785" i="7"/>
  <c r="AR960" i="7"/>
  <c r="AR779" i="7"/>
  <c r="AR778" i="7"/>
  <c r="I932" i="7"/>
  <c r="I927" i="7"/>
  <c r="I841" i="7"/>
  <c r="I842" i="7"/>
  <c r="I799" i="7"/>
  <c r="I832" i="7"/>
  <c r="I833" i="7"/>
  <c r="I942" i="7"/>
  <c r="BE766" i="7"/>
  <c r="AH777" i="7"/>
  <c r="AH713" i="7"/>
  <c r="AH788" i="7"/>
  <c r="AY730" i="7"/>
  <c r="AY733" i="7"/>
  <c r="AY767" i="7"/>
  <c r="J733" i="7"/>
  <c r="J730" i="7"/>
  <c r="J765" i="7"/>
  <c r="Y785" i="7"/>
  <c r="Y960" i="7"/>
  <c r="Y779" i="7"/>
  <c r="Y778" i="7"/>
  <c r="T707" i="7"/>
  <c r="T1079" i="7"/>
  <c r="T690" i="7"/>
  <c r="T691" i="7"/>
  <c r="T1080" i="7"/>
  <c r="BC690" i="7"/>
  <c r="BC691" i="7"/>
  <c r="BC1079" i="7"/>
  <c r="BC1080" i="7"/>
  <c r="L1042" i="7"/>
  <c r="L1041" i="7"/>
  <c r="L697" i="7"/>
  <c r="L696" i="7"/>
  <c r="S707" i="7"/>
  <c r="S760" i="7"/>
  <c r="S725" i="7"/>
  <c r="S762" i="7"/>
  <c r="S727" i="7"/>
  <c r="V986" i="7"/>
  <c r="V786" i="7"/>
  <c r="V787" i="7"/>
  <c r="V784" i="7"/>
  <c r="V987" i="7"/>
  <c r="BE986" i="7"/>
  <c r="BE786" i="7"/>
  <c r="BE787" i="7"/>
  <c r="BE784" i="7"/>
  <c r="BE987" i="7"/>
  <c r="N786" i="7"/>
  <c r="N784" i="7"/>
  <c r="N787" i="7"/>
  <c r="N986" i="7"/>
  <c r="N987" i="7"/>
  <c r="BH786" i="7"/>
  <c r="BH986" i="7"/>
  <c r="BH784" i="7"/>
  <c r="BH787" i="7"/>
  <c r="BH987" i="7"/>
  <c r="I787" i="7"/>
  <c r="I786" i="7"/>
  <c r="I986" i="7"/>
  <c r="I784" i="7"/>
  <c r="I987" i="7"/>
  <c r="AP835" i="7"/>
  <c r="AP982" i="7"/>
  <c r="X706" i="7"/>
  <c r="X678" i="7"/>
  <c r="X676" i="7"/>
  <c r="U835" i="7"/>
  <c r="U982" i="7"/>
  <c r="AD822" i="7"/>
  <c r="AD823" i="7"/>
  <c r="AD974" i="7"/>
  <c r="AI699" i="7"/>
  <c r="AI680" i="7"/>
  <c r="AI996" i="7"/>
  <c r="AI698" i="7"/>
  <c r="AI690" i="7"/>
  <c r="AI691" i="7"/>
  <c r="AI1079" i="7"/>
  <c r="AI1080" i="7"/>
  <c r="BB997" i="7"/>
  <c r="BB998" i="7"/>
  <c r="V932" i="7"/>
  <c r="V927" i="7"/>
  <c r="V841" i="7"/>
  <c r="V842" i="7"/>
  <c r="V799" i="7"/>
  <c r="V832" i="7"/>
  <c r="V833" i="7"/>
  <c r="V942" i="7"/>
  <c r="AZ761" i="7"/>
  <c r="AZ773" i="7"/>
  <c r="AZ726" i="7"/>
  <c r="AZ749" i="7"/>
  <c r="AZ777" i="7"/>
  <c r="AZ713" i="7"/>
  <c r="AZ788" i="7"/>
  <c r="W765" i="7"/>
  <c r="AX699" i="7"/>
  <c r="AX996" i="7"/>
  <c r="AX680" i="7"/>
  <c r="AX698" i="7"/>
  <c r="AX697" i="7"/>
  <c r="AX696" i="7"/>
  <c r="AX1042" i="7"/>
  <c r="AX1041" i="7"/>
  <c r="Z974" i="7"/>
  <c r="Z822" i="7"/>
  <c r="Z823" i="7"/>
  <c r="C830" i="7"/>
  <c r="N806" i="7"/>
  <c r="N977" i="7"/>
  <c r="AA686" i="7"/>
  <c r="AA688" i="7"/>
  <c r="AA702" i="7"/>
  <c r="AA703" i="7"/>
  <c r="AA701" i="7"/>
  <c r="AA687" i="7"/>
  <c r="AA689" i="7"/>
  <c r="AA700" i="7"/>
  <c r="N841" i="7"/>
  <c r="N842" i="7"/>
  <c r="N932" i="7"/>
  <c r="N927" i="7"/>
  <c r="N799" i="7"/>
  <c r="N832" i="7"/>
  <c r="N833" i="7"/>
  <c r="N942" i="7"/>
  <c r="AJ739" i="7"/>
  <c r="AJ768" i="7"/>
  <c r="AJ764" i="7"/>
  <c r="R777" i="7"/>
  <c r="R713" i="7"/>
  <c r="R788" i="7"/>
  <c r="AG974" i="7"/>
  <c r="AG822" i="7"/>
  <c r="AG823" i="7"/>
  <c r="AD955" i="7"/>
  <c r="BF785" i="7"/>
  <c r="BF960" i="7"/>
  <c r="BF778" i="7"/>
  <c r="BF779" i="7"/>
  <c r="AZ932" i="7"/>
  <c r="AZ927" i="7"/>
  <c r="AZ841" i="7"/>
  <c r="AZ842" i="7"/>
  <c r="AZ832" i="7"/>
  <c r="AZ833" i="7"/>
  <c r="AZ942" i="7"/>
  <c r="AZ799" i="7"/>
  <c r="P780" i="7"/>
  <c r="AH761" i="7"/>
  <c r="AH773" i="7"/>
  <c r="AH726" i="7"/>
  <c r="AH749" i="7"/>
  <c r="N745" i="7"/>
  <c r="N739" i="7"/>
  <c r="N730" i="7"/>
  <c r="BF986" i="7"/>
  <c r="BF786" i="7"/>
  <c r="BF784" i="7"/>
  <c r="BF787" i="7"/>
  <c r="BF987" i="7"/>
  <c r="AF697" i="7"/>
  <c r="AF696" i="7"/>
  <c r="AF1042" i="7"/>
  <c r="AF1041" i="7"/>
  <c r="C761" i="7"/>
  <c r="C773" i="7"/>
  <c r="C726" i="7"/>
  <c r="C749" i="7"/>
  <c r="Z780" i="7"/>
  <c r="BE785" i="7"/>
  <c r="BE960" i="7"/>
  <c r="BE779" i="7"/>
  <c r="BE778" i="7"/>
  <c r="AE761" i="7"/>
  <c r="AE773" i="7"/>
  <c r="AE726" i="7"/>
  <c r="AE749" i="7"/>
  <c r="AE767" i="7"/>
  <c r="G1042" i="7"/>
  <c r="G1041" i="7"/>
  <c r="G696" i="7"/>
  <c r="G697" i="7"/>
  <c r="G701" i="7"/>
  <c r="G689" i="7"/>
  <c r="G687" i="7"/>
  <c r="G700" i="7"/>
  <c r="G702" i="7"/>
  <c r="G688" i="7"/>
  <c r="G703" i="7"/>
  <c r="G686" i="7"/>
  <c r="AM974" i="7"/>
  <c r="AM822" i="7"/>
  <c r="AM823" i="7"/>
  <c r="Q785" i="7"/>
  <c r="Q960" i="7"/>
  <c r="Q779" i="7"/>
  <c r="Q778" i="7"/>
  <c r="R997" i="7"/>
  <c r="R998" i="7"/>
  <c r="AQ777" i="7"/>
  <c r="AQ713" i="7"/>
  <c r="AQ788" i="7"/>
  <c r="P817" i="7"/>
  <c r="P792" i="7"/>
  <c r="P964" i="7"/>
  <c r="AK761" i="7"/>
  <c r="AK773" i="7"/>
  <c r="AK726" i="7"/>
  <c r="AK749" i="7"/>
  <c r="AK997" i="7"/>
  <c r="AK998" i="7"/>
  <c r="Q739" i="7"/>
  <c r="Q769" i="7"/>
  <c r="Q765" i="7"/>
  <c r="I785" i="7"/>
  <c r="I960" i="7"/>
  <c r="I779" i="7"/>
  <c r="I778" i="7"/>
  <c r="BA775" i="7"/>
  <c r="BA783" i="7"/>
  <c r="BA952" i="7"/>
  <c r="BB726" i="7"/>
  <c r="BB749" i="7"/>
  <c r="BB769" i="7"/>
  <c r="BB730" i="7"/>
  <c r="BB765" i="7"/>
  <c r="BB761" i="7"/>
  <c r="BB773" i="7"/>
  <c r="BB767" i="7"/>
  <c r="BB768" i="7"/>
  <c r="BG691" i="7"/>
  <c r="BG690" i="7"/>
  <c r="BG1079" i="7"/>
  <c r="BG1080" i="7"/>
  <c r="Z775" i="7"/>
  <c r="Z783" i="7"/>
  <c r="Z952" i="7"/>
  <c r="Z953" i="7"/>
  <c r="AO977" i="7"/>
  <c r="AO806" i="7"/>
  <c r="AU707" i="7"/>
  <c r="AU698" i="7"/>
  <c r="AU680" i="7"/>
  <c r="AU996" i="7"/>
  <c r="AU699" i="7"/>
  <c r="V730" i="7"/>
  <c r="V764" i="7"/>
  <c r="V768" i="7"/>
  <c r="O841" i="7"/>
  <c r="O842" i="7"/>
  <c r="O932" i="7"/>
  <c r="O927" i="7"/>
  <c r="O832" i="7"/>
  <c r="O833" i="7"/>
  <c r="O942" i="7"/>
  <c r="O799" i="7"/>
  <c r="AN668" i="7"/>
  <c r="AN673" i="7"/>
  <c r="AN675" i="7"/>
  <c r="AN705" i="7"/>
  <c r="AN684" i="7"/>
  <c r="AN677" i="7"/>
  <c r="AN694" i="7"/>
  <c r="BH739" i="7"/>
  <c r="BH730" i="7"/>
  <c r="BH768" i="7"/>
  <c r="BH736" i="7"/>
  <c r="C777" i="7"/>
  <c r="C713" i="7"/>
  <c r="C788" i="7"/>
  <c r="AR981" i="7"/>
  <c r="AR802" i="7"/>
  <c r="AR951" i="7"/>
  <c r="AR959" i="7"/>
  <c r="AR972" i="7"/>
  <c r="AR834" i="7"/>
  <c r="AR985" i="7"/>
  <c r="AR973" i="7"/>
  <c r="AR801" i="7"/>
  <c r="AR795" i="7"/>
  <c r="AR947" i="7"/>
  <c r="AR963" i="7"/>
  <c r="AR984" i="7"/>
  <c r="AR816" i="7"/>
  <c r="AR968" i="7"/>
  <c r="AR967" i="7"/>
  <c r="U780" i="7"/>
  <c r="AL806" i="7"/>
  <c r="AL977" i="7"/>
  <c r="M726" i="7"/>
  <c r="M749" i="7"/>
  <c r="M761" i="7"/>
  <c r="M773" i="7"/>
  <c r="AJ806" i="7"/>
  <c r="AJ977" i="7"/>
  <c r="AO751" i="7"/>
  <c r="AO782" i="7"/>
  <c r="AM982" i="7"/>
  <c r="AM835" i="7"/>
  <c r="AB736" i="7"/>
  <c r="AB767" i="7"/>
  <c r="AB765" i="7"/>
  <c r="U792" i="7"/>
  <c r="U817" i="7"/>
  <c r="U964" i="7"/>
  <c r="P989" i="7"/>
  <c r="J785" i="7"/>
  <c r="J960" i="7"/>
  <c r="J779" i="7"/>
  <c r="J778" i="7"/>
  <c r="I751" i="7"/>
  <c r="I782" i="7"/>
  <c r="AT769" i="7"/>
  <c r="AT775" i="7"/>
  <c r="AT783" i="7"/>
  <c r="AT952" i="7"/>
  <c r="AT765" i="7"/>
  <c r="AP792" i="7"/>
  <c r="AP817" i="7"/>
  <c r="AP964" i="7"/>
  <c r="AS675" i="7"/>
  <c r="AS673" i="7"/>
  <c r="AS677" i="7"/>
  <c r="AS668" i="7"/>
  <c r="AS705" i="7"/>
  <c r="AS707" i="7"/>
  <c r="AS694" i="7"/>
  <c r="AS684" i="7"/>
  <c r="AC762" i="7"/>
  <c r="AC760" i="7"/>
  <c r="AC725" i="7"/>
  <c r="AC727" i="7"/>
  <c r="AC707" i="7"/>
  <c r="AB977" i="7"/>
  <c r="AB806" i="7"/>
  <c r="BE767" i="7"/>
  <c r="AG796" i="7"/>
  <c r="AG797" i="7"/>
  <c r="AG948" i="7"/>
  <c r="BF745" i="7"/>
  <c r="BF733" i="7"/>
  <c r="BF767" i="7"/>
  <c r="BF775" i="7"/>
  <c r="BF783" i="7"/>
  <c r="BF952" i="7"/>
  <c r="BF953" i="7"/>
  <c r="V806" i="7"/>
  <c r="V977" i="7"/>
  <c r="AY764" i="7"/>
  <c r="AY768" i="7"/>
  <c r="AY745" i="7"/>
  <c r="J768" i="7"/>
  <c r="J766" i="7"/>
  <c r="J769" i="7"/>
  <c r="AR766" i="7"/>
  <c r="AR765" i="7"/>
  <c r="AR775" i="7"/>
  <c r="AR783" i="7"/>
  <c r="AR952" i="7"/>
  <c r="B662" i="7"/>
  <c r="B663" i="7"/>
  <c r="T725" i="7"/>
  <c r="T760" i="7"/>
  <c r="T727" i="7"/>
  <c r="T762" i="7"/>
  <c r="BC760" i="7"/>
  <c r="BC727" i="7"/>
  <c r="BC725" i="7"/>
  <c r="BC762" i="7"/>
  <c r="BC703" i="7"/>
  <c r="BC689" i="7"/>
  <c r="BC688" i="7"/>
  <c r="BC701" i="7"/>
  <c r="BC700" i="7"/>
  <c r="BC686" i="7"/>
  <c r="BC687" i="7"/>
  <c r="BC702" i="7"/>
  <c r="L725" i="7"/>
  <c r="L760" i="7"/>
  <c r="L762" i="7"/>
  <c r="L727" i="7"/>
  <c r="L690" i="7"/>
  <c r="L691" i="7"/>
  <c r="L1079" i="7"/>
  <c r="L1080" i="7"/>
  <c r="AL802" i="7"/>
  <c r="AL834" i="7"/>
  <c r="AL972" i="7"/>
  <c r="AL973" i="7"/>
  <c r="AL801" i="7"/>
  <c r="AL981" i="7"/>
  <c r="AL951" i="7"/>
  <c r="AL959" i="7"/>
  <c r="AL985" i="7"/>
  <c r="AL795" i="7"/>
  <c r="AL947" i="7"/>
  <c r="AL816" i="7"/>
  <c r="AL984" i="7"/>
  <c r="AL963" i="7"/>
  <c r="AL968" i="7"/>
  <c r="AL967" i="7"/>
  <c r="S699" i="7"/>
  <c r="S996" i="7"/>
  <c r="S698" i="7"/>
  <c r="S680" i="7"/>
  <c r="AL775" i="7"/>
  <c r="AL783" i="7"/>
  <c r="AL952" i="7"/>
  <c r="AJ802" i="7"/>
  <c r="AJ801" i="7"/>
  <c r="AJ985" i="7"/>
  <c r="AJ972" i="7"/>
  <c r="AJ973" i="7"/>
  <c r="AJ951" i="7"/>
  <c r="AJ959" i="7"/>
  <c r="AJ981" i="7"/>
  <c r="AJ834" i="7"/>
  <c r="AJ795" i="7"/>
  <c r="AJ947" i="7"/>
  <c r="AJ963" i="7"/>
  <c r="AJ816" i="7"/>
  <c r="AJ984" i="7"/>
  <c r="AJ967" i="7"/>
  <c r="AJ968" i="7"/>
  <c r="BA972" i="7"/>
  <c r="BA801" i="7"/>
  <c r="BA973" i="7"/>
  <c r="BA985" i="7"/>
  <c r="BA981" i="7"/>
  <c r="BA802" i="7"/>
  <c r="BA951" i="7"/>
  <c r="BA959" i="7"/>
  <c r="BA834" i="7"/>
  <c r="BA795" i="7"/>
  <c r="BA947" i="7"/>
  <c r="BA963" i="7"/>
  <c r="BA984" i="7"/>
  <c r="BA816" i="7"/>
  <c r="BA968" i="7"/>
  <c r="BA967" i="7"/>
  <c r="Y951" i="7"/>
  <c r="Y959" i="7"/>
  <c r="Y981" i="7"/>
  <c r="Y972" i="7"/>
  <c r="Y985" i="7"/>
  <c r="Y973" i="7"/>
  <c r="Y834" i="7"/>
  <c r="Y801" i="7"/>
  <c r="Y802" i="7"/>
  <c r="Y795" i="7"/>
  <c r="Y984" i="7"/>
  <c r="Y816" i="7"/>
  <c r="Y963" i="7"/>
  <c r="Y947" i="7"/>
  <c r="Y967" i="7"/>
  <c r="Y968" i="7"/>
  <c r="Q801" i="7"/>
  <c r="Q951" i="7"/>
  <c r="Q959" i="7"/>
  <c r="Q973" i="7"/>
  <c r="Q981" i="7"/>
  <c r="Q802" i="7"/>
  <c r="Q972" i="7"/>
  <c r="Q834" i="7"/>
  <c r="Q985" i="7"/>
  <c r="Q795" i="7"/>
  <c r="Q816" i="7"/>
  <c r="Q963" i="7"/>
  <c r="Q984" i="7"/>
  <c r="Q947" i="7"/>
  <c r="Q968" i="7"/>
  <c r="Q967" i="7"/>
  <c r="W834" i="7"/>
  <c r="W802" i="7"/>
  <c r="W981" i="7"/>
  <c r="W985" i="7"/>
  <c r="W973" i="7"/>
  <c r="W951" i="7"/>
  <c r="W959" i="7"/>
  <c r="W801" i="7"/>
  <c r="W972" i="7"/>
  <c r="W795" i="7"/>
  <c r="W816" i="7"/>
  <c r="W984" i="7"/>
  <c r="W963" i="7"/>
  <c r="W947" i="7"/>
  <c r="W967" i="7"/>
  <c r="W968" i="7"/>
  <c r="AT985" i="7"/>
  <c r="AT951" i="7"/>
  <c r="AT959" i="7"/>
  <c r="AT981" i="7"/>
  <c r="AT802" i="7"/>
  <c r="AT973" i="7"/>
  <c r="AT801" i="7"/>
  <c r="AT972" i="7"/>
  <c r="AT834" i="7"/>
  <c r="AT795" i="7"/>
  <c r="AT963" i="7"/>
  <c r="AT947" i="7"/>
  <c r="AT816" i="7"/>
  <c r="AT984" i="7"/>
  <c r="AT968" i="7"/>
  <c r="AT967" i="7"/>
  <c r="U955" i="7"/>
  <c r="AI703" i="7"/>
  <c r="AI702" i="7"/>
  <c r="AI687" i="7"/>
  <c r="AI686" i="7"/>
  <c r="AI688" i="7"/>
  <c r="AI700" i="7"/>
  <c r="AI701" i="7"/>
  <c r="AI689" i="7"/>
  <c r="O777" i="7"/>
  <c r="O713" i="7"/>
  <c r="O788" i="7"/>
  <c r="AX762" i="7"/>
  <c r="AX760" i="7"/>
  <c r="AX725" i="7"/>
  <c r="AX727" i="7"/>
  <c r="AX688" i="7"/>
  <c r="AX689" i="7"/>
  <c r="AX686" i="7"/>
  <c r="AX687" i="7"/>
  <c r="AX703" i="7"/>
  <c r="AX701" i="7"/>
  <c r="AX702" i="7"/>
  <c r="AX700" i="7"/>
  <c r="AM796" i="7"/>
  <c r="AM797" i="7"/>
  <c r="AM948" i="7"/>
  <c r="BA806" i="7"/>
  <c r="BA977" i="7"/>
  <c r="AE777" i="7"/>
  <c r="AE713" i="7"/>
  <c r="AE788" i="7"/>
  <c r="N785" i="7"/>
  <c r="N960" i="7"/>
  <c r="N778" i="7"/>
  <c r="N779" i="7"/>
  <c r="AA727" i="7"/>
  <c r="AA760" i="7"/>
  <c r="AA725" i="7"/>
  <c r="AA762" i="7"/>
  <c r="AJ769" i="7"/>
  <c r="AJ733" i="7"/>
  <c r="AJ751" i="7"/>
  <c r="AJ782" i="7"/>
  <c r="AG817" i="7"/>
  <c r="AG792" i="7"/>
  <c r="AG964" i="7"/>
  <c r="AD988" i="7"/>
  <c r="BF977" i="7"/>
  <c r="BF806" i="7"/>
  <c r="BH932" i="7"/>
  <c r="BH927" i="7"/>
  <c r="BH841" i="7"/>
  <c r="BH842" i="7"/>
  <c r="BH799" i="7"/>
  <c r="BH832" i="7"/>
  <c r="BH833" i="7"/>
  <c r="BH942" i="7"/>
  <c r="AZ997" i="7"/>
  <c r="AZ998" i="7"/>
  <c r="N769" i="7"/>
  <c r="Z988" i="7"/>
  <c r="Z982" i="7"/>
  <c r="Z835" i="7"/>
  <c r="AF691" i="7"/>
  <c r="AF690" i="7"/>
  <c r="AF1079" i="7"/>
  <c r="AF1080" i="7"/>
  <c r="BE977" i="7"/>
  <c r="BE806" i="7"/>
  <c r="G691" i="7"/>
  <c r="G690" i="7"/>
  <c r="G1079" i="7"/>
  <c r="G1080" i="7"/>
  <c r="G725" i="7"/>
  <c r="G762" i="7"/>
  <c r="G760" i="7"/>
  <c r="G727" i="7"/>
  <c r="AM956" i="7"/>
  <c r="AM969" i="7"/>
  <c r="Q806" i="7"/>
  <c r="Q977" i="7"/>
  <c r="F678" i="7"/>
  <c r="F676" i="7"/>
  <c r="F706" i="7"/>
  <c r="AG835" i="7"/>
  <c r="AG982" i="7"/>
  <c r="BA841" i="7"/>
  <c r="BA842" i="7"/>
  <c r="BA932" i="7"/>
  <c r="BA927" i="7"/>
  <c r="BA799" i="7"/>
  <c r="BA832" i="7"/>
  <c r="BA833" i="7"/>
  <c r="BA942" i="7"/>
  <c r="BG698" i="7"/>
  <c r="BG680" i="7"/>
  <c r="BG699" i="7"/>
  <c r="BG996" i="7"/>
  <c r="AO785" i="7"/>
  <c r="AO960" i="7"/>
  <c r="AO779" i="7"/>
  <c r="AO778" i="7"/>
  <c r="AU727" i="7"/>
  <c r="AU710" i="7"/>
  <c r="AU711" i="7"/>
  <c r="AU725" i="7"/>
  <c r="AU760" i="7"/>
  <c r="AU762" i="7"/>
  <c r="AN678" i="7"/>
  <c r="AN676" i="7"/>
  <c r="AN706" i="7"/>
  <c r="AR784" i="7"/>
  <c r="AR986" i="7"/>
  <c r="AR787" i="7"/>
  <c r="AR786" i="7"/>
  <c r="AR987" i="7"/>
  <c r="U796" i="7"/>
  <c r="U797" i="7"/>
  <c r="U948" i="7"/>
  <c r="AL785" i="7"/>
  <c r="AL960" i="7"/>
  <c r="AL779" i="7"/>
  <c r="AL778" i="7"/>
  <c r="K662" i="7"/>
  <c r="K663" i="7"/>
  <c r="AJ785" i="7"/>
  <c r="AJ960" i="7"/>
  <c r="AJ779" i="7"/>
  <c r="AJ778" i="7"/>
  <c r="AM988" i="7"/>
  <c r="U974" i="7"/>
  <c r="U822" i="7"/>
  <c r="U823" i="7"/>
  <c r="P988" i="7"/>
  <c r="AD780" i="7"/>
  <c r="AR841" i="7"/>
  <c r="AR842" i="7"/>
  <c r="AR932" i="7"/>
  <c r="AR927" i="7"/>
  <c r="AR799" i="7"/>
  <c r="AR832" i="7"/>
  <c r="AR833" i="7"/>
  <c r="AR942" i="7"/>
  <c r="AP969" i="7"/>
  <c r="AP956" i="7"/>
  <c r="AT977" i="7"/>
  <c r="AT806" i="7"/>
  <c r="AY806" i="7"/>
  <c r="AY977" i="7"/>
  <c r="AC701" i="7"/>
  <c r="AC688" i="7"/>
  <c r="AC687" i="7"/>
  <c r="AC686" i="7"/>
  <c r="AC703" i="7"/>
  <c r="AC700" i="7"/>
  <c r="AC702" i="7"/>
  <c r="AC689" i="7"/>
  <c r="AC690" i="7"/>
  <c r="AC691" i="7"/>
  <c r="AC1079" i="7"/>
  <c r="AC1080" i="7"/>
  <c r="AB785" i="7"/>
  <c r="AB960" i="7"/>
  <c r="AB779" i="7"/>
  <c r="AB778" i="7"/>
  <c r="AG953" i="7"/>
  <c r="V785" i="7"/>
  <c r="V960" i="7"/>
  <c r="V779" i="7"/>
  <c r="V778" i="7"/>
  <c r="J767" i="7"/>
  <c r="J736" i="7"/>
  <c r="J742" i="7"/>
  <c r="J764" i="7"/>
  <c r="AE997" i="7"/>
  <c r="AE998" i="7"/>
  <c r="T699" i="7"/>
  <c r="T996" i="7"/>
  <c r="T698" i="7"/>
  <c r="T680" i="7"/>
  <c r="T830" i="7"/>
  <c r="T701" i="7"/>
  <c r="T687" i="7"/>
  <c r="T688" i="7"/>
  <c r="T689" i="7"/>
  <c r="T686" i="7"/>
  <c r="T702" i="7"/>
  <c r="T703" i="7"/>
  <c r="T700" i="7"/>
  <c r="BC707" i="7"/>
  <c r="L707" i="7"/>
  <c r="AL786" i="7"/>
  <c r="AL784" i="7"/>
  <c r="AL986" i="7"/>
  <c r="AL787" i="7"/>
  <c r="AL987" i="7"/>
  <c r="S1042" i="7"/>
  <c r="S1041" i="7"/>
  <c r="S696" i="7"/>
  <c r="S697" i="7"/>
  <c r="R726" i="7"/>
  <c r="R749" i="7"/>
  <c r="R766" i="7"/>
  <c r="R742" i="7"/>
  <c r="R745" i="7"/>
  <c r="R761" i="7"/>
  <c r="R773" i="7"/>
  <c r="R730" i="7"/>
  <c r="AJ787" i="7"/>
  <c r="AJ986" i="7"/>
  <c r="AJ786" i="7"/>
  <c r="AJ784" i="7"/>
  <c r="AJ987" i="7"/>
  <c r="BA784" i="7"/>
  <c r="BA787" i="7"/>
  <c r="BA786" i="7"/>
  <c r="BA986" i="7"/>
  <c r="BA987" i="7"/>
  <c r="Y784" i="7"/>
  <c r="Y787" i="7"/>
  <c r="Y786" i="7"/>
  <c r="Y986" i="7"/>
  <c r="Y987" i="7"/>
  <c r="Q787" i="7"/>
  <c r="Q786" i="7"/>
  <c r="Q784" i="7"/>
  <c r="Q986" i="7"/>
  <c r="Q987" i="7"/>
  <c r="W986" i="7"/>
  <c r="W787" i="7"/>
  <c r="W786" i="7"/>
  <c r="W784" i="7"/>
  <c r="W987" i="7"/>
  <c r="AT787" i="7"/>
  <c r="AT784" i="7"/>
  <c r="AT786" i="7"/>
  <c r="AT986" i="7"/>
  <c r="AT987" i="7"/>
  <c r="D684" i="7"/>
  <c r="D677" i="7"/>
  <c r="D694" i="7"/>
  <c r="D673" i="7"/>
  <c r="D675" i="7"/>
  <c r="D705" i="7"/>
  <c r="D707" i="7"/>
  <c r="D668" i="7"/>
  <c r="BB777" i="7"/>
  <c r="BB713" i="7"/>
  <c r="BB788" i="7"/>
  <c r="E675" i="7"/>
  <c r="E684" i="7"/>
  <c r="E673" i="7"/>
  <c r="E668" i="7"/>
  <c r="E677" i="7"/>
  <c r="E705" i="7"/>
  <c r="E694" i="7"/>
  <c r="Z956" i="7"/>
  <c r="Z969" i="7"/>
  <c r="J972" i="7"/>
  <c r="J985" i="7"/>
  <c r="J989" i="7"/>
  <c r="J801" i="7"/>
  <c r="J951" i="7"/>
  <c r="J959" i="7"/>
  <c r="J802" i="7"/>
  <c r="J981" i="7"/>
  <c r="J834" i="7"/>
  <c r="J973" i="7"/>
  <c r="J795" i="7"/>
  <c r="J816" i="7"/>
  <c r="J984" i="7"/>
  <c r="J947" i="7"/>
  <c r="J963" i="7"/>
  <c r="J968" i="7"/>
  <c r="J967" i="7"/>
  <c r="BA785" i="7"/>
  <c r="BA960" i="7"/>
  <c r="BA779" i="7"/>
  <c r="BA778" i="7"/>
  <c r="AA696" i="7"/>
  <c r="AA697" i="7"/>
  <c r="AA1042" i="7"/>
  <c r="AA1041" i="7"/>
  <c r="AB801" i="7"/>
  <c r="AB972" i="7"/>
  <c r="AB981" i="7"/>
  <c r="AB985" i="7"/>
  <c r="AB834" i="7"/>
  <c r="AB973" i="7"/>
  <c r="AB951" i="7"/>
  <c r="AB959" i="7"/>
  <c r="AB802" i="7"/>
  <c r="AB795" i="7"/>
  <c r="AB984" i="7"/>
  <c r="AB963" i="7"/>
  <c r="AB947" i="7"/>
  <c r="AB816" i="7"/>
  <c r="AB968" i="7"/>
  <c r="AB967" i="7"/>
  <c r="AQ997" i="7"/>
  <c r="AQ998" i="7"/>
  <c r="AQ712" i="7"/>
  <c r="AQ790" i="7"/>
  <c r="AG969" i="7"/>
  <c r="AG956" i="7"/>
  <c r="AD835" i="7"/>
  <c r="AD982" i="7"/>
  <c r="N767" i="7"/>
  <c r="N765" i="7"/>
  <c r="Z955" i="7"/>
  <c r="Z989" i="7"/>
  <c r="AF707" i="7"/>
  <c r="AF725" i="7"/>
  <c r="AF727" i="7"/>
  <c r="AF760" i="7"/>
  <c r="AF762" i="7"/>
  <c r="W806" i="7"/>
  <c r="W977" i="7"/>
  <c r="U953" i="7"/>
  <c r="AM780" i="7"/>
  <c r="AP775" i="7"/>
  <c r="AP783" i="7"/>
  <c r="AP952" i="7"/>
  <c r="AP953" i="7"/>
  <c r="M830" i="7"/>
  <c r="AO985" i="7"/>
  <c r="AO989" i="7"/>
  <c r="AO981" i="7"/>
  <c r="AO834" i="7"/>
  <c r="AO801" i="7"/>
  <c r="AO802" i="7"/>
  <c r="AO951" i="7"/>
  <c r="AO959" i="7"/>
  <c r="AO972" i="7"/>
  <c r="AO973" i="7"/>
  <c r="AO795" i="7"/>
  <c r="AO816" i="7"/>
  <c r="AO963" i="7"/>
  <c r="AO984" i="7"/>
  <c r="AO988" i="7"/>
  <c r="AO947" i="7"/>
  <c r="AO968" i="7"/>
  <c r="AO967" i="7"/>
  <c r="G699" i="7"/>
  <c r="G698" i="7"/>
  <c r="G996" i="7"/>
  <c r="G680" i="7"/>
  <c r="AM792" i="7"/>
  <c r="AM817" i="7"/>
  <c r="AM964" i="7"/>
  <c r="F684" i="7"/>
  <c r="F677" i="7"/>
  <c r="F673" i="7"/>
  <c r="F705" i="7"/>
  <c r="F694" i="7"/>
  <c r="F668" i="7"/>
  <c r="F675" i="7"/>
  <c r="P956" i="7"/>
  <c r="P969" i="7"/>
  <c r="AG955" i="7"/>
  <c r="AG989" i="7"/>
  <c r="Q768" i="7"/>
  <c r="BG686" i="7"/>
  <c r="BG701" i="7"/>
  <c r="BG702" i="7"/>
  <c r="BG689" i="7"/>
  <c r="BG687" i="7"/>
  <c r="BG710" i="7"/>
  <c r="BG711" i="7"/>
  <c r="BG700" i="7"/>
  <c r="BG688" i="7"/>
  <c r="BG703" i="7"/>
  <c r="BG760" i="7"/>
  <c r="BG727" i="7"/>
  <c r="BG762" i="7"/>
  <c r="BG725" i="7"/>
  <c r="AU696" i="7"/>
  <c r="AU709" i="7"/>
  <c r="AU1042" i="7"/>
  <c r="AU1041" i="7"/>
  <c r="AU697" i="7"/>
  <c r="V769" i="7"/>
  <c r="V766" i="7"/>
  <c r="V733" i="7"/>
  <c r="O997" i="7"/>
  <c r="O998" i="7"/>
  <c r="O761" i="7"/>
  <c r="O773" i="7"/>
  <c r="O726" i="7"/>
  <c r="O749" i="7"/>
  <c r="AH997" i="7"/>
  <c r="AH998" i="7"/>
  <c r="BD684" i="7"/>
  <c r="BD668" i="7"/>
  <c r="BD705" i="7"/>
  <c r="BD707" i="7"/>
  <c r="BD673" i="7"/>
  <c r="BD675" i="7"/>
  <c r="BD694" i="7"/>
  <c r="BD677" i="7"/>
  <c r="BH765" i="7"/>
  <c r="BH733" i="7"/>
  <c r="BH742" i="7"/>
  <c r="AY802" i="7"/>
  <c r="AY972" i="7"/>
  <c r="AY985" i="7"/>
  <c r="AY989" i="7"/>
  <c r="AY951" i="7"/>
  <c r="AY959" i="7"/>
  <c r="AY834" i="7"/>
  <c r="AY801" i="7"/>
  <c r="AY973" i="7"/>
  <c r="AY981" i="7"/>
  <c r="AY795" i="7"/>
  <c r="AY947" i="7"/>
  <c r="AY816" i="7"/>
  <c r="AY963" i="7"/>
  <c r="AY984" i="7"/>
  <c r="AY988" i="7"/>
  <c r="AY967" i="7"/>
  <c r="AY968" i="7"/>
  <c r="BH977" i="7"/>
  <c r="BH806" i="7"/>
  <c r="AM955" i="7"/>
  <c r="AT785" i="7"/>
  <c r="AT960" i="7"/>
  <c r="AT778" i="7"/>
  <c r="AT779" i="7"/>
  <c r="AY785" i="7"/>
  <c r="AY960" i="7"/>
  <c r="AY779" i="7"/>
  <c r="AY778" i="7"/>
  <c r="AR806" i="7"/>
  <c r="AR977" i="7"/>
  <c r="J745" i="7"/>
  <c r="Y806" i="7"/>
  <c r="Y977" i="7"/>
  <c r="M777" i="7"/>
  <c r="M713" i="7"/>
  <c r="M788" i="7"/>
  <c r="T696" i="7"/>
  <c r="T1042" i="7"/>
  <c r="T1041" i="7"/>
  <c r="T697" i="7"/>
  <c r="BC697" i="7"/>
  <c r="BC696" i="7"/>
  <c r="BC1042" i="7"/>
  <c r="BC1041" i="7"/>
  <c r="BC699" i="7"/>
  <c r="BC996" i="7"/>
  <c r="BC698" i="7"/>
  <c r="BC680" i="7"/>
  <c r="L699" i="7"/>
  <c r="L698" i="7"/>
  <c r="L680" i="7"/>
  <c r="L830" i="7"/>
  <c r="L996" i="7"/>
  <c r="L688" i="7"/>
  <c r="L686" i="7"/>
  <c r="L687" i="7"/>
  <c r="L700" i="7"/>
  <c r="L701" i="7"/>
  <c r="L703" i="7"/>
  <c r="L702" i="7"/>
  <c r="L689" i="7"/>
  <c r="S687" i="7"/>
  <c r="S703" i="7"/>
  <c r="S686" i="7"/>
  <c r="S701" i="7"/>
  <c r="S702" i="7"/>
  <c r="S700" i="7"/>
  <c r="S688" i="7"/>
  <c r="S689" i="7"/>
  <c r="S690" i="7"/>
  <c r="S691" i="7"/>
  <c r="S1079" i="7"/>
  <c r="S1080" i="7"/>
  <c r="H662" i="7"/>
  <c r="H663" i="7"/>
  <c r="V801" i="7"/>
  <c r="V951" i="7"/>
  <c r="V959" i="7"/>
  <c r="V972" i="7"/>
  <c r="V802" i="7"/>
  <c r="V973" i="7"/>
  <c r="V981" i="7"/>
  <c r="V834" i="7"/>
  <c r="V985" i="7"/>
  <c r="V989" i="7"/>
  <c r="V795" i="7"/>
  <c r="V947" i="7"/>
  <c r="V984" i="7"/>
  <c r="V816" i="7"/>
  <c r="V963" i="7"/>
  <c r="V968" i="7"/>
  <c r="V967" i="7"/>
  <c r="BE981" i="7"/>
  <c r="BE802" i="7"/>
  <c r="BE972" i="7"/>
  <c r="BE834" i="7"/>
  <c r="BE985" i="7"/>
  <c r="BE989" i="7"/>
  <c r="BE973" i="7"/>
  <c r="BE951" i="7"/>
  <c r="BE959" i="7"/>
  <c r="BE801" i="7"/>
  <c r="BE795" i="7"/>
  <c r="BE963" i="7"/>
  <c r="BE984" i="7"/>
  <c r="BE988" i="7"/>
  <c r="BE947" i="7"/>
  <c r="BE816" i="7"/>
  <c r="BE967" i="7"/>
  <c r="BE968" i="7"/>
  <c r="N981" i="7"/>
  <c r="N951" i="7"/>
  <c r="N959" i="7"/>
  <c r="N985" i="7"/>
  <c r="N989" i="7"/>
  <c r="N972" i="7"/>
  <c r="N801" i="7"/>
  <c r="N802" i="7"/>
  <c r="N834" i="7"/>
  <c r="N973" i="7"/>
  <c r="N984" i="7"/>
  <c r="N988" i="7"/>
  <c r="N795" i="7"/>
  <c r="N947" i="7"/>
  <c r="N963" i="7"/>
  <c r="N816" i="7"/>
  <c r="N968" i="7"/>
  <c r="N967" i="7"/>
  <c r="BH802" i="7"/>
  <c r="BH973" i="7"/>
  <c r="BH972" i="7"/>
  <c r="BH981" i="7"/>
  <c r="BH801" i="7"/>
  <c r="BH985" i="7"/>
  <c r="BH989" i="7"/>
  <c r="BH951" i="7"/>
  <c r="BH959" i="7"/>
  <c r="BH834" i="7"/>
  <c r="BH795" i="7"/>
  <c r="BH816" i="7"/>
  <c r="BH984" i="7"/>
  <c r="BH988" i="7"/>
  <c r="BH947" i="7"/>
  <c r="BH963" i="7"/>
  <c r="BH968" i="7"/>
  <c r="BH967" i="7"/>
  <c r="I834" i="7"/>
  <c r="I972" i="7"/>
  <c r="I973" i="7"/>
  <c r="I985" i="7"/>
  <c r="I989" i="7"/>
  <c r="I981" i="7"/>
  <c r="I951" i="7"/>
  <c r="I959" i="7"/>
  <c r="I802" i="7"/>
  <c r="I801" i="7"/>
  <c r="I795" i="7"/>
  <c r="I963" i="7"/>
  <c r="I816" i="7"/>
  <c r="I984" i="7"/>
  <c r="I988" i="7"/>
  <c r="I947" i="7"/>
  <c r="I967" i="7"/>
  <c r="I968" i="7"/>
  <c r="AT953" i="7"/>
  <c r="AH733" i="7"/>
  <c r="AA710" i="7"/>
  <c r="AA711" i="7"/>
  <c r="AC709" i="7"/>
  <c r="AB751" i="7"/>
  <c r="AB782" i="7"/>
  <c r="BE775" i="7"/>
  <c r="BE783" i="7"/>
  <c r="BE952" i="7"/>
  <c r="AR751" i="7"/>
  <c r="AR782" i="7"/>
  <c r="Y953" i="7"/>
  <c r="BF751" i="7"/>
  <c r="BF782" i="7"/>
  <c r="BA751" i="7"/>
  <c r="BA782" i="7"/>
  <c r="G830" i="7"/>
  <c r="AB989" i="7"/>
  <c r="E707" i="7"/>
  <c r="BC830" i="7"/>
  <c r="Q775" i="7"/>
  <c r="Q783" i="7"/>
  <c r="Q952" i="7"/>
  <c r="Q953" i="7"/>
  <c r="BG830" i="7"/>
  <c r="AF710" i="7"/>
  <c r="AF711" i="7"/>
  <c r="AR953" i="7"/>
  <c r="AB775" i="7"/>
  <c r="AB783" i="7"/>
  <c r="AB952" i="7"/>
  <c r="AZ745" i="7"/>
  <c r="AE832" i="7"/>
  <c r="AE833" i="7"/>
  <c r="AE942" i="7"/>
  <c r="V988" i="7"/>
  <c r="BH775" i="7"/>
  <c r="BH783" i="7"/>
  <c r="BH952" i="7"/>
  <c r="AB988" i="7"/>
  <c r="J988" i="7"/>
  <c r="AL780" i="7"/>
  <c r="G710" i="7"/>
  <c r="G711" i="7"/>
  <c r="W775" i="7"/>
  <c r="W783" i="7"/>
  <c r="W952" i="7"/>
  <c r="AZ742" i="7"/>
  <c r="BA780" i="7"/>
  <c r="AX830" i="7"/>
  <c r="AE799" i="7"/>
  <c r="R790" i="7"/>
  <c r="F707" i="7"/>
  <c r="AU830" i="7"/>
  <c r="BB733" i="7"/>
  <c r="BB764" i="7"/>
  <c r="AE932" i="7"/>
  <c r="AE927" i="7"/>
  <c r="AF709" i="7"/>
  <c r="AA709" i="7"/>
  <c r="R765" i="7"/>
  <c r="R764" i="7"/>
  <c r="R736" i="7"/>
  <c r="AO780" i="7"/>
  <c r="AI710" i="7"/>
  <c r="AI711" i="7"/>
  <c r="AI712" i="7"/>
  <c r="BC710" i="7"/>
  <c r="BC711" i="7"/>
  <c r="M736" i="7"/>
  <c r="BB745" i="7"/>
  <c r="BB742" i="7"/>
  <c r="BB736" i="7"/>
  <c r="C764" i="7"/>
  <c r="AZ733" i="7"/>
  <c r="AT751" i="7"/>
  <c r="AT782" i="7"/>
  <c r="AT796" i="7"/>
  <c r="AT797" i="7"/>
  <c r="AO775" i="7"/>
  <c r="AO783" i="7"/>
  <c r="AO952" i="7"/>
  <c r="AO953" i="7"/>
  <c r="O745" i="7"/>
  <c r="O739" i="7"/>
  <c r="R769" i="7"/>
  <c r="R767" i="7"/>
  <c r="BG709" i="7"/>
  <c r="BB739" i="7"/>
  <c r="G709" i="7"/>
  <c r="AE764" i="7"/>
  <c r="AH736" i="7"/>
  <c r="AH766" i="7"/>
  <c r="AZ730" i="7"/>
  <c r="AZ767" i="7"/>
  <c r="W751" i="7"/>
  <c r="W782" i="7"/>
  <c r="W780" i="7"/>
  <c r="L710" i="7"/>
  <c r="L711" i="7"/>
  <c r="BC709" i="7"/>
  <c r="T709" i="7"/>
  <c r="O764" i="7"/>
  <c r="O768" i="7"/>
  <c r="T710" i="7"/>
  <c r="T711" i="7"/>
  <c r="Y988" i="7"/>
  <c r="M730" i="7"/>
  <c r="AH764" i="7"/>
  <c r="AX709" i="7"/>
  <c r="AZ764" i="7"/>
  <c r="L709" i="7"/>
  <c r="O736" i="7"/>
  <c r="O730" i="7"/>
  <c r="R768" i="7"/>
  <c r="R739" i="7"/>
  <c r="R751" i="7"/>
  <c r="R782" i="7"/>
  <c r="R733" i="7"/>
  <c r="S709" i="7"/>
  <c r="AX710" i="7"/>
  <c r="AX711" i="7"/>
  <c r="AL953" i="7"/>
  <c r="AE769" i="7"/>
  <c r="AE766" i="7"/>
  <c r="C739" i="7"/>
  <c r="AH730" i="7"/>
  <c r="AZ736" i="7"/>
  <c r="AZ768" i="7"/>
  <c r="AZ765" i="7"/>
  <c r="AI709" i="7"/>
  <c r="AI790" i="7"/>
  <c r="S710" i="7"/>
  <c r="S711" i="7"/>
  <c r="O766" i="7"/>
  <c r="AC710" i="7"/>
  <c r="AC711" i="7"/>
  <c r="I780" i="7"/>
  <c r="AE768" i="7"/>
  <c r="W953" i="7"/>
  <c r="BG712" i="7"/>
  <c r="BG790" i="7"/>
  <c r="BC712" i="7"/>
  <c r="BC790" i="7"/>
  <c r="L712" i="7"/>
  <c r="T712" i="7"/>
  <c r="T790" i="7"/>
  <c r="S712" i="7"/>
  <c r="S790" i="7"/>
  <c r="AX712" i="7"/>
  <c r="AX790" i="7"/>
  <c r="AC712" i="7"/>
  <c r="AC790" i="7"/>
  <c r="AJ948" i="7"/>
  <c r="AJ796" i="7"/>
  <c r="AJ797" i="7"/>
  <c r="I982" i="7"/>
  <c r="I835" i="7"/>
  <c r="BE955" i="7"/>
  <c r="S713" i="7"/>
  <c r="S788" i="7"/>
  <c r="S777" i="7"/>
  <c r="I955" i="7"/>
  <c r="L841" i="7"/>
  <c r="L842" i="7"/>
  <c r="L932" i="7"/>
  <c r="L927" i="7"/>
  <c r="L832" i="7"/>
  <c r="L833" i="7"/>
  <c r="L942" i="7"/>
  <c r="L799" i="7"/>
  <c r="BD696" i="7"/>
  <c r="BD697" i="7"/>
  <c r="BD1042" i="7"/>
  <c r="BD1041" i="7"/>
  <c r="BD699" i="7"/>
  <c r="BD698" i="7"/>
  <c r="BD680" i="7"/>
  <c r="BD996" i="7"/>
  <c r="F699" i="7"/>
  <c r="F996" i="7"/>
  <c r="F698" i="7"/>
  <c r="F680" i="7"/>
  <c r="AM852" i="7"/>
  <c r="AM853" i="7"/>
  <c r="AM861" i="7"/>
  <c r="AM903" i="7"/>
  <c r="AM793" i="7"/>
  <c r="AM826" i="7"/>
  <c r="AM859" i="7"/>
  <c r="AF761" i="7"/>
  <c r="AF773" i="7"/>
  <c r="AF733" i="7"/>
  <c r="AF726" i="7"/>
  <c r="AF749" i="7"/>
  <c r="AQ787" i="7"/>
  <c r="AQ786" i="7"/>
  <c r="AQ784" i="7"/>
  <c r="AQ986" i="7"/>
  <c r="AQ987" i="7"/>
  <c r="AB955" i="7"/>
  <c r="J982" i="7"/>
  <c r="J835" i="7"/>
  <c r="E702" i="7"/>
  <c r="E700" i="7"/>
  <c r="E688" i="7"/>
  <c r="E689" i="7"/>
  <c r="E701" i="7"/>
  <c r="E687" i="7"/>
  <c r="E703" i="7"/>
  <c r="E686" i="7"/>
  <c r="D699" i="7"/>
  <c r="D698" i="7"/>
  <c r="D680" i="7"/>
  <c r="D996" i="7"/>
  <c r="D696" i="7"/>
  <c r="D697" i="7"/>
  <c r="D1042" i="7"/>
  <c r="D1041" i="7"/>
  <c r="Q974" i="7"/>
  <c r="Q822" i="7"/>
  <c r="Q823" i="7"/>
  <c r="Y974" i="7"/>
  <c r="Y822" i="7"/>
  <c r="Y823" i="7"/>
  <c r="AJ817" i="7"/>
  <c r="AJ792" i="7"/>
  <c r="AJ964" i="7"/>
  <c r="AL969" i="7"/>
  <c r="AL956" i="7"/>
  <c r="T777" i="7"/>
  <c r="T713" i="7"/>
  <c r="T788" i="7"/>
  <c r="AR956" i="7"/>
  <c r="AR969" i="7"/>
  <c r="AU712" i="7"/>
  <c r="AU790" i="7"/>
  <c r="AE806" i="7"/>
  <c r="AE977" i="7"/>
  <c r="AX777" i="7"/>
  <c r="AX713" i="7"/>
  <c r="AX788" i="7"/>
  <c r="AX726" i="7"/>
  <c r="AX749" i="7"/>
  <c r="AX761" i="7"/>
  <c r="AX773" i="7"/>
  <c r="O806" i="7"/>
  <c r="O977" i="7"/>
  <c r="AT955" i="7"/>
  <c r="AT835" i="7"/>
  <c r="AT982" i="7"/>
  <c r="W988" i="7"/>
  <c r="W989" i="7"/>
  <c r="Y989" i="7"/>
  <c r="BA835" i="7"/>
  <c r="BA982" i="7"/>
  <c r="BA989" i="7"/>
  <c r="AL796" i="7"/>
  <c r="AL797" i="7"/>
  <c r="AL948" i="7"/>
  <c r="S997" i="7"/>
  <c r="S998" i="7"/>
  <c r="AL955" i="7"/>
  <c r="AL835" i="7"/>
  <c r="AL982" i="7"/>
  <c r="AC726" i="7"/>
  <c r="AC749" i="7"/>
  <c r="AC761" i="7"/>
  <c r="AC773" i="7"/>
  <c r="AS702" i="7"/>
  <c r="AS700" i="7"/>
  <c r="AS688" i="7"/>
  <c r="AS686" i="7"/>
  <c r="AS687" i="7"/>
  <c r="AS689" i="7"/>
  <c r="AS703" i="7"/>
  <c r="AS701" i="7"/>
  <c r="I796" i="7"/>
  <c r="I797" i="7"/>
  <c r="I948" i="7"/>
  <c r="AO796" i="7"/>
  <c r="AO797" i="7"/>
  <c r="AO948" i="7"/>
  <c r="M733" i="7"/>
  <c r="M745" i="7"/>
  <c r="M767" i="7"/>
  <c r="M765" i="7"/>
  <c r="AR988" i="7"/>
  <c r="AN690" i="7"/>
  <c r="AN691" i="7"/>
  <c r="AN1079" i="7"/>
  <c r="AN1080" i="7"/>
  <c r="BA953" i="7"/>
  <c r="AK767" i="7"/>
  <c r="AK742" i="7"/>
  <c r="AK769" i="7"/>
  <c r="AE736" i="7"/>
  <c r="C733" i="7"/>
  <c r="C769" i="7"/>
  <c r="C767" i="7"/>
  <c r="C742" i="7"/>
  <c r="BF974" i="7"/>
  <c r="BF822" i="7"/>
  <c r="BF823" i="7"/>
  <c r="AH739" i="7"/>
  <c r="C841" i="7"/>
  <c r="C842" i="7"/>
  <c r="C932" i="7"/>
  <c r="C927" i="7"/>
  <c r="C832" i="7"/>
  <c r="C833" i="7"/>
  <c r="C942" i="7"/>
  <c r="C799" i="7"/>
  <c r="AX997" i="7"/>
  <c r="AX998" i="7"/>
  <c r="AZ806" i="7"/>
  <c r="AZ977" i="7"/>
  <c r="I792" i="7"/>
  <c r="I817" i="7"/>
  <c r="I964" i="7"/>
  <c r="N792" i="7"/>
  <c r="N817" i="7"/>
  <c r="N964" i="7"/>
  <c r="BE969" i="7"/>
  <c r="BE956" i="7"/>
  <c r="S761" i="7"/>
  <c r="S773" i="7"/>
  <c r="S726" i="7"/>
  <c r="S749" i="7"/>
  <c r="J751" i="7"/>
  <c r="J782" i="7"/>
  <c r="AY751" i="7"/>
  <c r="AY782" i="7"/>
  <c r="AY780" i="7"/>
  <c r="AC997" i="7"/>
  <c r="AC998" i="7"/>
  <c r="AW860" i="7"/>
  <c r="AW867" i="7"/>
  <c r="I953" i="7"/>
  <c r="AY792" i="7"/>
  <c r="AY817" i="7"/>
  <c r="AY964" i="7"/>
  <c r="AD796" i="7"/>
  <c r="AD797" i="7"/>
  <c r="AD948" i="7"/>
  <c r="AO792" i="7"/>
  <c r="AO817" i="7"/>
  <c r="AO964" i="7"/>
  <c r="BF955" i="7"/>
  <c r="BF835" i="7"/>
  <c r="BF982" i="7"/>
  <c r="N775" i="7"/>
  <c r="N783" i="7"/>
  <c r="N952" i="7"/>
  <c r="N953" i="7"/>
  <c r="AQ745" i="7"/>
  <c r="AQ742" i="7"/>
  <c r="AB974" i="7"/>
  <c r="AB822" i="7"/>
  <c r="AB823" i="7"/>
  <c r="AA830" i="7"/>
  <c r="J974" i="7"/>
  <c r="J822" i="7"/>
  <c r="J823" i="7"/>
  <c r="X697" i="7"/>
  <c r="X696" i="7"/>
  <c r="X1042" i="7"/>
  <c r="X1041" i="7"/>
  <c r="X725" i="7"/>
  <c r="X727" i="7"/>
  <c r="X762" i="7"/>
  <c r="X760" i="7"/>
  <c r="AD852" i="7"/>
  <c r="AD853" i="7"/>
  <c r="AD793" i="7"/>
  <c r="AD826" i="7"/>
  <c r="AD859" i="7"/>
  <c r="R786" i="7"/>
  <c r="R787" i="7"/>
  <c r="R986" i="7"/>
  <c r="R784" i="7"/>
  <c r="R987" i="7"/>
  <c r="C986" i="7"/>
  <c r="C787" i="7"/>
  <c r="C786" i="7"/>
  <c r="C784" i="7"/>
  <c r="C987" i="7"/>
  <c r="AK801" i="7"/>
  <c r="AK802" i="7"/>
  <c r="AK972" i="7"/>
  <c r="AK834" i="7"/>
  <c r="AK981" i="7"/>
  <c r="AK985" i="7"/>
  <c r="AK973" i="7"/>
  <c r="AK951" i="7"/>
  <c r="AK959" i="7"/>
  <c r="AK795" i="7"/>
  <c r="AK816" i="7"/>
  <c r="AK947" i="7"/>
  <c r="AK963" i="7"/>
  <c r="AK984" i="7"/>
  <c r="AK968" i="7"/>
  <c r="AK967" i="7"/>
  <c r="O951" i="7"/>
  <c r="O959" i="7"/>
  <c r="O972" i="7"/>
  <c r="O834" i="7"/>
  <c r="O985" i="7"/>
  <c r="O801" i="7"/>
  <c r="O973" i="7"/>
  <c r="O981" i="7"/>
  <c r="O802" i="7"/>
  <c r="O963" i="7"/>
  <c r="O984" i="7"/>
  <c r="O795" i="7"/>
  <c r="O947" i="7"/>
  <c r="O816" i="7"/>
  <c r="O967" i="7"/>
  <c r="O968" i="7"/>
  <c r="BH982" i="7"/>
  <c r="BH835" i="7"/>
  <c r="BD688" i="7"/>
  <c r="BD689" i="7"/>
  <c r="BD700" i="7"/>
  <c r="BD703" i="7"/>
  <c r="BD701" i="7"/>
  <c r="BD702" i="7"/>
  <c r="BD686" i="7"/>
  <c r="BD687" i="7"/>
  <c r="G932" i="7"/>
  <c r="G927" i="7"/>
  <c r="G841" i="7"/>
  <c r="G842" i="7"/>
  <c r="G799" i="7"/>
  <c r="G832" i="7"/>
  <c r="G833" i="7"/>
  <c r="G942" i="7"/>
  <c r="AF712" i="7"/>
  <c r="E725" i="7"/>
  <c r="E762" i="7"/>
  <c r="E727" i="7"/>
  <c r="E760" i="7"/>
  <c r="BA974" i="7"/>
  <c r="BA822" i="7"/>
  <c r="BA823" i="7"/>
  <c r="AL974" i="7"/>
  <c r="AL822" i="7"/>
  <c r="AL823" i="7"/>
  <c r="T932" i="7"/>
  <c r="T927" i="7"/>
  <c r="T841" i="7"/>
  <c r="T842" i="7"/>
  <c r="T799" i="7"/>
  <c r="T832" i="7"/>
  <c r="T833" i="7"/>
  <c r="T942" i="7"/>
  <c r="K678" i="7"/>
  <c r="K676" i="7"/>
  <c r="K706" i="7"/>
  <c r="AR822" i="7"/>
  <c r="AR823" i="7"/>
  <c r="AR974" i="7"/>
  <c r="BH953" i="7"/>
  <c r="BG997" i="7"/>
  <c r="BG998" i="7"/>
  <c r="AA712" i="7"/>
  <c r="AA790" i="7"/>
  <c r="AE785" i="7"/>
  <c r="AE960" i="7"/>
  <c r="AE779" i="7"/>
  <c r="AE778" i="7"/>
  <c r="O785" i="7"/>
  <c r="O960" i="7"/>
  <c r="O779" i="7"/>
  <c r="O778" i="7"/>
  <c r="Q835" i="7"/>
  <c r="Q982" i="7"/>
  <c r="Y835" i="7"/>
  <c r="Y982" i="7"/>
  <c r="BA955" i="7"/>
  <c r="AJ955" i="7"/>
  <c r="AJ989" i="7"/>
  <c r="T761" i="7"/>
  <c r="T773" i="7"/>
  <c r="T726" i="7"/>
  <c r="T749" i="7"/>
  <c r="AS697" i="7"/>
  <c r="AS696" i="7"/>
  <c r="AS1042" i="7"/>
  <c r="AS1041" i="7"/>
  <c r="AS691" i="7"/>
  <c r="AS690" i="7"/>
  <c r="AS710" i="7"/>
  <c r="AS711" i="7"/>
  <c r="AS1079" i="7"/>
  <c r="AS1080" i="7"/>
  <c r="AP793" i="7"/>
  <c r="AP826" i="7"/>
  <c r="AP852" i="7"/>
  <c r="AP853" i="7"/>
  <c r="AP861" i="7"/>
  <c r="AP903" i="7"/>
  <c r="AP859" i="7"/>
  <c r="J780" i="7"/>
  <c r="U852" i="7"/>
  <c r="U853" i="7"/>
  <c r="U793" i="7"/>
  <c r="U826" i="7"/>
  <c r="U859" i="7"/>
  <c r="C977" i="7"/>
  <c r="C806" i="7"/>
  <c r="BH751" i="7"/>
  <c r="BH782" i="7"/>
  <c r="BH780" i="7"/>
  <c r="AN687" i="7"/>
  <c r="AN688" i="7"/>
  <c r="AN700" i="7"/>
  <c r="AN702" i="7"/>
  <c r="AN686" i="7"/>
  <c r="AN689" i="7"/>
  <c r="AN703" i="7"/>
  <c r="AN701" i="7"/>
  <c r="AN680" i="7"/>
  <c r="AN830" i="7"/>
  <c r="AN699" i="7"/>
  <c r="AN996" i="7"/>
  <c r="AN698" i="7"/>
  <c r="AU997" i="7"/>
  <c r="AU998" i="7"/>
  <c r="AK739" i="7"/>
  <c r="AK765" i="7"/>
  <c r="AQ806" i="7"/>
  <c r="AQ977" i="7"/>
  <c r="R806" i="7"/>
  <c r="R977" i="7"/>
  <c r="AZ785" i="7"/>
  <c r="AZ960" i="7"/>
  <c r="AZ778" i="7"/>
  <c r="AZ779" i="7"/>
  <c r="AI997" i="7"/>
  <c r="AI998" i="7"/>
  <c r="I969" i="7"/>
  <c r="I956" i="7"/>
  <c r="BH822" i="7"/>
  <c r="BH823" i="7"/>
  <c r="BH974" i="7"/>
  <c r="N956" i="7"/>
  <c r="N969" i="7"/>
  <c r="BE792" i="7"/>
  <c r="BE817" i="7"/>
  <c r="BE964" i="7"/>
  <c r="V969" i="7"/>
  <c r="V956" i="7"/>
  <c r="AH806" i="7"/>
  <c r="AH977" i="7"/>
  <c r="AY974" i="7"/>
  <c r="AY822" i="7"/>
  <c r="AY823" i="7"/>
  <c r="AH841" i="7"/>
  <c r="AH842" i="7"/>
  <c r="AH932" i="7"/>
  <c r="AH927" i="7"/>
  <c r="AH799" i="7"/>
  <c r="AH832" i="7"/>
  <c r="AH833" i="7"/>
  <c r="AH942" i="7"/>
  <c r="Y948" i="7"/>
  <c r="Y796" i="7"/>
  <c r="Y797" i="7"/>
  <c r="AV906" i="7"/>
  <c r="AV854" i="7"/>
  <c r="AF713" i="7"/>
  <c r="AF788" i="7"/>
  <c r="AF777" i="7"/>
  <c r="BF989" i="7"/>
  <c r="AK785" i="7"/>
  <c r="AK960" i="7"/>
  <c r="AK779" i="7"/>
  <c r="AK778" i="7"/>
  <c r="AQ736" i="7"/>
  <c r="AQ765" i="7"/>
  <c r="AB792" i="7"/>
  <c r="AB817" i="7"/>
  <c r="AB964" i="7"/>
  <c r="AA997" i="7"/>
  <c r="AA998" i="7"/>
  <c r="J792" i="7"/>
  <c r="J817" i="7"/>
  <c r="J964" i="7"/>
  <c r="Z852" i="7"/>
  <c r="Z853" i="7"/>
  <c r="Z861" i="7"/>
  <c r="Z903" i="7"/>
  <c r="Z793" i="7"/>
  <c r="Z826" i="7"/>
  <c r="Z859" i="7"/>
  <c r="W948" i="7"/>
  <c r="W796" i="7"/>
  <c r="W797" i="7"/>
  <c r="X686" i="7"/>
  <c r="X700" i="7"/>
  <c r="X703" i="7"/>
  <c r="X702" i="7"/>
  <c r="X688" i="7"/>
  <c r="X687" i="7"/>
  <c r="X701" i="7"/>
  <c r="X689" i="7"/>
  <c r="M802" i="7"/>
  <c r="M985" i="7"/>
  <c r="M973" i="7"/>
  <c r="M801" i="7"/>
  <c r="M981" i="7"/>
  <c r="M834" i="7"/>
  <c r="M951" i="7"/>
  <c r="M959" i="7"/>
  <c r="M972" i="7"/>
  <c r="M795" i="7"/>
  <c r="M816" i="7"/>
  <c r="M947" i="7"/>
  <c r="M963" i="7"/>
  <c r="M984" i="7"/>
  <c r="M968" i="7"/>
  <c r="M967" i="7"/>
  <c r="AH981" i="7"/>
  <c r="AH951" i="7"/>
  <c r="AH959" i="7"/>
  <c r="AH801" i="7"/>
  <c r="AH972" i="7"/>
  <c r="AH973" i="7"/>
  <c r="AH834" i="7"/>
  <c r="AH985" i="7"/>
  <c r="AH802" i="7"/>
  <c r="AH795" i="7"/>
  <c r="AH963" i="7"/>
  <c r="AH984" i="7"/>
  <c r="AH947" i="7"/>
  <c r="AH816" i="7"/>
  <c r="AH968" i="7"/>
  <c r="AH967" i="7"/>
  <c r="AK986" i="7"/>
  <c r="AK784" i="7"/>
  <c r="AK786" i="7"/>
  <c r="AK787" i="7"/>
  <c r="AK987" i="7"/>
  <c r="O786" i="7"/>
  <c r="O787" i="7"/>
  <c r="O784" i="7"/>
  <c r="O986" i="7"/>
  <c r="O987" i="7"/>
  <c r="BD762" i="7"/>
  <c r="BD727" i="7"/>
  <c r="BD725" i="7"/>
  <c r="BD760" i="7"/>
  <c r="F703" i="7"/>
  <c r="F689" i="7"/>
  <c r="F688" i="7"/>
  <c r="F700" i="7"/>
  <c r="F701" i="7"/>
  <c r="F687" i="7"/>
  <c r="F702" i="7"/>
  <c r="F686" i="7"/>
  <c r="AT822" i="7"/>
  <c r="AT823" i="7"/>
  <c r="AT974" i="7"/>
  <c r="Q817" i="7"/>
  <c r="Q792" i="7"/>
  <c r="Q964" i="7"/>
  <c r="Y817" i="7"/>
  <c r="Y792" i="7"/>
  <c r="Y964" i="7"/>
  <c r="N955" i="7"/>
  <c r="N982" i="7"/>
  <c r="N835" i="7"/>
  <c r="BE982" i="7"/>
  <c r="BE835" i="7"/>
  <c r="V982" i="7"/>
  <c r="V835" i="7"/>
  <c r="H676" i="7"/>
  <c r="H706" i="7"/>
  <c r="H678" i="7"/>
  <c r="M806" i="7"/>
  <c r="M977" i="7"/>
  <c r="BE953" i="7"/>
  <c r="AB796" i="7"/>
  <c r="AB797" i="7"/>
  <c r="AB948" i="7"/>
  <c r="BD690" i="7"/>
  <c r="BD691" i="7"/>
  <c r="BD1079" i="7"/>
  <c r="BD1080" i="7"/>
  <c r="O765" i="7"/>
  <c r="O769" i="7"/>
  <c r="O733" i="7"/>
  <c r="O767" i="7"/>
  <c r="BG761" i="7"/>
  <c r="BG773" i="7"/>
  <c r="BG726" i="7"/>
  <c r="BG749" i="7"/>
  <c r="BG777" i="7"/>
  <c r="BG713" i="7"/>
  <c r="BG788" i="7"/>
  <c r="G997" i="7"/>
  <c r="G998" i="7"/>
  <c r="AO982" i="7"/>
  <c r="AO835" i="7"/>
  <c r="J955" i="7"/>
  <c r="E996" i="7"/>
  <c r="E680" i="7"/>
  <c r="E699" i="7"/>
  <c r="E698" i="7"/>
  <c r="BB977" i="7"/>
  <c r="BB806" i="7"/>
  <c r="D725" i="7"/>
  <c r="D760" i="7"/>
  <c r="D762" i="7"/>
  <c r="D727" i="7"/>
  <c r="D688" i="7"/>
  <c r="D687" i="7"/>
  <c r="D702" i="7"/>
  <c r="D689" i="7"/>
  <c r="D701" i="7"/>
  <c r="D703" i="7"/>
  <c r="D686" i="7"/>
  <c r="D700" i="7"/>
  <c r="AT969" i="7"/>
  <c r="AT956" i="7"/>
  <c r="W974" i="7"/>
  <c r="W822" i="7"/>
  <c r="W823" i="7"/>
  <c r="Y956" i="7"/>
  <c r="Y969" i="7"/>
  <c r="BA792" i="7"/>
  <c r="BA817" i="7"/>
  <c r="BA964" i="7"/>
  <c r="AJ822" i="7"/>
  <c r="AJ823" i="7"/>
  <c r="AJ974" i="7"/>
  <c r="AL792" i="7"/>
  <c r="AL817" i="7"/>
  <c r="AL964" i="7"/>
  <c r="J775" i="7"/>
  <c r="J783" i="7"/>
  <c r="J952" i="7"/>
  <c r="J953" i="7"/>
  <c r="BE796" i="7"/>
  <c r="BE797" i="7"/>
  <c r="BE948" i="7"/>
  <c r="AC713" i="7"/>
  <c r="AC788" i="7"/>
  <c r="AC777" i="7"/>
  <c r="AB953" i="7"/>
  <c r="AJ780" i="7"/>
  <c r="K684" i="7"/>
  <c r="K668" i="7"/>
  <c r="K705" i="7"/>
  <c r="K673" i="7"/>
  <c r="K677" i="7"/>
  <c r="K675" i="7"/>
  <c r="K694" i="7"/>
  <c r="AR817" i="7"/>
  <c r="AR792" i="7"/>
  <c r="AR964" i="7"/>
  <c r="AA726" i="7"/>
  <c r="AA749" i="7"/>
  <c r="AA761" i="7"/>
  <c r="AA773" i="7"/>
  <c r="AA767" i="7"/>
  <c r="AI713" i="7"/>
  <c r="AI788" i="7"/>
  <c r="AI777" i="7"/>
  <c r="AT988" i="7"/>
  <c r="W955" i="7"/>
  <c r="Q955" i="7"/>
  <c r="Y955" i="7"/>
  <c r="AJ988" i="7"/>
  <c r="S830" i="7"/>
  <c r="AL988" i="7"/>
  <c r="AL989" i="7"/>
  <c r="BC777" i="7"/>
  <c r="BC713" i="7"/>
  <c r="BC788" i="7"/>
  <c r="BC726" i="7"/>
  <c r="BC749" i="7"/>
  <c r="BC761" i="7"/>
  <c r="BC773" i="7"/>
  <c r="BC765" i="7"/>
  <c r="B676" i="7"/>
  <c r="B678" i="7"/>
  <c r="B706" i="7"/>
  <c r="AY775" i="7"/>
  <c r="AY783" i="7"/>
  <c r="AY952" i="7"/>
  <c r="AY953" i="7"/>
  <c r="AS727" i="7"/>
  <c r="AS762" i="7"/>
  <c r="AS725" i="7"/>
  <c r="AS760" i="7"/>
  <c r="M766" i="7"/>
  <c r="M768" i="7"/>
  <c r="M742" i="7"/>
  <c r="AR955" i="7"/>
  <c r="AR989" i="7"/>
  <c r="C785" i="7"/>
  <c r="C960" i="7"/>
  <c r="C779" i="7"/>
  <c r="C778" i="7"/>
  <c r="AN707" i="7"/>
  <c r="V775" i="7"/>
  <c r="V783" i="7"/>
  <c r="V952" i="7"/>
  <c r="V953" i="7"/>
  <c r="AU841" i="7"/>
  <c r="AU842" i="7"/>
  <c r="AU932" i="7"/>
  <c r="AU927" i="7"/>
  <c r="AU832" i="7"/>
  <c r="AU833" i="7"/>
  <c r="AU942" i="7"/>
  <c r="AU799" i="7"/>
  <c r="AK745" i="7"/>
  <c r="AK766" i="7"/>
  <c r="AK733" i="7"/>
  <c r="AQ785" i="7"/>
  <c r="AQ960" i="7"/>
  <c r="AQ779" i="7"/>
  <c r="AQ778" i="7"/>
  <c r="G713" i="7"/>
  <c r="G788" i="7"/>
  <c r="G777" i="7"/>
  <c r="AE742" i="7"/>
  <c r="AE739" i="7"/>
  <c r="AE733" i="7"/>
  <c r="C745" i="7"/>
  <c r="C766" i="7"/>
  <c r="C730" i="7"/>
  <c r="BF792" i="7"/>
  <c r="BF817" i="7"/>
  <c r="BF964" i="7"/>
  <c r="N751" i="7"/>
  <c r="N782" i="7"/>
  <c r="N780" i="7"/>
  <c r="AH767" i="7"/>
  <c r="AH768" i="7"/>
  <c r="AH745" i="7"/>
  <c r="R785" i="7"/>
  <c r="R960" i="7"/>
  <c r="R779" i="7"/>
  <c r="R778" i="7"/>
  <c r="AI830" i="7"/>
  <c r="BH792" i="7"/>
  <c r="BH817" i="7"/>
  <c r="BH964" i="7"/>
  <c r="N822" i="7"/>
  <c r="N823" i="7"/>
  <c r="N974" i="7"/>
  <c r="BE822" i="7"/>
  <c r="BE823" i="7"/>
  <c r="BE974" i="7"/>
  <c r="V792" i="7"/>
  <c r="V817" i="7"/>
  <c r="V964" i="7"/>
  <c r="AR796" i="7"/>
  <c r="AR797" i="7"/>
  <c r="AR948" i="7"/>
  <c r="AH785" i="7"/>
  <c r="AH960" i="7"/>
  <c r="AH779" i="7"/>
  <c r="AH778" i="7"/>
  <c r="AR780" i="7"/>
  <c r="AW853" i="7"/>
  <c r="AY956" i="7"/>
  <c r="AY969" i="7"/>
  <c r="AU777" i="7"/>
  <c r="AU713" i="7"/>
  <c r="AU788" i="7"/>
  <c r="BA948" i="7"/>
  <c r="BA796" i="7"/>
  <c r="BA797" i="7"/>
  <c r="Q751" i="7"/>
  <c r="Q782" i="7"/>
  <c r="AO969" i="7"/>
  <c r="AO956" i="7"/>
  <c r="AP948" i="7"/>
  <c r="AP796" i="7"/>
  <c r="AP797" i="7"/>
  <c r="AP780" i="7"/>
  <c r="AF830" i="7"/>
  <c r="AK977" i="7"/>
  <c r="AK806" i="7"/>
  <c r="AQ767" i="7"/>
  <c r="AQ733" i="7"/>
  <c r="AQ764" i="7"/>
  <c r="AQ768" i="7"/>
  <c r="X699" i="7"/>
  <c r="X698" i="7"/>
  <c r="X680" i="7"/>
  <c r="X996" i="7"/>
  <c r="M786" i="7"/>
  <c r="M986" i="7"/>
  <c r="M784" i="7"/>
  <c r="M787" i="7"/>
  <c r="M987" i="7"/>
  <c r="AH786" i="7"/>
  <c r="AH784" i="7"/>
  <c r="AH986" i="7"/>
  <c r="AH787" i="7"/>
  <c r="AH987" i="7"/>
  <c r="BB802" i="7"/>
  <c r="BB951" i="7"/>
  <c r="BB959" i="7"/>
  <c r="BB981" i="7"/>
  <c r="BB972" i="7"/>
  <c r="BB801" i="7"/>
  <c r="BB834" i="7"/>
  <c r="BB973" i="7"/>
  <c r="BB985" i="7"/>
  <c r="BB795" i="7"/>
  <c r="BB963" i="7"/>
  <c r="BB947" i="7"/>
  <c r="BB984" i="7"/>
  <c r="BB816" i="7"/>
  <c r="BB968" i="7"/>
  <c r="BB967" i="7"/>
  <c r="AE801" i="7"/>
  <c r="AE985" i="7"/>
  <c r="AE834" i="7"/>
  <c r="AE951" i="7"/>
  <c r="AE959" i="7"/>
  <c r="AE802" i="7"/>
  <c r="AE981" i="7"/>
  <c r="AE972" i="7"/>
  <c r="AE973" i="7"/>
  <c r="AE795" i="7"/>
  <c r="AE816" i="7"/>
  <c r="AE963" i="7"/>
  <c r="AE984" i="7"/>
  <c r="AE947" i="7"/>
  <c r="AE967" i="7"/>
  <c r="AE968" i="7"/>
  <c r="AZ801" i="7"/>
  <c r="AZ973" i="7"/>
  <c r="AZ985" i="7"/>
  <c r="AZ834" i="7"/>
  <c r="AZ951" i="7"/>
  <c r="AZ959" i="7"/>
  <c r="AZ981" i="7"/>
  <c r="AZ972" i="7"/>
  <c r="AZ802" i="7"/>
  <c r="AZ795" i="7"/>
  <c r="AZ963" i="7"/>
  <c r="AZ816" i="7"/>
  <c r="AZ984" i="7"/>
  <c r="AZ947" i="7"/>
  <c r="AZ967" i="7"/>
  <c r="AZ968" i="7"/>
  <c r="BH955" i="7"/>
  <c r="L777" i="7"/>
  <c r="L713" i="7"/>
  <c r="L788" i="7"/>
  <c r="BC997" i="7"/>
  <c r="BC998" i="7"/>
  <c r="BF796" i="7"/>
  <c r="BF797" i="7"/>
  <c r="BF948" i="7"/>
  <c r="AY955" i="7"/>
  <c r="F1042" i="7"/>
  <c r="F1041" i="7"/>
  <c r="F696" i="7"/>
  <c r="F697" i="7"/>
  <c r="M841" i="7"/>
  <c r="M842" i="7"/>
  <c r="M932" i="7"/>
  <c r="M927" i="7"/>
  <c r="M832" i="7"/>
  <c r="M833" i="7"/>
  <c r="M942" i="7"/>
  <c r="M799" i="7"/>
  <c r="W956" i="7"/>
  <c r="W969" i="7"/>
  <c r="AJ956" i="7"/>
  <c r="AJ969" i="7"/>
  <c r="V955" i="7"/>
  <c r="H705" i="7"/>
  <c r="H675" i="7"/>
  <c r="H668" i="7"/>
  <c r="H673" i="7"/>
  <c r="H684" i="7"/>
  <c r="H677" i="7"/>
  <c r="H694" i="7"/>
  <c r="L997" i="7"/>
  <c r="L998" i="7"/>
  <c r="BC932" i="7"/>
  <c r="BC927" i="7"/>
  <c r="BC841" i="7"/>
  <c r="BC842" i="7"/>
  <c r="BC799" i="7"/>
  <c r="BC832" i="7"/>
  <c r="BC833" i="7"/>
  <c r="BC942" i="7"/>
  <c r="M785" i="7"/>
  <c r="M960" i="7"/>
  <c r="M779" i="7"/>
  <c r="M778" i="7"/>
  <c r="AY835" i="7"/>
  <c r="AY982" i="7"/>
  <c r="O742" i="7"/>
  <c r="F762" i="7"/>
  <c r="F725" i="7"/>
  <c r="F760" i="7"/>
  <c r="F727" i="7"/>
  <c r="F690" i="7"/>
  <c r="F691" i="7"/>
  <c r="F1079" i="7"/>
  <c r="F1080" i="7"/>
  <c r="AO955" i="7"/>
  <c r="AQ951" i="7"/>
  <c r="AQ959" i="7"/>
  <c r="AQ973" i="7"/>
  <c r="AQ834" i="7"/>
  <c r="AQ801" i="7"/>
  <c r="AQ802" i="7"/>
  <c r="AQ972" i="7"/>
  <c r="AQ985" i="7"/>
  <c r="AQ989" i="7"/>
  <c r="AQ981" i="7"/>
  <c r="AQ795" i="7"/>
  <c r="AQ984" i="7"/>
  <c r="AQ988" i="7"/>
  <c r="AQ947" i="7"/>
  <c r="AQ963" i="7"/>
  <c r="AQ816" i="7"/>
  <c r="AQ967" i="7"/>
  <c r="AQ968" i="7"/>
  <c r="AB835" i="7"/>
  <c r="AB982" i="7"/>
  <c r="E697" i="7"/>
  <c r="E696" i="7"/>
  <c r="E1042" i="7"/>
  <c r="E1041" i="7"/>
  <c r="E690" i="7"/>
  <c r="E691" i="7"/>
  <c r="E1079" i="7"/>
  <c r="E1080" i="7"/>
  <c r="BB785" i="7"/>
  <c r="BB960" i="7"/>
  <c r="BB779" i="7"/>
  <c r="BB778" i="7"/>
  <c r="D690" i="7"/>
  <c r="D691" i="7"/>
  <c r="D1079" i="7"/>
  <c r="D1080" i="7"/>
  <c r="AT792" i="7"/>
  <c r="AT817" i="7"/>
  <c r="AT964" i="7"/>
  <c r="W792" i="7"/>
  <c r="W817" i="7"/>
  <c r="W964" i="7"/>
  <c r="Q969" i="7"/>
  <c r="Q956" i="7"/>
  <c r="BA969" i="7"/>
  <c r="BA956" i="7"/>
  <c r="T997" i="7"/>
  <c r="T998" i="7"/>
  <c r="AB780" i="7"/>
  <c r="AU761" i="7"/>
  <c r="AU773" i="7"/>
  <c r="AU726" i="7"/>
  <c r="AU749" i="7"/>
  <c r="BG841" i="7"/>
  <c r="BG842" i="7"/>
  <c r="BG932" i="7"/>
  <c r="BG927" i="7"/>
  <c r="BG832" i="7"/>
  <c r="BG833" i="7"/>
  <c r="BG942" i="7"/>
  <c r="BG799" i="7"/>
  <c r="G712" i="7"/>
  <c r="G790" i="7"/>
  <c r="G726" i="7"/>
  <c r="G749" i="7"/>
  <c r="G761" i="7"/>
  <c r="G773" i="7"/>
  <c r="AG852" i="7"/>
  <c r="AG853" i="7"/>
  <c r="AG861" i="7"/>
  <c r="AG903" i="7"/>
  <c r="AG793" i="7"/>
  <c r="AG826" i="7"/>
  <c r="AG859" i="7"/>
  <c r="AT989" i="7"/>
  <c r="W982" i="7"/>
  <c r="W835" i="7"/>
  <c r="Q988" i="7"/>
  <c r="Q989" i="7"/>
  <c r="BA988" i="7"/>
  <c r="AJ835" i="7"/>
  <c r="AJ982" i="7"/>
  <c r="L761" i="7"/>
  <c r="L773" i="7"/>
  <c r="L726" i="7"/>
  <c r="L749" i="7"/>
  <c r="B677" i="7"/>
  <c r="B668" i="7"/>
  <c r="B675" i="7"/>
  <c r="B684" i="7"/>
  <c r="B673" i="7"/>
  <c r="B705" i="7"/>
  <c r="B707" i="7"/>
  <c r="B694" i="7"/>
  <c r="AS699" i="7"/>
  <c r="AS996" i="7"/>
  <c r="AS698" i="7"/>
  <c r="AS680" i="7"/>
  <c r="AS830" i="7"/>
  <c r="M764" i="7"/>
  <c r="M769" i="7"/>
  <c r="M739" i="7"/>
  <c r="M751" i="7"/>
  <c r="M782" i="7"/>
  <c r="AR982" i="7"/>
  <c r="AR835" i="7"/>
  <c r="AN696" i="7"/>
  <c r="AN1042" i="7"/>
  <c r="AN1041" i="7"/>
  <c r="AN697" i="7"/>
  <c r="AN725" i="7"/>
  <c r="AN760" i="7"/>
  <c r="AN727" i="7"/>
  <c r="AN762" i="7"/>
  <c r="V751" i="7"/>
  <c r="V782" i="7"/>
  <c r="V780" i="7"/>
  <c r="BB751" i="7"/>
  <c r="BB782" i="7"/>
  <c r="BB766" i="7"/>
  <c r="BB775" i="7"/>
  <c r="BB783" i="7"/>
  <c r="BB952" i="7"/>
  <c r="BB953" i="7"/>
  <c r="AK768" i="7"/>
  <c r="AK764" i="7"/>
  <c r="AK730" i="7"/>
  <c r="AK736" i="7"/>
  <c r="P852" i="7"/>
  <c r="P853" i="7"/>
  <c r="P793" i="7"/>
  <c r="P826" i="7"/>
  <c r="P859" i="7"/>
  <c r="AE765" i="7"/>
  <c r="AE775" i="7"/>
  <c r="AE783" i="7"/>
  <c r="AE952" i="7"/>
  <c r="AE730" i="7"/>
  <c r="AE745" i="7"/>
  <c r="BE780" i="7"/>
  <c r="C736" i="7"/>
  <c r="C768" i="7"/>
  <c r="C765" i="7"/>
  <c r="BF969" i="7"/>
  <c r="BF956" i="7"/>
  <c r="AH769" i="7"/>
  <c r="AH765" i="7"/>
  <c r="AH742" i="7"/>
  <c r="BF780" i="7"/>
  <c r="AJ775" i="7"/>
  <c r="AJ783" i="7"/>
  <c r="AJ952" i="7"/>
  <c r="AJ953" i="7"/>
  <c r="AA777" i="7"/>
  <c r="AA713" i="7"/>
  <c r="AA788" i="7"/>
  <c r="AX932" i="7"/>
  <c r="AX927" i="7"/>
  <c r="AX841" i="7"/>
  <c r="AX842" i="7"/>
  <c r="AX832" i="7"/>
  <c r="AX833" i="7"/>
  <c r="AX942" i="7"/>
  <c r="AX799" i="7"/>
  <c r="AZ769" i="7"/>
  <c r="AZ766" i="7"/>
  <c r="AZ739" i="7"/>
  <c r="AZ751" i="7"/>
  <c r="AZ782" i="7"/>
  <c r="I974" i="7"/>
  <c r="I822" i="7"/>
  <c r="I823" i="7"/>
  <c r="BH969" i="7"/>
  <c r="BH956" i="7"/>
  <c r="V822" i="7"/>
  <c r="V823" i="7"/>
  <c r="V974" i="7"/>
  <c r="Y780" i="7"/>
  <c r="AC830" i="7"/>
  <c r="AK932" i="7"/>
  <c r="AK927" i="7"/>
  <c r="AK841" i="7"/>
  <c r="AK842" i="7"/>
  <c r="AK832" i="7"/>
  <c r="AK833" i="7"/>
  <c r="AK942" i="7"/>
  <c r="AK799" i="7"/>
  <c r="AO974" i="7"/>
  <c r="AO822" i="7"/>
  <c r="AO823" i="7"/>
  <c r="AV860" i="7"/>
  <c r="AV867" i="7"/>
  <c r="AV868" i="7"/>
  <c r="AV869" i="7"/>
  <c r="AF997" i="7"/>
  <c r="AF998" i="7"/>
  <c r="BF988" i="7"/>
  <c r="AQ766" i="7"/>
  <c r="AQ739" i="7"/>
  <c r="AQ730" i="7"/>
  <c r="AQ769" i="7"/>
  <c r="AB956" i="7"/>
  <c r="AB969" i="7"/>
  <c r="J969" i="7"/>
  <c r="J956" i="7"/>
  <c r="X690" i="7"/>
  <c r="X691" i="7"/>
  <c r="X1079" i="7"/>
  <c r="X1080" i="7"/>
  <c r="X707" i="7"/>
  <c r="AI726" i="7"/>
  <c r="AI749" i="7"/>
  <c r="AI768" i="7"/>
  <c r="AI761" i="7"/>
  <c r="AI773" i="7"/>
  <c r="AI769" i="7"/>
  <c r="R801" i="7"/>
  <c r="R951" i="7"/>
  <c r="R959" i="7"/>
  <c r="R802" i="7"/>
  <c r="R973" i="7"/>
  <c r="R972" i="7"/>
  <c r="R981" i="7"/>
  <c r="R834" i="7"/>
  <c r="R985" i="7"/>
  <c r="R989" i="7"/>
  <c r="R795" i="7"/>
  <c r="R963" i="7"/>
  <c r="R947" i="7"/>
  <c r="R984" i="7"/>
  <c r="R816" i="7"/>
  <c r="R968" i="7"/>
  <c r="R967" i="7"/>
  <c r="C951" i="7"/>
  <c r="C959" i="7"/>
  <c r="C802" i="7"/>
  <c r="C801" i="7"/>
  <c r="C985" i="7"/>
  <c r="C989" i="7"/>
  <c r="C981" i="7"/>
  <c r="C972" i="7"/>
  <c r="C834" i="7"/>
  <c r="C973" i="7"/>
  <c r="C795" i="7"/>
  <c r="C963" i="7"/>
  <c r="C984" i="7"/>
  <c r="C988" i="7"/>
  <c r="C816" i="7"/>
  <c r="C947" i="7"/>
  <c r="C967" i="7"/>
  <c r="C968" i="7"/>
  <c r="BB986" i="7"/>
  <c r="BB786" i="7"/>
  <c r="BB787" i="7"/>
  <c r="BB784" i="7"/>
  <c r="BB987" i="7"/>
  <c r="AE986" i="7"/>
  <c r="AE784" i="7"/>
  <c r="AE786" i="7"/>
  <c r="AE787" i="7"/>
  <c r="AE987" i="7"/>
  <c r="AZ787" i="7"/>
  <c r="AZ786" i="7"/>
  <c r="AZ986" i="7"/>
  <c r="AZ784" i="7"/>
  <c r="AZ987" i="7"/>
  <c r="AI730" i="7"/>
  <c r="AI733" i="7"/>
  <c r="AU766" i="7"/>
  <c r="H707" i="7"/>
  <c r="BC745" i="7"/>
  <c r="BC739" i="7"/>
  <c r="AX767" i="7"/>
  <c r="AX766" i="7"/>
  <c r="L790" i="7"/>
  <c r="L733" i="7"/>
  <c r="BC766" i="7"/>
  <c r="BG769" i="7"/>
  <c r="AX730" i="7"/>
  <c r="AE953" i="7"/>
  <c r="L769" i="7"/>
  <c r="BC764" i="7"/>
  <c r="BC736" i="7"/>
  <c r="AC739" i="7"/>
  <c r="AX742" i="7"/>
  <c r="AX768" i="7"/>
  <c r="R775" i="7"/>
  <c r="R783" i="7"/>
  <c r="R952" i="7"/>
  <c r="AF790" i="7"/>
  <c r="AA736" i="7"/>
  <c r="K707" i="7"/>
  <c r="AX733" i="7"/>
  <c r="AX736" i="7"/>
  <c r="AX739" i="7"/>
  <c r="AT780" i="7"/>
  <c r="R988" i="7"/>
  <c r="AA765" i="7"/>
  <c r="BG736" i="7"/>
  <c r="AC765" i="7"/>
  <c r="AC775" i="7"/>
  <c r="AC783" i="7"/>
  <c r="AC952" i="7"/>
  <c r="AT948" i="7"/>
  <c r="AZ775" i="7"/>
  <c r="AZ783" i="7"/>
  <c r="AZ952" i="7"/>
  <c r="AZ953" i="7"/>
  <c r="AA764" i="7"/>
  <c r="BG765" i="7"/>
  <c r="AC766" i="7"/>
  <c r="AX765" i="7"/>
  <c r="AX745" i="7"/>
  <c r="AX764" i="7"/>
  <c r="AX775" i="7"/>
  <c r="AX783" i="7"/>
  <c r="AX952" i="7"/>
  <c r="AX953" i="7"/>
  <c r="L736" i="7"/>
  <c r="G767" i="7"/>
  <c r="AU742" i="7"/>
  <c r="AU769" i="7"/>
  <c r="BC742" i="7"/>
  <c r="BC768" i="7"/>
  <c r="BC769" i="7"/>
  <c r="AA730" i="7"/>
  <c r="AA733" i="7"/>
  <c r="BG742" i="7"/>
  <c r="BD710" i="7"/>
  <c r="BD711" i="7"/>
  <c r="AC768" i="7"/>
  <c r="AC730" i="7"/>
  <c r="AC733" i="7"/>
  <c r="AF766" i="7"/>
  <c r="AF730" i="7"/>
  <c r="AF751" i="7"/>
  <c r="AF782" i="7"/>
  <c r="AN709" i="7"/>
  <c r="AU736" i="7"/>
  <c r="AU765" i="7"/>
  <c r="AU767" i="7"/>
  <c r="AU775" i="7"/>
  <c r="AU783" i="7"/>
  <c r="AU952" i="7"/>
  <c r="BB780" i="7"/>
  <c r="E709" i="7"/>
  <c r="F709" i="7"/>
  <c r="BC767" i="7"/>
  <c r="BC730" i="7"/>
  <c r="BC733" i="7"/>
  <c r="AA742" i="7"/>
  <c r="AA769" i="7"/>
  <c r="BG766" i="7"/>
  <c r="AC742" i="7"/>
  <c r="AC764" i="7"/>
  <c r="AC769" i="7"/>
  <c r="AF765" i="7"/>
  <c r="AU768" i="7"/>
  <c r="AU730" i="7"/>
  <c r="AU745" i="7"/>
  <c r="AC767" i="7"/>
  <c r="AC736" i="7"/>
  <c r="AC745" i="7"/>
  <c r="AU733" i="7"/>
  <c r="AD861" i="7"/>
  <c r="AD903" i="7"/>
  <c r="AD854" i="7"/>
  <c r="AD862" i="7"/>
  <c r="AD881" i="7"/>
  <c r="U861" i="7"/>
  <c r="U903" i="7"/>
  <c r="U854" i="7"/>
  <c r="AI736" i="7"/>
  <c r="AI765" i="7"/>
  <c r="AI745" i="7"/>
  <c r="AK751" i="7"/>
  <c r="AK782" i="7"/>
  <c r="AK796" i="7"/>
  <c r="AK797" i="7"/>
  <c r="L764" i="7"/>
  <c r="L765" i="7"/>
  <c r="G730" i="7"/>
  <c r="G745" i="7"/>
  <c r="BB988" i="7"/>
  <c r="BB989" i="7"/>
  <c r="X709" i="7"/>
  <c r="X710" i="7"/>
  <c r="X711" i="7"/>
  <c r="X712" i="7"/>
  <c r="AN710" i="7"/>
  <c r="AN711" i="7"/>
  <c r="T766" i="7"/>
  <c r="T739" i="7"/>
  <c r="AF742" i="7"/>
  <c r="AF769" i="7"/>
  <c r="AF745" i="7"/>
  <c r="AH775" i="7"/>
  <c r="AH783" i="7"/>
  <c r="AH952" i="7"/>
  <c r="AH953" i="7"/>
  <c r="C775" i="7"/>
  <c r="C783" i="7"/>
  <c r="C952" i="7"/>
  <c r="C953" i="7"/>
  <c r="L745" i="7"/>
  <c r="G736" i="7"/>
  <c r="AE988" i="7"/>
  <c r="D710" i="7"/>
  <c r="D711" i="7"/>
  <c r="D712" i="7"/>
  <c r="O775" i="7"/>
  <c r="O783" i="7"/>
  <c r="O952" i="7"/>
  <c r="O953" i="7"/>
  <c r="AS709" i="7"/>
  <c r="T733" i="7"/>
  <c r="T765" i="7"/>
  <c r="AH751" i="7"/>
  <c r="AH782" i="7"/>
  <c r="AH796" i="7"/>
  <c r="AH797" i="7"/>
  <c r="AF736" i="7"/>
  <c r="AZ988" i="7"/>
  <c r="BD709" i="7"/>
  <c r="BD790" i="7"/>
  <c r="AK989" i="7"/>
  <c r="AW868" i="7"/>
  <c r="AF739" i="7"/>
  <c r="AI767" i="7"/>
  <c r="AI764" i="7"/>
  <c r="L768" i="7"/>
  <c r="L730" i="7"/>
  <c r="G768" i="7"/>
  <c r="G742" i="7"/>
  <c r="AU764" i="7"/>
  <c r="X830" i="7"/>
  <c r="X932" i="7"/>
  <c r="X927" i="7"/>
  <c r="O751" i="7"/>
  <c r="O782" i="7"/>
  <c r="O948" i="7"/>
  <c r="F710" i="7"/>
  <c r="F711" i="7"/>
  <c r="F712" i="7"/>
  <c r="T730" i="7"/>
  <c r="T769" i="7"/>
  <c r="T742" i="7"/>
  <c r="AK988" i="7"/>
  <c r="S767" i="7"/>
  <c r="AX769" i="7"/>
  <c r="D709" i="7"/>
  <c r="E710" i="7"/>
  <c r="E711" i="7"/>
  <c r="E712" i="7"/>
  <c r="AF768" i="7"/>
  <c r="AF764" i="7"/>
  <c r="AH948" i="7"/>
  <c r="P861" i="7"/>
  <c r="P903" i="7"/>
  <c r="P854" i="7"/>
  <c r="AZ796" i="7"/>
  <c r="AZ797" i="7"/>
  <c r="AZ948" i="7"/>
  <c r="M796" i="7"/>
  <c r="M797" i="7"/>
  <c r="M948" i="7"/>
  <c r="F790" i="7"/>
  <c r="E790" i="7"/>
  <c r="AN712" i="7"/>
  <c r="AN790" i="7"/>
  <c r="C982" i="7"/>
  <c r="C835" i="7"/>
  <c r="AK948" i="7"/>
  <c r="AG906" i="7"/>
  <c r="G784" i="7"/>
  <c r="G786" i="7"/>
  <c r="G986" i="7"/>
  <c r="G787" i="7"/>
  <c r="G987" i="7"/>
  <c r="AQ835" i="7"/>
  <c r="AQ982" i="7"/>
  <c r="X799" i="7"/>
  <c r="X832" i="7"/>
  <c r="X833" i="7"/>
  <c r="X942" i="7"/>
  <c r="K690" i="7"/>
  <c r="K691" i="7"/>
  <c r="K1079" i="7"/>
  <c r="K1080" i="7"/>
  <c r="D726" i="7"/>
  <c r="D749" i="7"/>
  <c r="D765" i="7"/>
  <c r="D733" i="7"/>
  <c r="D761" i="7"/>
  <c r="D773" i="7"/>
  <c r="Y793" i="7"/>
  <c r="Y826" i="7"/>
  <c r="Y852" i="7"/>
  <c r="Y853" i="7"/>
  <c r="Y861" i="7"/>
  <c r="Y903" i="7"/>
  <c r="Y859" i="7"/>
  <c r="Z906" i="7"/>
  <c r="AF785" i="7"/>
  <c r="AF960" i="7"/>
  <c r="AF779" i="7"/>
  <c r="AF778" i="7"/>
  <c r="AA787" i="7"/>
  <c r="AA786" i="7"/>
  <c r="AA784" i="7"/>
  <c r="AA986" i="7"/>
  <c r="AA987" i="7"/>
  <c r="E761" i="7"/>
  <c r="E773" i="7"/>
  <c r="E726" i="7"/>
  <c r="E749" i="7"/>
  <c r="E736" i="7"/>
  <c r="E765" i="7"/>
  <c r="E745" i="7"/>
  <c r="C822" i="7"/>
  <c r="C823" i="7"/>
  <c r="C974" i="7"/>
  <c r="S745" i="7"/>
  <c r="AU787" i="7"/>
  <c r="AU986" i="7"/>
  <c r="AU786" i="7"/>
  <c r="AU784" i="7"/>
  <c r="AU987" i="7"/>
  <c r="T806" i="7"/>
  <c r="T977" i="7"/>
  <c r="AQ956" i="7"/>
  <c r="AQ969" i="7"/>
  <c r="AM906" i="7"/>
  <c r="AM860" i="7"/>
  <c r="AM867" i="7"/>
  <c r="AM868" i="7"/>
  <c r="F997" i="7"/>
  <c r="F998" i="7"/>
  <c r="BD997" i="7"/>
  <c r="BD998" i="7"/>
  <c r="S785" i="7"/>
  <c r="S960" i="7"/>
  <c r="S778" i="7"/>
  <c r="S779" i="7"/>
  <c r="AI986" i="7"/>
  <c r="AI787" i="7"/>
  <c r="AI784" i="7"/>
  <c r="AI786" i="7"/>
  <c r="AI987" i="7"/>
  <c r="AX951" i="7"/>
  <c r="AX959" i="7"/>
  <c r="AX972" i="7"/>
  <c r="AX973" i="7"/>
  <c r="AX802" i="7"/>
  <c r="AX834" i="7"/>
  <c r="AX801" i="7"/>
  <c r="AX985" i="7"/>
  <c r="AX981" i="7"/>
  <c r="AX795" i="7"/>
  <c r="AX816" i="7"/>
  <c r="AX947" i="7"/>
  <c r="AX984" i="7"/>
  <c r="AX963" i="7"/>
  <c r="AX968" i="7"/>
  <c r="AX967" i="7"/>
  <c r="S985" i="7"/>
  <c r="S834" i="7"/>
  <c r="S951" i="7"/>
  <c r="S959" i="7"/>
  <c r="S801" i="7"/>
  <c r="S981" i="7"/>
  <c r="S972" i="7"/>
  <c r="S973" i="7"/>
  <c r="S802" i="7"/>
  <c r="S795" i="7"/>
  <c r="S963" i="7"/>
  <c r="S984" i="7"/>
  <c r="S947" i="7"/>
  <c r="S816" i="7"/>
  <c r="S968" i="7"/>
  <c r="S967" i="7"/>
  <c r="T801" i="7"/>
  <c r="T972" i="7"/>
  <c r="T981" i="7"/>
  <c r="T951" i="7"/>
  <c r="T959" i="7"/>
  <c r="T802" i="7"/>
  <c r="T834" i="7"/>
  <c r="T985" i="7"/>
  <c r="T973" i="7"/>
  <c r="T795" i="7"/>
  <c r="T984" i="7"/>
  <c r="T816" i="7"/>
  <c r="T947" i="7"/>
  <c r="T963" i="7"/>
  <c r="T967" i="7"/>
  <c r="T968" i="7"/>
  <c r="L802" i="7"/>
  <c r="L973" i="7"/>
  <c r="L981" i="7"/>
  <c r="L834" i="7"/>
  <c r="L985" i="7"/>
  <c r="L801" i="7"/>
  <c r="L951" i="7"/>
  <c r="L959" i="7"/>
  <c r="L972" i="7"/>
  <c r="L795" i="7"/>
  <c r="L947" i="7"/>
  <c r="L963" i="7"/>
  <c r="L816" i="7"/>
  <c r="L984" i="7"/>
  <c r="L968" i="7"/>
  <c r="L967" i="7"/>
  <c r="BC787" i="7"/>
  <c r="BC784" i="7"/>
  <c r="BC786" i="7"/>
  <c r="BC986" i="7"/>
  <c r="BC987" i="7"/>
  <c r="AZ792" i="7"/>
  <c r="AZ817" i="7"/>
  <c r="AZ964" i="7"/>
  <c r="AE956" i="7"/>
  <c r="AE969" i="7"/>
  <c r="BB792" i="7"/>
  <c r="BB817" i="7"/>
  <c r="BB964" i="7"/>
  <c r="AK775" i="7"/>
  <c r="AK783" i="7"/>
  <c r="AK952" i="7"/>
  <c r="AK953" i="7"/>
  <c r="BB796" i="7"/>
  <c r="BB797" i="7"/>
  <c r="BB948" i="7"/>
  <c r="M775" i="7"/>
  <c r="M783" i="7"/>
  <c r="M952" i="7"/>
  <c r="M953" i="7"/>
  <c r="AS997" i="7"/>
  <c r="AS998" i="7"/>
  <c r="B690" i="7"/>
  <c r="B1079" i="7"/>
  <c r="B691" i="7"/>
  <c r="B1080" i="7"/>
  <c r="L739" i="7"/>
  <c r="L742" i="7"/>
  <c r="L767" i="7"/>
  <c r="G733" i="7"/>
  <c r="G769" i="7"/>
  <c r="G764" i="7"/>
  <c r="AU739" i="7"/>
  <c r="AT793" i="7"/>
  <c r="AT826" i="7"/>
  <c r="AT852" i="7"/>
  <c r="AT859" i="7"/>
  <c r="H697" i="7"/>
  <c r="H1042" i="7"/>
  <c r="H1041" i="7"/>
  <c r="H696" i="7"/>
  <c r="H996" i="7"/>
  <c r="H699" i="7"/>
  <c r="H698" i="7"/>
  <c r="H680" i="7"/>
  <c r="L785" i="7"/>
  <c r="L960" i="7"/>
  <c r="L779" i="7"/>
  <c r="L778" i="7"/>
  <c r="AZ835" i="7"/>
  <c r="AZ982" i="7"/>
  <c r="BB955" i="7"/>
  <c r="AH974" i="7"/>
  <c r="AH822" i="7"/>
  <c r="AH823" i="7"/>
  <c r="R780" i="7"/>
  <c r="G785" i="7"/>
  <c r="G960" i="7"/>
  <c r="G779" i="7"/>
  <c r="G778" i="7"/>
  <c r="BC775" i="7"/>
  <c r="BC783" i="7"/>
  <c r="BC952" i="7"/>
  <c r="AA745" i="7"/>
  <c r="AA768" i="7"/>
  <c r="AA739" i="7"/>
  <c r="K697" i="7"/>
  <c r="K1042" i="7"/>
  <c r="K1041" i="7"/>
  <c r="K696" i="7"/>
  <c r="BA852" i="7"/>
  <c r="BA853" i="7"/>
  <c r="BA861" i="7"/>
  <c r="BA903" i="7"/>
  <c r="BA793" i="7"/>
  <c r="BA826" i="7"/>
  <c r="BA859" i="7"/>
  <c r="D713" i="7"/>
  <c r="D788" i="7"/>
  <c r="D777" i="7"/>
  <c r="E830" i="7"/>
  <c r="BG785" i="7"/>
  <c r="BG960" i="7"/>
  <c r="BG779" i="7"/>
  <c r="BG778" i="7"/>
  <c r="BG730" i="7"/>
  <c r="BG767" i="7"/>
  <c r="BG768" i="7"/>
  <c r="O822" i="7"/>
  <c r="O823" i="7"/>
  <c r="O974" i="7"/>
  <c r="AK969" i="7"/>
  <c r="AK956" i="7"/>
  <c r="M988" i="7"/>
  <c r="M835" i="7"/>
  <c r="M982" i="7"/>
  <c r="M989" i="7"/>
  <c r="Z860" i="7"/>
  <c r="Z867" i="7"/>
  <c r="Z868" i="7"/>
  <c r="J852" i="7"/>
  <c r="J853" i="7"/>
  <c r="J861" i="7"/>
  <c r="J903" i="7"/>
  <c r="J793" i="7"/>
  <c r="J826" i="7"/>
  <c r="J859" i="7"/>
  <c r="AF977" i="7"/>
  <c r="AF806" i="7"/>
  <c r="AV904" i="7"/>
  <c r="AZ780" i="7"/>
  <c r="AN932" i="7"/>
  <c r="AN927" i="7"/>
  <c r="AN841" i="7"/>
  <c r="AN842" i="7"/>
  <c r="AN832" i="7"/>
  <c r="AN833" i="7"/>
  <c r="AN942" i="7"/>
  <c r="AN799" i="7"/>
  <c r="AN713" i="7"/>
  <c r="AN788" i="7"/>
  <c r="AN777" i="7"/>
  <c r="U860" i="7"/>
  <c r="U867" i="7"/>
  <c r="U868" i="7"/>
  <c r="AP860" i="7"/>
  <c r="AP867" i="7"/>
  <c r="AP868" i="7"/>
  <c r="T768" i="7"/>
  <c r="T736" i="7"/>
  <c r="T767" i="7"/>
  <c r="AF834" i="7"/>
  <c r="AF972" i="7"/>
  <c r="AF802" i="7"/>
  <c r="AF981" i="7"/>
  <c r="AF801" i="7"/>
  <c r="AF951" i="7"/>
  <c r="AF959" i="7"/>
  <c r="AF985" i="7"/>
  <c r="AF973" i="7"/>
  <c r="AF795" i="7"/>
  <c r="AF947" i="7"/>
  <c r="AF963" i="7"/>
  <c r="AF816" i="7"/>
  <c r="AF984" i="7"/>
  <c r="AF968" i="7"/>
  <c r="AF967" i="7"/>
  <c r="O955" i="7"/>
  <c r="C792" i="7"/>
  <c r="C817" i="7"/>
  <c r="C964" i="7"/>
  <c r="AY852" i="7"/>
  <c r="AY793" i="7"/>
  <c r="AY826" i="7"/>
  <c r="AY859" i="7"/>
  <c r="J796" i="7"/>
  <c r="J797" i="7"/>
  <c r="J948" i="7"/>
  <c r="S730" i="7"/>
  <c r="S739" i="7"/>
  <c r="S733" i="7"/>
  <c r="T785" i="7"/>
  <c r="T960" i="7"/>
  <c r="T779" i="7"/>
  <c r="T778" i="7"/>
  <c r="AJ852" i="7"/>
  <c r="AJ793" i="7"/>
  <c r="AJ826" i="7"/>
  <c r="AJ859" i="7"/>
  <c r="AQ974" i="7"/>
  <c r="AQ822" i="7"/>
  <c r="AQ823" i="7"/>
  <c r="AF767" i="7"/>
  <c r="BD830" i="7"/>
  <c r="S977" i="7"/>
  <c r="S806" i="7"/>
  <c r="AC802" i="7"/>
  <c r="AC834" i="7"/>
  <c r="AC981" i="7"/>
  <c r="AC972" i="7"/>
  <c r="AC985" i="7"/>
  <c r="AC973" i="7"/>
  <c r="AC951" i="7"/>
  <c r="AC959" i="7"/>
  <c r="AC801" i="7"/>
  <c r="AC795" i="7"/>
  <c r="AC984" i="7"/>
  <c r="AC963" i="7"/>
  <c r="AC816" i="7"/>
  <c r="AC947" i="7"/>
  <c r="AC967" i="7"/>
  <c r="AC968" i="7"/>
  <c r="AX787" i="7"/>
  <c r="AX986" i="7"/>
  <c r="AX786" i="7"/>
  <c r="AX784" i="7"/>
  <c r="AX987" i="7"/>
  <c r="S786" i="7"/>
  <c r="S784" i="7"/>
  <c r="S986" i="7"/>
  <c r="S787" i="7"/>
  <c r="S987" i="7"/>
  <c r="T784" i="7"/>
  <c r="T787" i="7"/>
  <c r="T986" i="7"/>
  <c r="T786" i="7"/>
  <c r="T987" i="7"/>
  <c r="L986" i="7"/>
  <c r="L787" i="7"/>
  <c r="L784" i="7"/>
  <c r="L786" i="7"/>
  <c r="L987" i="7"/>
  <c r="AE974" i="7"/>
  <c r="AE822" i="7"/>
  <c r="AE823" i="7"/>
  <c r="AV879" i="7"/>
  <c r="B996" i="7"/>
  <c r="B680" i="7"/>
  <c r="B830" i="7"/>
  <c r="B699" i="7"/>
  <c r="B698" i="7"/>
  <c r="M780" i="7"/>
  <c r="M969" i="7"/>
  <c r="M956" i="7"/>
  <c r="AH780" i="7"/>
  <c r="AS726" i="7"/>
  <c r="AS749" i="7"/>
  <c r="AS761" i="7"/>
  <c r="AS773" i="7"/>
  <c r="AA751" i="7"/>
  <c r="AA782" i="7"/>
  <c r="BD712" i="7"/>
  <c r="AK974" i="7"/>
  <c r="AK822" i="7"/>
  <c r="AK823" i="7"/>
  <c r="X777" i="7"/>
  <c r="X713" i="7"/>
  <c r="X788" i="7"/>
  <c r="AB852" i="7"/>
  <c r="AB793" i="7"/>
  <c r="AB826" i="7"/>
  <c r="AB859" i="7"/>
  <c r="AP904" i="7"/>
  <c r="AP906" i="7"/>
  <c r="R969" i="7"/>
  <c r="R956" i="7"/>
  <c r="AZ969" i="7"/>
  <c r="AZ956" i="7"/>
  <c r="BB974" i="7"/>
  <c r="BB822" i="7"/>
  <c r="BB823" i="7"/>
  <c r="AQ751" i="7"/>
  <c r="AQ782" i="7"/>
  <c r="AE751" i="7"/>
  <c r="AE782" i="7"/>
  <c r="AE780" i="7"/>
  <c r="B689" i="7"/>
  <c r="B688" i="7"/>
  <c r="B687" i="7"/>
  <c r="B703" i="7"/>
  <c r="B702" i="7"/>
  <c r="B686" i="7"/>
  <c r="B700" i="7"/>
  <c r="B701" i="7"/>
  <c r="L751" i="7"/>
  <c r="L782" i="7"/>
  <c r="AG854" i="7"/>
  <c r="F726" i="7"/>
  <c r="F749" i="7"/>
  <c r="F761" i="7"/>
  <c r="F773" i="7"/>
  <c r="H725" i="7"/>
  <c r="H760" i="7"/>
  <c r="H727" i="7"/>
  <c r="H762" i="7"/>
  <c r="AZ989" i="7"/>
  <c r="AE982" i="7"/>
  <c r="AE835" i="7"/>
  <c r="AH792" i="7"/>
  <c r="AH817" i="7"/>
  <c r="AH964" i="7"/>
  <c r="M974" i="7"/>
  <c r="M822" i="7"/>
  <c r="M823" i="7"/>
  <c r="AF841" i="7"/>
  <c r="AF842" i="7"/>
  <c r="AF932" i="7"/>
  <c r="AF927" i="7"/>
  <c r="AF832" i="7"/>
  <c r="AF833" i="7"/>
  <c r="AF942" i="7"/>
  <c r="AF799" i="7"/>
  <c r="AU806" i="7"/>
  <c r="AU977" i="7"/>
  <c r="AW861" i="7"/>
  <c r="AW903" i="7"/>
  <c r="AW854" i="7"/>
  <c r="BH852" i="7"/>
  <c r="BH853" i="7"/>
  <c r="BH861" i="7"/>
  <c r="BH903" i="7"/>
  <c r="BH793" i="7"/>
  <c r="BH826" i="7"/>
  <c r="BH859" i="7"/>
  <c r="BF793" i="7"/>
  <c r="BF826" i="7"/>
  <c r="BF852" i="7"/>
  <c r="BF853" i="7"/>
  <c r="BF859" i="7"/>
  <c r="G806" i="7"/>
  <c r="G977" i="7"/>
  <c r="AS712" i="7"/>
  <c r="AS790" i="7"/>
  <c r="BC977" i="7"/>
  <c r="BC806" i="7"/>
  <c r="AI785" i="7"/>
  <c r="AI960" i="7"/>
  <c r="AI778" i="7"/>
  <c r="AI779" i="7"/>
  <c r="K727" i="7"/>
  <c r="K725" i="7"/>
  <c r="K760" i="7"/>
  <c r="K762" i="7"/>
  <c r="K699" i="7"/>
  <c r="K680" i="7"/>
  <c r="K698" i="7"/>
  <c r="K996" i="7"/>
  <c r="AC785" i="7"/>
  <c r="AC960" i="7"/>
  <c r="AC779" i="7"/>
  <c r="AC778" i="7"/>
  <c r="AL852" i="7"/>
  <c r="AL793" i="7"/>
  <c r="AL826" i="7"/>
  <c r="AL859" i="7"/>
  <c r="E997" i="7"/>
  <c r="E998" i="7"/>
  <c r="BG739" i="7"/>
  <c r="F713" i="7"/>
  <c r="F788" i="7"/>
  <c r="F777" i="7"/>
  <c r="AH955" i="7"/>
  <c r="Z854" i="7"/>
  <c r="AV862" i="7"/>
  <c r="AV855" i="7"/>
  <c r="AV856" i="7"/>
  <c r="BE852" i="7"/>
  <c r="BE793" i="7"/>
  <c r="BE826" i="7"/>
  <c r="BE859" i="7"/>
  <c r="BH948" i="7"/>
  <c r="BH796" i="7"/>
  <c r="BH797" i="7"/>
  <c r="AP854" i="7"/>
  <c r="AF784" i="7"/>
  <c r="AF986" i="7"/>
  <c r="AF786" i="7"/>
  <c r="AF787" i="7"/>
  <c r="AF987" i="7"/>
  <c r="O989" i="7"/>
  <c r="AK955" i="7"/>
  <c r="AK982" i="7"/>
  <c r="AK835" i="7"/>
  <c r="R817" i="7"/>
  <c r="R792" i="7"/>
  <c r="R964" i="7"/>
  <c r="AD855" i="7"/>
  <c r="AD856" i="7"/>
  <c r="AA932" i="7"/>
  <c r="AA927" i="7"/>
  <c r="AA841" i="7"/>
  <c r="AA842" i="7"/>
  <c r="AA832" i="7"/>
  <c r="AA833" i="7"/>
  <c r="AA942" i="7"/>
  <c r="AA799" i="7"/>
  <c r="S742" i="7"/>
  <c r="S768" i="7"/>
  <c r="S765" i="7"/>
  <c r="S764" i="7"/>
  <c r="AC751" i="7"/>
  <c r="AC782" i="7"/>
  <c r="AX751" i="7"/>
  <c r="AX782" i="7"/>
  <c r="AX806" i="7"/>
  <c r="AX977" i="7"/>
  <c r="D997" i="7"/>
  <c r="D998" i="7"/>
  <c r="E713" i="7"/>
  <c r="E788" i="7"/>
  <c r="E777" i="7"/>
  <c r="AQ817" i="7"/>
  <c r="AQ792" i="7"/>
  <c r="AQ964" i="7"/>
  <c r="AF775" i="7"/>
  <c r="AF783" i="7"/>
  <c r="AF952" i="7"/>
  <c r="AF953" i="7"/>
  <c r="F830" i="7"/>
  <c r="AC786" i="7"/>
  <c r="AC787" i="7"/>
  <c r="AC784" i="7"/>
  <c r="AC986" i="7"/>
  <c r="AC987" i="7"/>
  <c r="BG801" i="7"/>
  <c r="BG972" i="7"/>
  <c r="BG951" i="7"/>
  <c r="BG959" i="7"/>
  <c r="BG981" i="7"/>
  <c r="BG802" i="7"/>
  <c r="BG973" i="7"/>
  <c r="BG985" i="7"/>
  <c r="BG834" i="7"/>
  <c r="BG795" i="7"/>
  <c r="BG947" i="7"/>
  <c r="BG984" i="7"/>
  <c r="BG816" i="7"/>
  <c r="BG963" i="7"/>
  <c r="BG967" i="7"/>
  <c r="BG968" i="7"/>
  <c r="AZ974" i="7"/>
  <c r="AZ822" i="7"/>
  <c r="AZ823" i="7"/>
  <c r="BB956" i="7"/>
  <c r="BB969" i="7"/>
  <c r="R955" i="7"/>
  <c r="R982" i="7"/>
  <c r="R835" i="7"/>
  <c r="H691" i="7"/>
  <c r="H690" i="7"/>
  <c r="H1079" i="7"/>
  <c r="H1080" i="7"/>
  <c r="L806" i="7"/>
  <c r="L977" i="7"/>
  <c r="AH956" i="7"/>
  <c r="AH969" i="7"/>
  <c r="R796" i="7"/>
  <c r="R797" i="7"/>
  <c r="R948" i="7"/>
  <c r="BG806" i="7"/>
  <c r="BG977" i="7"/>
  <c r="O817" i="7"/>
  <c r="O792" i="7"/>
  <c r="O964" i="7"/>
  <c r="AH982" i="7"/>
  <c r="AH835" i="7"/>
  <c r="AV905" i="7"/>
  <c r="X726" i="7"/>
  <c r="X749" i="7"/>
  <c r="X761" i="7"/>
  <c r="X773" i="7"/>
  <c r="AY948" i="7"/>
  <c r="AY796" i="7"/>
  <c r="AY797" i="7"/>
  <c r="N793" i="7"/>
  <c r="N826" i="7"/>
  <c r="N852" i="7"/>
  <c r="N853" i="7"/>
  <c r="N861" i="7"/>
  <c r="N903" i="7"/>
  <c r="N859" i="7"/>
  <c r="AS713" i="7"/>
  <c r="AS788" i="7"/>
  <c r="AS777" i="7"/>
  <c r="C955" i="7"/>
  <c r="AA977" i="7"/>
  <c r="AA806" i="7"/>
  <c r="P860" i="7"/>
  <c r="P867" i="7"/>
  <c r="P868" i="7"/>
  <c r="P869" i="7"/>
  <c r="V948" i="7"/>
  <c r="V796" i="7"/>
  <c r="V797" i="7"/>
  <c r="W852" i="7"/>
  <c r="W793" i="7"/>
  <c r="W826" i="7"/>
  <c r="W859" i="7"/>
  <c r="AE817" i="7"/>
  <c r="AE792" i="7"/>
  <c r="AE964" i="7"/>
  <c r="AI766" i="7"/>
  <c r="AI775" i="7"/>
  <c r="AI783" i="7"/>
  <c r="AI952" i="7"/>
  <c r="AI739" i="7"/>
  <c r="AI742" i="7"/>
  <c r="AC932" i="7"/>
  <c r="AC927" i="7"/>
  <c r="AC841" i="7"/>
  <c r="AC842" i="7"/>
  <c r="AC832" i="7"/>
  <c r="AC833" i="7"/>
  <c r="AC942" i="7"/>
  <c r="AC799" i="7"/>
  <c r="AA785" i="7"/>
  <c r="AA960" i="7"/>
  <c r="AA779" i="7"/>
  <c r="AA778" i="7"/>
  <c r="AN761" i="7"/>
  <c r="AN773" i="7"/>
  <c r="AN726" i="7"/>
  <c r="AN749" i="7"/>
  <c r="AS932" i="7"/>
  <c r="AS927" i="7"/>
  <c r="AS841" i="7"/>
  <c r="AS842" i="7"/>
  <c r="AS799" i="7"/>
  <c r="AS832" i="7"/>
  <c r="AS833" i="7"/>
  <c r="AS942" i="7"/>
  <c r="B1042" i="7"/>
  <c r="B1041" i="7"/>
  <c r="B696" i="7"/>
  <c r="B697" i="7"/>
  <c r="B762" i="7"/>
  <c r="B760" i="7"/>
  <c r="B725" i="7"/>
  <c r="B727" i="7"/>
  <c r="L766" i="7"/>
  <c r="AG860" i="7"/>
  <c r="AG867" i="7"/>
  <c r="AG868" i="7"/>
  <c r="AG869" i="7"/>
  <c r="AG905" i="7"/>
  <c r="G765" i="7"/>
  <c r="G766" i="7"/>
  <c r="G739" i="7"/>
  <c r="G751" i="7"/>
  <c r="G782" i="7"/>
  <c r="G951" i="7"/>
  <c r="G959" i="7"/>
  <c r="G981" i="7"/>
  <c r="G972" i="7"/>
  <c r="G802" i="7"/>
  <c r="G834" i="7"/>
  <c r="G973" i="7"/>
  <c r="G801" i="7"/>
  <c r="G985" i="7"/>
  <c r="G989" i="7"/>
  <c r="G795" i="7"/>
  <c r="G984" i="7"/>
  <c r="G963" i="7"/>
  <c r="G947" i="7"/>
  <c r="G816" i="7"/>
  <c r="G967" i="7"/>
  <c r="G968" i="7"/>
  <c r="AQ955" i="7"/>
  <c r="H702" i="7"/>
  <c r="H687" i="7"/>
  <c r="H701" i="7"/>
  <c r="H703" i="7"/>
  <c r="H686" i="7"/>
  <c r="H700" i="7"/>
  <c r="H688" i="7"/>
  <c r="H689" i="7"/>
  <c r="AZ955" i="7"/>
  <c r="AE955" i="7"/>
  <c r="AE989" i="7"/>
  <c r="BB982" i="7"/>
  <c r="BB835" i="7"/>
  <c r="M792" i="7"/>
  <c r="M817" i="7"/>
  <c r="M964" i="7"/>
  <c r="X997" i="7"/>
  <c r="X998" i="7"/>
  <c r="AQ775" i="7"/>
  <c r="AQ783" i="7"/>
  <c r="AQ952" i="7"/>
  <c r="AQ953" i="7"/>
  <c r="Q948" i="7"/>
  <c r="Q796" i="7"/>
  <c r="Q797" i="7"/>
  <c r="AU785" i="7"/>
  <c r="AU960" i="7"/>
  <c r="AU779" i="7"/>
  <c r="AU778" i="7"/>
  <c r="V793" i="7"/>
  <c r="V826" i="7"/>
  <c r="V852" i="7"/>
  <c r="V853" i="7"/>
  <c r="V859" i="7"/>
  <c r="AI841" i="7"/>
  <c r="AI842" i="7"/>
  <c r="AI932" i="7"/>
  <c r="AI927" i="7"/>
  <c r="AI799" i="7"/>
  <c r="AI832" i="7"/>
  <c r="AI833" i="7"/>
  <c r="AI942" i="7"/>
  <c r="N796" i="7"/>
  <c r="N797" i="7"/>
  <c r="N948" i="7"/>
  <c r="C751" i="7"/>
  <c r="C782" i="7"/>
  <c r="C780" i="7"/>
  <c r="Q780" i="7"/>
  <c r="AQ780" i="7"/>
  <c r="BC785" i="7"/>
  <c r="BC960" i="7"/>
  <c r="BC779" i="7"/>
  <c r="BC778" i="7"/>
  <c r="S841" i="7"/>
  <c r="S842" i="7"/>
  <c r="S932" i="7"/>
  <c r="S927" i="7"/>
  <c r="S832" i="7"/>
  <c r="S833" i="7"/>
  <c r="S942" i="7"/>
  <c r="S799" i="7"/>
  <c r="AI977" i="7"/>
  <c r="AI806" i="7"/>
  <c r="AA766" i="7"/>
  <c r="AR852" i="7"/>
  <c r="AR853" i="7"/>
  <c r="AR861" i="7"/>
  <c r="AR903" i="7"/>
  <c r="AR793" i="7"/>
  <c r="AR826" i="7"/>
  <c r="AR859" i="7"/>
  <c r="K688" i="7"/>
  <c r="K686" i="7"/>
  <c r="K700" i="7"/>
  <c r="K701" i="7"/>
  <c r="K687" i="7"/>
  <c r="K689" i="7"/>
  <c r="K703" i="7"/>
  <c r="K702" i="7"/>
  <c r="AC806" i="7"/>
  <c r="AC977" i="7"/>
  <c r="R953" i="7"/>
  <c r="BG764" i="7"/>
  <c r="BG733" i="7"/>
  <c r="BG745" i="7"/>
  <c r="Q852" i="7"/>
  <c r="Q793" i="7"/>
  <c r="Q826" i="7"/>
  <c r="Q859" i="7"/>
  <c r="BD761" i="7"/>
  <c r="BD773" i="7"/>
  <c r="BD726" i="7"/>
  <c r="BD749" i="7"/>
  <c r="O956" i="7"/>
  <c r="O969" i="7"/>
  <c r="AK792" i="7"/>
  <c r="AK817" i="7"/>
  <c r="AK964" i="7"/>
  <c r="AH988" i="7"/>
  <c r="AH989" i="7"/>
  <c r="M955" i="7"/>
  <c r="AN997" i="7"/>
  <c r="AN998" i="7"/>
  <c r="U906" i="7"/>
  <c r="T745" i="7"/>
  <c r="T764" i="7"/>
  <c r="T775" i="7"/>
  <c r="T783" i="7"/>
  <c r="T952" i="7"/>
  <c r="T953" i="7"/>
  <c r="AA981" i="7"/>
  <c r="AA985" i="7"/>
  <c r="AA834" i="7"/>
  <c r="AA972" i="7"/>
  <c r="AA951" i="7"/>
  <c r="AA959" i="7"/>
  <c r="AA973" i="7"/>
  <c r="AA802" i="7"/>
  <c r="AA801" i="7"/>
  <c r="AA795" i="7"/>
  <c r="AA816" i="7"/>
  <c r="AA984" i="7"/>
  <c r="AA988" i="7"/>
  <c r="AA947" i="7"/>
  <c r="AA963" i="7"/>
  <c r="AA967" i="7"/>
  <c r="AA968" i="7"/>
  <c r="BD713" i="7"/>
  <c r="BD788" i="7"/>
  <c r="BD777" i="7"/>
  <c r="O988" i="7"/>
  <c r="O982" i="7"/>
  <c r="O835" i="7"/>
  <c r="C956" i="7"/>
  <c r="C969" i="7"/>
  <c r="R974" i="7"/>
  <c r="R822" i="7"/>
  <c r="R823" i="7"/>
  <c r="AD907" i="7"/>
  <c r="AD906" i="7"/>
  <c r="AD860" i="7"/>
  <c r="AD867" i="7"/>
  <c r="AD868" i="7"/>
  <c r="AD869" i="7"/>
  <c r="AO793" i="7"/>
  <c r="AO826" i="7"/>
  <c r="AO852" i="7"/>
  <c r="AO853" i="7"/>
  <c r="AO859" i="7"/>
  <c r="S769" i="7"/>
  <c r="S736" i="7"/>
  <c r="S766" i="7"/>
  <c r="I852" i="7"/>
  <c r="I793" i="7"/>
  <c r="I826" i="7"/>
  <c r="I859" i="7"/>
  <c r="AX785" i="7"/>
  <c r="AX960" i="7"/>
  <c r="AX779" i="7"/>
  <c r="AX778" i="7"/>
  <c r="AU972" i="7"/>
  <c r="AU802" i="7"/>
  <c r="AU985" i="7"/>
  <c r="AU989" i="7"/>
  <c r="AU973" i="7"/>
  <c r="AU834" i="7"/>
  <c r="AU951" i="7"/>
  <c r="AU959" i="7"/>
  <c r="AU981" i="7"/>
  <c r="AU801" i="7"/>
  <c r="AU795" i="7"/>
  <c r="AU947" i="7"/>
  <c r="AU963" i="7"/>
  <c r="AU816" i="7"/>
  <c r="AU984" i="7"/>
  <c r="AU968" i="7"/>
  <c r="AU967" i="7"/>
  <c r="D830" i="7"/>
  <c r="AM854" i="7"/>
  <c r="AI802" i="7"/>
  <c r="AI801" i="7"/>
  <c r="AI985" i="7"/>
  <c r="AI981" i="7"/>
  <c r="AI973" i="7"/>
  <c r="AI834" i="7"/>
  <c r="AI972" i="7"/>
  <c r="AI951" i="7"/>
  <c r="AI959" i="7"/>
  <c r="AI795" i="7"/>
  <c r="AI816" i="7"/>
  <c r="AI947" i="7"/>
  <c r="AI984" i="7"/>
  <c r="AI963" i="7"/>
  <c r="AI967" i="7"/>
  <c r="AI968" i="7"/>
  <c r="BC972" i="7"/>
  <c r="BC801" i="7"/>
  <c r="BC981" i="7"/>
  <c r="BC802" i="7"/>
  <c r="BC951" i="7"/>
  <c r="BC959" i="7"/>
  <c r="BC973" i="7"/>
  <c r="BC985" i="7"/>
  <c r="BC989" i="7"/>
  <c r="BC834" i="7"/>
  <c r="BC795" i="7"/>
  <c r="BC816" i="7"/>
  <c r="BC984" i="7"/>
  <c r="BC988" i="7"/>
  <c r="BC947" i="7"/>
  <c r="BC963" i="7"/>
  <c r="BC967" i="7"/>
  <c r="BC968" i="7"/>
  <c r="BG786" i="7"/>
  <c r="BG784" i="7"/>
  <c r="BG986" i="7"/>
  <c r="BG787" i="7"/>
  <c r="BG987" i="7"/>
  <c r="T751" i="7"/>
  <c r="T782" i="7"/>
  <c r="AK780" i="7"/>
  <c r="BD764" i="7"/>
  <c r="AS739" i="7"/>
  <c r="U869" i="7"/>
  <c r="U905" i="7"/>
  <c r="AI988" i="7"/>
  <c r="AA989" i="7"/>
  <c r="BD739" i="7"/>
  <c r="X841" i="7"/>
  <c r="X842" i="7"/>
  <c r="X790" i="7"/>
  <c r="O796" i="7"/>
  <c r="O797" i="7"/>
  <c r="D790" i="7"/>
  <c r="D801" i="7"/>
  <c r="AI989" i="7"/>
  <c r="BD766" i="7"/>
  <c r="AA775" i="7"/>
  <c r="AA783" i="7"/>
  <c r="AA952" i="7"/>
  <c r="AS768" i="7"/>
  <c r="O780" i="7"/>
  <c r="AU751" i="7"/>
  <c r="AU782" i="7"/>
  <c r="E764" i="7"/>
  <c r="BD769" i="7"/>
  <c r="BD767" i="7"/>
  <c r="AS742" i="7"/>
  <c r="BD736" i="7"/>
  <c r="BD733" i="7"/>
  <c r="AS769" i="7"/>
  <c r="D736" i="7"/>
  <c r="V861" i="7"/>
  <c r="V903" i="7"/>
  <c r="V854" i="7"/>
  <c r="V862" i="7"/>
  <c r="V881" i="7"/>
  <c r="AI751" i="7"/>
  <c r="AI782" i="7"/>
  <c r="X767" i="7"/>
  <c r="X764" i="7"/>
  <c r="F736" i="7"/>
  <c r="AS766" i="7"/>
  <c r="AS730" i="7"/>
  <c r="AS764" i="7"/>
  <c r="E767" i="7"/>
  <c r="E775" i="7"/>
  <c r="E783" i="7"/>
  <c r="E952" i="7"/>
  <c r="E742" i="7"/>
  <c r="K710" i="7"/>
  <c r="K711" i="7"/>
  <c r="X736" i="7"/>
  <c r="X765" i="7"/>
  <c r="F769" i="7"/>
  <c r="AS745" i="7"/>
  <c r="AS736" i="7"/>
  <c r="E733" i="7"/>
  <c r="E751" i="7"/>
  <c r="E782" i="7"/>
  <c r="E769" i="7"/>
  <c r="E730" i="7"/>
  <c r="X745" i="7"/>
  <c r="X742" i="7"/>
  <c r="AS765" i="7"/>
  <c r="BC751" i="7"/>
  <c r="BC782" i="7"/>
  <c r="BF861" i="7"/>
  <c r="BF903" i="7"/>
  <c r="BF854" i="7"/>
  <c r="BF862" i="7"/>
  <c r="BF881" i="7"/>
  <c r="B709" i="7"/>
  <c r="AA780" i="7"/>
  <c r="F767" i="7"/>
  <c r="Z869" i="7"/>
  <c r="Z879" i="7"/>
  <c r="L775" i="7"/>
  <c r="L783" i="7"/>
  <c r="L952" i="7"/>
  <c r="L953" i="7"/>
  <c r="D739" i="7"/>
  <c r="U862" i="7"/>
  <c r="U855" i="7"/>
  <c r="U856" i="7"/>
  <c r="AC953" i="7"/>
  <c r="AD904" i="7"/>
  <c r="F745" i="7"/>
  <c r="F764" i="7"/>
  <c r="S751" i="7"/>
  <c r="S782" i="7"/>
  <c r="S948" i="7"/>
  <c r="K709" i="7"/>
  <c r="E768" i="7"/>
  <c r="E739" i="7"/>
  <c r="E766" i="7"/>
  <c r="D768" i="7"/>
  <c r="BD745" i="7"/>
  <c r="V855" i="7"/>
  <c r="V856" i="7"/>
  <c r="H710" i="7"/>
  <c r="H711" i="7"/>
  <c r="H712" i="7"/>
  <c r="BG988" i="7"/>
  <c r="S775" i="7"/>
  <c r="S783" i="7"/>
  <c r="S952" i="7"/>
  <c r="S953" i="7"/>
  <c r="F765" i="7"/>
  <c r="F730" i="7"/>
  <c r="AU953" i="7"/>
  <c r="B710" i="7"/>
  <c r="B711" i="7"/>
  <c r="AS733" i="7"/>
  <c r="AS751" i="7"/>
  <c r="AS782" i="7"/>
  <c r="L780" i="7"/>
  <c r="H709" i="7"/>
  <c r="L988" i="7"/>
  <c r="L989" i="7"/>
  <c r="AO861" i="7"/>
  <c r="AO903" i="7"/>
  <c r="AO854" i="7"/>
  <c r="G796" i="7"/>
  <c r="G797" i="7"/>
  <c r="G948" i="7"/>
  <c r="K712" i="7"/>
  <c r="K790" i="7"/>
  <c r="B712" i="7"/>
  <c r="B790" i="7"/>
  <c r="AI796" i="7"/>
  <c r="AI797" i="7"/>
  <c r="AI948" i="7"/>
  <c r="AU948" i="7"/>
  <c r="AU796" i="7"/>
  <c r="AU797" i="7"/>
  <c r="BG974" i="7"/>
  <c r="BG822" i="7"/>
  <c r="BG823" i="7"/>
  <c r="BC982" i="7"/>
  <c r="BC835" i="7"/>
  <c r="I860" i="7"/>
  <c r="I867" i="7"/>
  <c r="AA955" i="7"/>
  <c r="AA953" i="7"/>
  <c r="BG982" i="7"/>
  <c r="BG835" i="7"/>
  <c r="D841" i="7"/>
  <c r="D842" i="7"/>
  <c r="D932" i="7"/>
  <c r="D927" i="7"/>
  <c r="D832" i="7"/>
  <c r="D833" i="7"/>
  <c r="D942" i="7"/>
  <c r="D799" i="7"/>
  <c r="AU955" i="7"/>
  <c r="M793" i="7"/>
  <c r="M826" i="7"/>
  <c r="M852" i="7"/>
  <c r="M853" i="7"/>
  <c r="M859" i="7"/>
  <c r="AN769" i="7"/>
  <c r="AN736" i="7"/>
  <c r="K761" i="7"/>
  <c r="K773" i="7"/>
  <c r="K726" i="7"/>
  <c r="K749" i="7"/>
  <c r="K765" i="7"/>
  <c r="K767" i="7"/>
  <c r="K739" i="7"/>
  <c r="AS786" i="7"/>
  <c r="AS784" i="7"/>
  <c r="AS986" i="7"/>
  <c r="AS787" i="7"/>
  <c r="AS987" i="7"/>
  <c r="AH852" i="7"/>
  <c r="AH793" i="7"/>
  <c r="AH826" i="7"/>
  <c r="AH859" i="7"/>
  <c r="AB860" i="7"/>
  <c r="AB867" i="7"/>
  <c r="AC835" i="7"/>
  <c r="AC982" i="7"/>
  <c r="S796" i="7"/>
  <c r="S797" i="7"/>
  <c r="U879" i="7"/>
  <c r="J906" i="7"/>
  <c r="AZ852" i="7"/>
  <c r="AZ853" i="7"/>
  <c r="AZ793" i="7"/>
  <c r="AZ826" i="7"/>
  <c r="AZ859" i="7"/>
  <c r="S982" i="7"/>
  <c r="S835" i="7"/>
  <c r="P906" i="7"/>
  <c r="P904" i="7"/>
  <c r="P905" i="7"/>
  <c r="AI955" i="7"/>
  <c r="AR906" i="7"/>
  <c r="H777" i="7"/>
  <c r="H713" i="7"/>
  <c r="H788" i="7"/>
  <c r="B761" i="7"/>
  <c r="B773" i="7"/>
  <c r="B726" i="7"/>
  <c r="B749" i="7"/>
  <c r="AN739" i="7"/>
  <c r="AN730" i="7"/>
  <c r="AN745" i="7"/>
  <c r="AE852" i="7"/>
  <c r="AE853" i="7"/>
  <c r="AE861" i="7"/>
  <c r="AE903" i="7"/>
  <c r="AE793" i="7"/>
  <c r="AE826" i="7"/>
  <c r="AE859" i="7"/>
  <c r="W860" i="7"/>
  <c r="W867" i="7"/>
  <c r="P879" i="7"/>
  <c r="AS806" i="7"/>
  <c r="AS977" i="7"/>
  <c r="N906" i="7"/>
  <c r="BG955" i="7"/>
  <c r="BG989" i="7"/>
  <c r="AQ793" i="7"/>
  <c r="AQ826" i="7"/>
  <c r="AQ852" i="7"/>
  <c r="AQ853" i="7"/>
  <c r="AQ859" i="7"/>
  <c r="AC948" i="7"/>
  <c r="AC796" i="7"/>
  <c r="AC797" i="7"/>
  <c r="R852" i="7"/>
  <c r="R853" i="7"/>
  <c r="R861" i="7"/>
  <c r="R903" i="7"/>
  <c r="R793" i="7"/>
  <c r="R826" i="7"/>
  <c r="R859" i="7"/>
  <c r="AF956" i="7"/>
  <c r="AF969" i="7"/>
  <c r="AV881" i="7"/>
  <c r="AV907" i="7"/>
  <c r="AV908" i="7"/>
  <c r="AV909" i="7"/>
  <c r="F785" i="7"/>
  <c r="F960" i="7"/>
  <c r="F778" i="7"/>
  <c r="F779" i="7"/>
  <c r="AL860" i="7"/>
  <c r="AL867" i="7"/>
  <c r="K997" i="7"/>
  <c r="K998" i="7"/>
  <c r="BF906" i="7"/>
  <c r="BH906" i="7"/>
  <c r="AG862" i="7"/>
  <c r="AG855" i="7"/>
  <c r="AG856" i="7"/>
  <c r="B777" i="7"/>
  <c r="B713" i="7"/>
  <c r="B788" i="7"/>
  <c r="X806" i="7"/>
  <c r="X977" i="7"/>
  <c r="BD951" i="7"/>
  <c r="BD959" i="7"/>
  <c r="BD972" i="7"/>
  <c r="BD981" i="7"/>
  <c r="BD834" i="7"/>
  <c r="BD973" i="7"/>
  <c r="BD801" i="7"/>
  <c r="BD802" i="7"/>
  <c r="BD985" i="7"/>
  <c r="BD795" i="7"/>
  <c r="BD947" i="7"/>
  <c r="BD816" i="7"/>
  <c r="BD963" i="7"/>
  <c r="BD984" i="7"/>
  <c r="BD968" i="7"/>
  <c r="BD967" i="7"/>
  <c r="L817" i="7"/>
  <c r="L792" i="7"/>
  <c r="L964" i="7"/>
  <c r="S817" i="7"/>
  <c r="S792" i="7"/>
  <c r="S964" i="7"/>
  <c r="AX817" i="7"/>
  <c r="AX792" i="7"/>
  <c r="AX964" i="7"/>
  <c r="AC989" i="7"/>
  <c r="AY860" i="7"/>
  <c r="AY867" i="7"/>
  <c r="AF989" i="7"/>
  <c r="BG751" i="7"/>
  <c r="BG782" i="7"/>
  <c r="BG780" i="7"/>
  <c r="E932" i="7"/>
  <c r="E927" i="7"/>
  <c r="E841" i="7"/>
  <c r="E842" i="7"/>
  <c r="E832" i="7"/>
  <c r="E833" i="7"/>
  <c r="E942" i="7"/>
  <c r="E799" i="7"/>
  <c r="D785" i="7"/>
  <c r="D960" i="7"/>
  <c r="D779" i="7"/>
  <c r="D778" i="7"/>
  <c r="G775" i="7"/>
  <c r="G783" i="7"/>
  <c r="G952" i="7"/>
  <c r="G953" i="7"/>
  <c r="BC817" i="7"/>
  <c r="BC792" i="7"/>
  <c r="BC964" i="7"/>
  <c r="T955" i="7"/>
  <c r="S955" i="7"/>
  <c r="S989" i="7"/>
  <c r="AX988" i="7"/>
  <c r="AX835" i="7"/>
  <c r="AX982" i="7"/>
  <c r="AI817" i="7"/>
  <c r="AI792" i="7"/>
  <c r="AI964" i="7"/>
  <c r="AU792" i="7"/>
  <c r="AU817" i="7"/>
  <c r="AU964" i="7"/>
  <c r="AA822" i="7"/>
  <c r="AA823" i="7"/>
  <c r="AA974" i="7"/>
  <c r="Z904" i="7"/>
  <c r="Y906" i="7"/>
  <c r="G822" i="7"/>
  <c r="G823" i="7"/>
  <c r="G974" i="7"/>
  <c r="E784" i="7"/>
  <c r="E786" i="7"/>
  <c r="E986" i="7"/>
  <c r="E787" i="7"/>
  <c r="E987" i="7"/>
  <c r="F951" i="7"/>
  <c r="F959" i="7"/>
  <c r="F985" i="7"/>
  <c r="F972" i="7"/>
  <c r="F973" i="7"/>
  <c r="F981" i="7"/>
  <c r="F834" i="7"/>
  <c r="F801" i="7"/>
  <c r="F802" i="7"/>
  <c r="F795" i="7"/>
  <c r="F947" i="7"/>
  <c r="F816" i="7"/>
  <c r="F984" i="7"/>
  <c r="F963" i="7"/>
  <c r="F967" i="7"/>
  <c r="F968" i="7"/>
  <c r="D834" i="7"/>
  <c r="D802" i="7"/>
  <c r="D816" i="7"/>
  <c r="I853" i="7"/>
  <c r="T796" i="7"/>
  <c r="T797" i="7"/>
  <c r="T948" i="7"/>
  <c r="AU780" i="7"/>
  <c r="AS785" i="7"/>
  <c r="AS960" i="7"/>
  <c r="AS779" i="7"/>
  <c r="AS778" i="7"/>
  <c r="O852" i="7"/>
  <c r="O853" i="7"/>
  <c r="O793" i="7"/>
  <c r="O826" i="7"/>
  <c r="O859" i="7"/>
  <c r="T974" i="7"/>
  <c r="T822" i="7"/>
  <c r="T823" i="7"/>
  <c r="S822" i="7"/>
  <c r="S823" i="7"/>
  <c r="S974" i="7"/>
  <c r="AC955" i="7"/>
  <c r="BC953" i="7"/>
  <c r="AA956" i="7"/>
  <c r="AA969" i="7"/>
  <c r="AN784" i="7"/>
  <c r="AN787" i="7"/>
  <c r="AN986" i="7"/>
  <c r="AN786" i="7"/>
  <c r="AN987" i="7"/>
  <c r="BG817" i="7"/>
  <c r="BG792" i="7"/>
  <c r="BG964" i="7"/>
  <c r="AU988" i="7"/>
  <c r="AK852" i="7"/>
  <c r="AK853" i="7"/>
  <c r="AK861" i="7"/>
  <c r="AK903" i="7"/>
  <c r="AK793" i="7"/>
  <c r="AK826" i="7"/>
  <c r="AK859" i="7"/>
  <c r="K777" i="7"/>
  <c r="K713" i="7"/>
  <c r="K788" i="7"/>
  <c r="AI835" i="7"/>
  <c r="AI982" i="7"/>
  <c r="AM862" i="7"/>
  <c r="AM855" i="7"/>
  <c r="AM856" i="7"/>
  <c r="AU982" i="7"/>
  <c r="AU835" i="7"/>
  <c r="AD870" i="7"/>
  <c r="AD879" i="7"/>
  <c r="BD977" i="7"/>
  <c r="BD806" i="7"/>
  <c r="AA982" i="7"/>
  <c r="AA835" i="7"/>
  <c r="BD730" i="7"/>
  <c r="AR860" i="7"/>
  <c r="AR867" i="7"/>
  <c r="AR868" i="7"/>
  <c r="AR904" i="7"/>
  <c r="C796" i="7"/>
  <c r="C797" i="7"/>
  <c r="C948" i="7"/>
  <c r="V906" i="7"/>
  <c r="G988" i="7"/>
  <c r="AN767" i="7"/>
  <c r="AN768" i="7"/>
  <c r="AN733" i="7"/>
  <c r="AN766" i="7"/>
  <c r="N860" i="7"/>
  <c r="N867" i="7"/>
  <c r="N868" i="7"/>
  <c r="X733" i="7"/>
  <c r="X769" i="7"/>
  <c r="X739" i="7"/>
  <c r="AC969" i="7"/>
  <c r="AC956" i="7"/>
  <c r="F841" i="7"/>
  <c r="F842" i="7"/>
  <c r="F932" i="7"/>
  <c r="F927" i="7"/>
  <c r="F799" i="7"/>
  <c r="F832" i="7"/>
  <c r="F833" i="7"/>
  <c r="F942" i="7"/>
  <c r="AF792" i="7"/>
  <c r="AF817" i="7"/>
  <c r="AF964" i="7"/>
  <c r="AP862" i="7"/>
  <c r="AP855" i="7"/>
  <c r="AP856" i="7"/>
  <c r="BE860" i="7"/>
  <c r="BE867" i="7"/>
  <c r="Z862" i="7"/>
  <c r="Z855" i="7"/>
  <c r="Z856" i="7"/>
  <c r="F806" i="7"/>
  <c r="F977" i="7"/>
  <c r="AC780" i="7"/>
  <c r="BF860" i="7"/>
  <c r="BF867" i="7"/>
  <c r="BF868" i="7"/>
  <c r="BH860" i="7"/>
  <c r="BH867" i="7"/>
  <c r="BH868" i="7"/>
  <c r="AW862" i="7"/>
  <c r="AW881" i="7"/>
  <c r="AW855" i="7"/>
  <c r="AW856" i="7"/>
  <c r="F766" i="7"/>
  <c r="F739" i="7"/>
  <c r="L948" i="7"/>
  <c r="L796" i="7"/>
  <c r="L797" i="7"/>
  <c r="X785" i="7"/>
  <c r="X960" i="7"/>
  <c r="X779" i="7"/>
  <c r="X778" i="7"/>
  <c r="BD786" i="7"/>
  <c r="BD787" i="7"/>
  <c r="BD986" i="7"/>
  <c r="BD784" i="7"/>
  <c r="BD987" i="7"/>
  <c r="AA796" i="7"/>
  <c r="AA797" i="7"/>
  <c r="AA948" i="7"/>
  <c r="B932" i="7"/>
  <c r="B927" i="7"/>
  <c r="B841" i="7"/>
  <c r="B842" i="7"/>
  <c r="B799" i="7"/>
  <c r="B832" i="7"/>
  <c r="B833" i="7"/>
  <c r="B942" i="7"/>
  <c r="T792" i="7"/>
  <c r="T817" i="7"/>
  <c r="T964" i="7"/>
  <c r="AX956" i="7"/>
  <c r="AX969" i="7"/>
  <c r="AJ860" i="7"/>
  <c r="AJ867" i="7"/>
  <c r="AF955" i="7"/>
  <c r="AP869" i="7"/>
  <c r="AN785" i="7"/>
  <c r="AN960" i="7"/>
  <c r="AN779" i="7"/>
  <c r="AN778" i="7"/>
  <c r="J854" i="7"/>
  <c r="D977" i="7"/>
  <c r="D806" i="7"/>
  <c r="BA860" i="7"/>
  <c r="BA867" i="7"/>
  <c r="BA868" i="7"/>
  <c r="BA904" i="7"/>
  <c r="G780" i="7"/>
  <c r="H997" i="7"/>
  <c r="H998" i="7"/>
  <c r="AT860" i="7"/>
  <c r="AT867" i="7"/>
  <c r="AT853" i="7"/>
  <c r="L835" i="7"/>
  <c r="L982" i="7"/>
  <c r="T989" i="7"/>
  <c r="S988" i="7"/>
  <c r="AX955" i="7"/>
  <c r="AX989" i="7"/>
  <c r="AM869" i="7"/>
  <c r="AU969" i="7"/>
  <c r="AU956" i="7"/>
  <c r="AA792" i="7"/>
  <c r="AA817" i="7"/>
  <c r="AA964" i="7"/>
  <c r="Y854" i="7"/>
  <c r="D730" i="7"/>
  <c r="D766" i="7"/>
  <c r="D769" i="7"/>
  <c r="G956" i="7"/>
  <c r="G969" i="7"/>
  <c r="X951" i="7"/>
  <c r="X959" i="7"/>
  <c r="X834" i="7"/>
  <c r="X981" i="7"/>
  <c r="X985" i="7"/>
  <c r="X972" i="7"/>
  <c r="X973" i="7"/>
  <c r="X801" i="7"/>
  <c r="X802" i="7"/>
  <c r="X795" i="7"/>
  <c r="X947" i="7"/>
  <c r="X963" i="7"/>
  <c r="X984" i="7"/>
  <c r="X816" i="7"/>
  <c r="X967" i="7"/>
  <c r="X968" i="7"/>
  <c r="F786" i="7"/>
  <c r="F784" i="7"/>
  <c r="F986" i="7"/>
  <c r="F787" i="7"/>
  <c r="F987" i="7"/>
  <c r="D786" i="7"/>
  <c r="D784" i="7"/>
  <c r="D787" i="7"/>
  <c r="D986" i="7"/>
  <c r="D987" i="7"/>
  <c r="BC955" i="7"/>
  <c r="Q860" i="7"/>
  <c r="Q867" i="7"/>
  <c r="G955" i="7"/>
  <c r="AG879" i="7"/>
  <c r="AI953" i="7"/>
  <c r="AC974" i="7"/>
  <c r="AC822" i="7"/>
  <c r="AC823" i="7"/>
  <c r="E806" i="7"/>
  <c r="E977" i="7"/>
  <c r="AX948" i="7"/>
  <c r="AX796" i="7"/>
  <c r="AX797" i="7"/>
  <c r="AQ796" i="7"/>
  <c r="AQ797" i="7"/>
  <c r="AQ948" i="7"/>
  <c r="L956" i="7"/>
  <c r="L969" i="7"/>
  <c r="BD932" i="7"/>
  <c r="BD927" i="7"/>
  <c r="BD841" i="7"/>
  <c r="BD842" i="7"/>
  <c r="BD832" i="7"/>
  <c r="BD833" i="7"/>
  <c r="BD942" i="7"/>
  <c r="BD799" i="7"/>
  <c r="T780" i="7"/>
  <c r="AF982" i="7"/>
  <c r="AF835" i="7"/>
  <c r="BA906" i="7"/>
  <c r="BC956" i="7"/>
  <c r="BC969" i="7"/>
  <c r="AI956" i="7"/>
  <c r="AI969" i="7"/>
  <c r="AF796" i="7"/>
  <c r="AF797" i="7"/>
  <c r="AF948" i="7"/>
  <c r="AF780" i="7"/>
  <c r="E834" i="7"/>
  <c r="E973" i="7"/>
  <c r="E802" i="7"/>
  <c r="E972" i="7"/>
  <c r="E951" i="7"/>
  <c r="E959" i="7"/>
  <c r="E981" i="7"/>
  <c r="E801" i="7"/>
  <c r="E985" i="7"/>
  <c r="E795" i="7"/>
  <c r="E984" i="7"/>
  <c r="E988" i="7"/>
  <c r="E963" i="7"/>
  <c r="E947" i="7"/>
  <c r="E816" i="7"/>
  <c r="E967" i="7"/>
  <c r="E968" i="7"/>
  <c r="BD785" i="7"/>
  <c r="BD960" i="7"/>
  <c r="BD779" i="7"/>
  <c r="BD778" i="7"/>
  <c r="U904" i="7"/>
  <c r="BG775" i="7"/>
  <c r="BG783" i="7"/>
  <c r="BG952" i="7"/>
  <c r="BG953" i="7"/>
  <c r="AO860" i="7"/>
  <c r="AO867" i="7"/>
  <c r="AO868" i="7"/>
  <c r="AO869" i="7"/>
  <c r="BG956" i="7"/>
  <c r="BG969" i="7"/>
  <c r="AX780" i="7"/>
  <c r="AD905" i="7"/>
  <c r="AD908" i="7"/>
  <c r="AD909" i="7"/>
  <c r="BD765" i="7"/>
  <c r="BD768" i="7"/>
  <c r="BD742" i="7"/>
  <c r="Q853" i="7"/>
  <c r="AR854" i="7"/>
  <c r="V860" i="7"/>
  <c r="V867" i="7"/>
  <c r="V868" i="7"/>
  <c r="G982" i="7"/>
  <c r="G835" i="7"/>
  <c r="AN765" i="7"/>
  <c r="AN764" i="7"/>
  <c r="AN742" i="7"/>
  <c r="W853" i="7"/>
  <c r="N854" i="7"/>
  <c r="X768" i="7"/>
  <c r="X766" i="7"/>
  <c r="X730" i="7"/>
  <c r="AC792" i="7"/>
  <c r="AC817" i="7"/>
  <c r="AC964" i="7"/>
  <c r="E785" i="7"/>
  <c r="E960" i="7"/>
  <c r="E778" i="7"/>
  <c r="E779" i="7"/>
  <c r="AF822" i="7"/>
  <c r="AF823" i="7"/>
  <c r="AF974" i="7"/>
  <c r="BE853" i="7"/>
  <c r="AL853" i="7"/>
  <c r="K830" i="7"/>
  <c r="AI780" i="7"/>
  <c r="AS985" i="7"/>
  <c r="AS801" i="7"/>
  <c r="AS973" i="7"/>
  <c r="AS834" i="7"/>
  <c r="AS802" i="7"/>
  <c r="AS951" i="7"/>
  <c r="AS959" i="7"/>
  <c r="AS981" i="7"/>
  <c r="AS972" i="7"/>
  <c r="AS795" i="7"/>
  <c r="AS963" i="7"/>
  <c r="AS984" i="7"/>
  <c r="AS988" i="7"/>
  <c r="AS947" i="7"/>
  <c r="AS816" i="7"/>
  <c r="AS968" i="7"/>
  <c r="AS967" i="7"/>
  <c r="BH854" i="7"/>
  <c r="AW904" i="7"/>
  <c r="AW906" i="7"/>
  <c r="AW907" i="7"/>
  <c r="H726" i="7"/>
  <c r="H749" i="7"/>
  <c r="H761" i="7"/>
  <c r="H773" i="7"/>
  <c r="H739" i="7"/>
  <c r="F733" i="7"/>
  <c r="F768" i="7"/>
  <c r="F742" i="7"/>
  <c r="AE948" i="7"/>
  <c r="AE796" i="7"/>
  <c r="AE797" i="7"/>
  <c r="AB853" i="7"/>
  <c r="AS767" i="7"/>
  <c r="B997" i="7"/>
  <c r="B998" i="7"/>
  <c r="K1022" i="7"/>
  <c r="AV870" i="7"/>
  <c r="L974" i="7"/>
  <c r="L822" i="7"/>
  <c r="L823" i="7"/>
  <c r="T956" i="7"/>
  <c r="T969" i="7"/>
  <c r="S956" i="7"/>
  <c r="S969" i="7"/>
  <c r="AX822" i="7"/>
  <c r="AX823" i="7"/>
  <c r="AX974" i="7"/>
  <c r="AC988" i="7"/>
  <c r="AJ853" i="7"/>
  <c r="AY853" i="7"/>
  <c r="C852" i="7"/>
  <c r="C853" i="7"/>
  <c r="C861" i="7"/>
  <c r="C903" i="7"/>
  <c r="C793" i="7"/>
  <c r="C826" i="7"/>
  <c r="C859" i="7"/>
  <c r="AF988" i="7"/>
  <c r="AN806" i="7"/>
  <c r="AN977" i="7"/>
  <c r="J860" i="7"/>
  <c r="J867" i="7"/>
  <c r="J868" i="7"/>
  <c r="J869" i="7"/>
  <c r="BA854" i="7"/>
  <c r="H830" i="7"/>
  <c r="BB852" i="7"/>
  <c r="BB853" i="7"/>
  <c r="BB793" i="7"/>
  <c r="BB826" i="7"/>
  <c r="BB859" i="7"/>
  <c r="BC822" i="7"/>
  <c r="BC823" i="7"/>
  <c r="BC974" i="7"/>
  <c r="L955" i="7"/>
  <c r="T988" i="7"/>
  <c r="T982" i="7"/>
  <c r="T835" i="7"/>
  <c r="AI974" i="7"/>
  <c r="AI822" i="7"/>
  <c r="AI823" i="7"/>
  <c r="AM904" i="7"/>
  <c r="AU822" i="7"/>
  <c r="AU823" i="7"/>
  <c r="AU974" i="7"/>
  <c r="AW869" i="7"/>
  <c r="AW905" i="7"/>
  <c r="Y860" i="7"/>
  <c r="Y867" i="7"/>
  <c r="Y868" i="7"/>
  <c r="Y869" i="7"/>
  <c r="D764" i="7"/>
  <c r="D742" i="7"/>
  <c r="D745" i="7"/>
  <c r="D767" i="7"/>
  <c r="G792" i="7"/>
  <c r="G817" i="7"/>
  <c r="G964" i="7"/>
  <c r="AG904" i="7"/>
  <c r="AN981" i="7"/>
  <c r="AN801" i="7"/>
  <c r="AN973" i="7"/>
  <c r="AN834" i="7"/>
  <c r="AN972" i="7"/>
  <c r="AN951" i="7"/>
  <c r="AN959" i="7"/>
  <c r="AN985" i="7"/>
  <c r="AN802" i="7"/>
  <c r="AN795" i="7"/>
  <c r="AN816" i="7"/>
  <c r="AN963" i="7"/>
  <c r="AN984" i="7"/>
  <c r="AN947" i="7"/>
  <c r="AN968" i="7"/>
  <c r="AN967" i="7"/>
  <c r="X986" i="7"/>
  <c r="X787" i="7"/>
  <c r="X786" i="7"/>
  <c r="X784" i="7"/>
  <c r="X987" i="7"/>
  <c r="P862" i="7"/>
  <c r="P881" i="7"/>
  <c r="P855" i="7"/>
  <c r="P856" i="7"/>
  <c r="AN989" i="7"/>
  <c r="AS775" i="7"/>
  <c r="AS783" i="7"/>
  <c r="AS952" i="7"/>
  <c r="V869" i="7"/>
  <c r="V905" i="7"/>
  <c r="V907" i="7"/>
  <c r="V908" i="7"/>
  <c r="V909" i="7"/>
  <c r="Z905" i="7"/>
  <c r="D968" i="7"/>
  <c r="D963" i="7"/>
  <c r="D972" i="7"/>
  <c r="D951" i="7"/>
  <c r="D959" i="7"/>
  <c r="U870" i="7"/>
  <c r="E780" i="7"/>
  <c r="AG870" i="7"/>
  <c r="AG875" i="7"/>
  <c r="AG876" i="7"/>
  <c r="BF869" i="7"/>
  <c r="D967" i="7"/>
  <c r="D984" i="7"/>
  <c r="D985" i="7"/>
  <c r="D989" i="7"/>
  <c r="D973" i="7"/>
  <c r="BF855" i="7"/>
  <c r="BF856" i="7"/>
  <c r="D947" i="7"/>
  <c r="D795" i="7"/>
  <c r="D981" i="7"/>
  <c r="BF907" i="7"/>
  <c r="H745" i="7"/>
  <c r="AN988" i="7"/>
  <c r="H766" i="7"/>
  <c r="H768" i="7"/>
  <c r="AN775" i="7"/>
  <c r="AN783" i="7"/>
  <c r="AN952" i="7"/>
  <c r="B739" i="7"/>
  <c r="K768" i="7"/>
  <c r="K736" i="7"/>
  <c r="H769" i="7"/>
  <c r="H767" i="7"/>
  <c r="B768" i="7"/>
  <c r="B745" i="7"/>
  <c r="B769" i="7"/>
  <c r="B733" i="7"/>
  <c r="B751" i="7"/>
  <c r="B782" i="7"/>
  <c r="F775" i="7"/>
  <c r="F783" i="7"/>
  <c r="F952" i="7"/>
  <c r="F953" i="7"/>
  <c r="B742" i="7"/>
  <c r="B730" i="7"/>
  <c r="D775" i="7"/>
  <c r="D783" i="7"/>
  <c r="D952" i="7"/>
  <c r="D953" i="7"/>
  <c r="B766" i="7"/>
  <c r="B764" i="7"/>
  <c r="K730" i="7"/>
  <c r="K769" i="7"/>
  <c r="K764" i="7"/>
  <c r="BC948" i="7"/>
  <c r="BC796" i="7"/>
  <c r="BC797" i="7"/>
  <c r="BC780" i="7"/>
  <c r="AQ861" i="7"/>
  <c r="AQ903" i="7"/>
  <c r="AQ854" i="7"/>
  <c r="BB861" i="7"/>
  <c r="BB903" i="7"/>
  <c r="BB854" i="7"/>
  <c r="BB862" i="7"/>
  <c r="BB881" i="7"/>
  <c r="AS796" i="7"/>
  <c r="AS948" i="7"/>
  <c r="AS953" i="7"/>
  <c r="AS989" i="7"/>
  <c r="H790" i="7"/>
  <c r="H742" i="7"/>
  <c r="H736" i="7"/>
  <c r="H764" i="7"/>
  <c r="X751" i="7"/>
  <c r="X782" i="7"/>
  <c r="BD775" i="7"/>
  <c r="BD783" i="7"/>
  <c r="BD952" i="7"/>
  <c r="BD953" i="7"/>
  <c r="E989" i="7"/>
  <c r="S780" i="7"/>
  <c r="U881" i="7"/>
  <c r="U907" i="7"/>
  <c r="U908" i="7"/>
  <c r="U909" i="7"/>
  <c r="B1019" i="7"/>
  <c r="F751" i="7"/>
  <c r="F782" i="7"/>
  <c r="F948" i="7"/>
  <c r="H733" i="7"/>
  <c r="H730" i="7"/>
  <c r="H765" i="7"/>
  <c r="X775" i="7"/>
  <c r="X783" i="7"/>
  <c r="X952" i="7"/>
  <c r="X953" i="7"/>
  <c r="AS780" i="7"/>
  <c r="B765" i="7"/>
  <c r="O861" i="7"/>
  <c r="O903" i="7"/>
  <c r="O854" i="7"/>
  <c r="M861" i="7"/>
  <c r="M903" i="7"/>
  <c r="M854" i="7"/>
  <c r="AZ861" i="7"/>
  <c r="AZ903" i="7"/>
  <c r="AZ854" i="7"/>
  <c r="AN955" i="7"/>
  <c r="X822" i="7"/>
  <c r="X823" i="7"/>
  <c r="X974" i="7"/>
  <c r="Y879" i="7"/>
  <c r="BB860" i="7"/>
  <c r="BB867" i="7"/>
  <c r="BB868" i="7"/>
  <c r="J879" i="7"/>
  <c r="C860" i="7"/>
  <c r="C867" i="7"/>
  <c r="C868" i="7"/>
  <c r="B1020" i="7"/>
  <c r="B1028" i="7"/>
  <c r="B1022" i="7"/>
  <c r="B1030" i="7"/>
  <c r="AB861" i="7"/>
  <c r="AB903" i="7"/>
  <c r="AB854" i="7"/>
  <c r="K841" i="7"/>
  <c r="K842" i="7"/>
  <c r="K932" i="7"/>
  <c r="K927" i="7"/>
  <c r="K799" i="7"/>
  <c r="K832" i="7"/>
  <c r="K833" i="7"/>
  <c r="K942" i="7"/>
  <c r="AO879" i="7"/>
  <c r="E955" i="7"/>
  <c r="E982" i="7"/>
  <c r="E835" i="7"/>
  <c r="D969" i="7"/>
  <c r="D956" i="7"/>
  <c r="F792" i="7"/>
  <c r="F817" i="7"/>
  <c r="F964" i="7"/>
  <c r="AT868" i="7"/>
  <c r="H1024" i="7"/>
  <c r="H1030" i="7"/>
  <c r="H1022" i="7"/>
  <c r="H1019" i="7"/>
  <c r="T793" i="7"/>
  <c r="T826" i="7"/>
  <c r="T852" i="7"/>
  <c r="T853" i="7"/>
  <c r="T861" i="7"/>
  <c r="T903" i="7"/>
  <c r="T859" i="7"/>
  <c r="BF870" i="7"/>
  <c r="BF879" i="7"/>
  <c r="K977" i="7"/>
  <c r="K806" i="7"/>
  <c r="AK860" i="7"/>
  <c r="AK867" i="7"/>
  <c r="AK868" i="7"/>
  <c r="AN969" i="7"/>
  <c r="AN956" i="7"/>
  <c r="F988" i="7"/>
  <c r="E822" i="7"/>
  <c r="E823" i="7"/>
  <c r="E974" i="7"/>
  <c r="Y905" i="7"/>
  <c r="E796" i="7"/>
  <c r="E797" i="7"/>
  <c r="E948" i="7"/>
  <c r="L793" i="7"/>
  <c r="L826" i="7"/>
  <c r="L852" i="7"/>
  <c r="L859" i="7"/>
  <c r="BD955" i="7"/>
  <c r="B785" i="7"/>
  <c r="B960" i="7"/>
  <c r="B778" i="7"/>
  <c r="B779" i="7"/>
  <c r="K1029" i="7"/>
  <c r="K1025" i="7"/>
  <c r="K1030" i="7"/>
  <c r="R860" i="7"/>
  <c r="R867" i="7"/>
  <c r="R868" i="7"/>
  <c r="AQ860" i="7"/>
  <c r="AQ867" i="7"/>
  <c r="AQ868" i="7"/>
  <c r="AQ869" i="7"/>
  <c r="W868" i="7"/>
  <c r="AE854" i="7"/>
  <c r="AE860" i="7"/>
  <c r="AE867" i="7"/>
  <c r="AE868" i="7"/>
  <c r="B767" i="7"/>
  <c r="B736" i="7"/>
  <c r="J905" i="7"/>
  <c r="AS974" i="7"/>
  <c r="AS822" i="7"/>
  <c r="AS823" i="7"/>
  <c r="K745" i="7"/>
  <c r="K742" i="7"/>
  <c r="K733" i="7"/>
  <c r="C904" i="7"/>
  <c r="C906" i="7"/>
  <c r="AY861" i="7"/>
  <c r="AY903" i="7"/>
  <c r="AY854" i="7"/>
  <c r="AV872" i="7"/>
  <c r="AV880" i="7"/>
  <c r="AV875" i="7"/>
  <c r="AV876" i="7"/>
  <c r="AV894" i="7"/>
  <c r="AV1027" i="7"/>
  <c r="AV1031" i="7"/>
  <c r="AV1026" i="7"/>
  <c r="AW1025" i="7"/>
  <c r="AW1027" i="7"/>
  <c r="AW1026" i="7"/>
  <c r="AW1020" i="7"/>
  <c r="AV1020" i="7"/>
  <c r="AV1021" i="7"/>
  <c r="AV1029" i="7"/>
  <c r="AV1025" i="7"/>
  <c r="AW1019" i="7"/>
  <c r="AW1021" i="7"/>
  <c r="AW1031" i="7"/>
  <c r="AW1028" i="7"/>
  <c r="AW1017" i="7"/>
  <c r="AV1017" i="7"/>
  <c r="AV1023" i="7"/>
  <c r="AV1024" i="7"/>
  <c r="AV1018" i="7"/>
  <c r="AW1018" i="7"/>
  <c r="AW1029" i="7"/>
  <c r="AW1022" i="7"/>
  <c r="AW1023" i="7"/>
  <c r="AW1024" i="7"/>
  <c r="AW1030" i="7"/>
  <c r="AV1030" i="7"/>
  <c r="AV1028" i="7"/>
  <c r="AV1022" i="7"/>
  <c r="AV1019" i="7"/>
  <c r="AD1022" i="7"/>
  <c r="AD1017" i="7"/>
  <c r="AD1020" i="7"/>
  <c r="P1017" i="7"/>
  <c r="P1028" i="7"/>
  <c r="P1027" i="7"/>
  <c r="U1022" i="7"/>
  <c r="U1023" i="7"/>
  <c r="U1019" i="7"/>
  <c r="U1024" i="7"/>
  <c r="AG1017" i="7"/>
  <c r="AG1026" i="7"/>
  <c r="AG1023" i="7"/>
  <c r="AG1020" i="7"/>
  <c r="AM1017" i="7"/>
  <c r="Z1022" i="7"/>
  <c r="Z1017" i="7"/>
  <c r="AP1022" i="7"/>
  <c r="AP1031" i="7"/>
  <c r="AP1019" i="7"/>
  <c r="AP1018" i="7"/>
  <c r="Z1031" i="7"/>
  <c r="Z1018" i="7"/>
  <c r="AP1026" i="7"/>
  <c r="AP1021" i="7"/>
  <c r="AP1027" i="7"/>
  <c r="Z1027" i="7"/>
  <c r="AP1029" i="7"/>
  <c r="AD1018" i="7"/>
  <c r="AD1021" i="7"/>
  <c r="AD1024" i="7"/>
  <c r="AD1025" i="7"/>
  <c r="P1019" i="7"/>
  <c r="P1024" i="7"/>
  <c r="P1020" i="7"/>
  <c r="P1031" i="7"/>
  <c r="U1017" i="7"/>
  <c r="U1027" i="7"/>
  <c r="U1028" i="7"/>
  <c r="U1020" i="7"/>
  <c r="AG1030" i="7"/>
  <c r="AG1029" i="7"/>
  <c r="AG1024" i="7"/>
  <c r="AM1022" i="7"/>
  <c r="AM1030" i="7"/>
  <c r="AM1023" i="7"/>
  <c r="Z1019" i="7"/>
  <c r="Z1023" i="7"/>
  <c r="AP1023" i="7"/>
  <c r="AD1023" i="7"/>
  <c r="AD1027" i="7"/>
  <c r="AD1026" i="7"/>
  <c r="AD1019" i="7"/>
  <c r="P1023" i="7"/>
  <c r="P1025" i="7"/>
  <c r="P1026" i="7"/>
  <c r="P1021" i="7"/>
  <c r="U1025" i="7"/>
  <c r="U1018" i="7"/>
  <c r="U1031" i="7"/>
  <c r="U1026" i="7"/>
  <c r="AG1027" i="7"/>
  <c r="AG1022" i="7"/>
  <c r="AG1019" i="7"/>
  <c r="AG1018" i="7"/>
  <c r="AM1026" i="7"/>
  <c r="AM1029" i="7"/>
  <c r="AM1031" i="7"/>
  <c r="AM1025" i="7"/>
  <c r="Z1026" i="7"/>
  <c r="AD1029" i="7"/>
  <c r="AD1031" i="7"/>
  <c r="AD1028" i="7"/>
  <c r="AD1030" i="7"/>
  <c r="P1018" i="7"/>
  <c r="P1022" i="7"/>
  <c r="P1030" i="7"/>
  <c r="P1029" i="7"/>
  <c r="U1021" i="7"/>
  <c r="U1029" i="7"/>
  <c r="U1030" i="7"/>
  <c r="AG1021" i="7"/>
  <c r="AG1028" i="7"/>
  <c r="AG1025" i="7"/>
  <c r="AG1031" i="7"/>
  <c r="AM1020" i="7"/>
  <c r="AM1024" i="7"/>
  <c r="AM1027" i="7"/>
  <c r="AM1019" i="7"/>
  <c r="Z1021" i="7"/>
  <c r="Z1024" i="7"/>
  <c r="Z1025" i="7"/>
  <c r="Z1020" i="7"/>
  <c r="AP1028" i="7"/>
  <c r="AP1017" i="7"/>
  <c r="AP1025" i="7"/>
  <c r="AP1024" i="7"/>
  <c r="AM1018" i="7"/>
  <c r="AM1021" i="7"/>
  <c r="AM1028" i="7"/>
  <c r="Z1030" i="7"/>
  <c r="Z1028" i="7"/>
  <c r="Z1029" i="7"/>
  <c r="AP1030" i="7"/>
  <c r="AP1020" i="7"/>
  <c r="AY1018" i="7"/>
  <c r="AY1022" i="7"/>
  <c r="AY1021" i="7"/>
  <c r="AL1018" i="7"/>
  <c r="AL1020" i="7"/>
  <c r="AL1025" i="7"/>
  <c r="AL1019" i="7"/>
  <c r="BF1022" i="7"/>
  <c r="BF1026" i="7"/>
  <c r="BF1020" i="7"/>
  <c r="BF1025" i="7"/>
  <c r="BH1027" i="7"/>
  <c r="BH1030" i="7"/>
  <c r="BH1019" i="7"/>
  <c r="AO1025" i="7"/>
  <c r="AO1024" i="7"/>
  <c r="AO1027" i="7"/>
  <c r="AO1021" i="7"/>
  <c r="I1025" i="7"/>
  <c r="I1031" i="7"/>
  <c r="I1019" i="7"/>
  <c r="BE1030" i="7"/>
  <c r="BE1025" i="7"/>
  <c r="BE1024" i="7"/>
  <c r="BE1017" i="7"/>
  <c r="W1020" i="7"/>
  <c r="W1027" i="7"/>
  <c r="W1023" i="7"/>
  <c r="W1017" i="7"/>
  <c r="Q1031" i="7"/>
  <c r="Q1023" i="7"/>
  <c r="Q1025" i="7"/>
  <c r="Q1024" i="7"/>
  <c r="N1029" i="7"/>
  <c r="N1026" i="7"/>
  <c r="N1030" i="7"/>
  <c r="N1022" i="7"/>
  <c r="Y1018" i="7"/>
  <c r="Y1028" i="7"/>
  <c r="Y1026" i="7"/>
  <c r="Y1029" i="7"/>
  <c r="AB1017" i="7"/>
  <c r="AB1031" i="7"/>
  <c r="AB1029" i="7"/>
  <c r="AB1028" i="7"/>
  <c r="AT1022" i="7"/>
  <c r="AT1017" i="7"/>
  <c r="AT1023" i="7"/>
  <c r="AT1021" i="7"/>
  <c r="AJ1019" i="7"/>
  <c r="AJ1024" i="7"/>
  <c r="AJ1029" i="7"/>
  <c r="AJ1025" i="7"/>
  <c r="V1022" i="7"/>
  <c r="V1027" i="7"/>
  <c r="V1023" i="7"/>
  <c r="V1029" i="7"/>
  <c r="BA1018" i="7"/>
  <c r="BA1029" i="7"/>
  <c r="AR1020" i="7"/>
  <c r="BA1030" i="7"/>
  <c r="BA1019" i="7"/>
  <c r="BA1017" i="7"/>
  <c r="AY1023" i="7"/>
  <c r="AY1024" i="7"/>
  <c r="AY1017" i="7"/>
  <c r="AY1019" i="7"/>
  <c r="AL1017" i="7"/>
  <c r="AL1024" i="7"/>
  <c r="AL1021" i="7"/>
  <c r="BF1018" i="7"/>
  <c r="BF1024" i="7"/>
  <c r="BF1030" i="7"/>
  <c r="BF1028" i="7"/>
  <c r="BH1024" i="7"/>
  <c r="BH1023" i="7"/>
  <c r="BH1028" i="7"/>
  <c r="BH1020" i="7"/>
  <c r="AO1019" i="7"/>
  <c r="AO1028" i="7"/>
  <c r="AO1022" i="7"/>
  <c r="AO1026" i="7"/>
  <c r="I1020" i="7"/>
  <c r="I1021" i="7"/>
  <c r="I1023" i="7"/>
  <c r="I1017" i="7"/>
  <c r="BE1029" i="7"/>
  <c r="BE1023" i="7"/>
  <c r="BE1021" i="7"/>
  <c r="BE1026" i="7"/>
  <c r="W1024" i="7"/>
  <c r="W1030" i="7"/>
  <c r="W1031" i="7"/>
  <c r="W1028" i="7"/>
  <c r="Q1017" i="7"/>
  <c r="Q1021" i="7"/>
  <c r="Q1029" i="7"/>
  <c r="Q1028" i="7"/>
  <c r="N1027" i="7"/>
  <c r="N1021" i="7"/>
  <c r="N1020" i="7"/>
  <c r="Y1030" i="7"/>
  <c r="Y1017" i="7"/>
  <c r="Y1020" i="7"/>
  <c r="Y1027" i="7"/>
  <c r="AB1019" i="7"/>
  <c r="AB1021" i="7"/>
  <c r="AB1020" i="7"/>
  <c r="AT1031" i="7"/>
  <c r="AT1027" i="7"/>
  <c r="AT1025" i="7"/>
  <c r="AT1018" i="7"/>
  <c r="AJ1023" i="7"/>
  <c r="AJ1017" i="7"/>
  <c r="AJ1020" i="7"/>
  <c r="V1024" i="7"/>
  <c r="V1031" i="7"/>
  <c r="V1028" i="7"/>
  <c r="J1024" i="7"/>
  <c r="J1017" i="7"/>
  <c r="J1025" i="7"/>
  <c r="J1021" i="7"/>
  <c r="BA1022" i="7"/>
  <c r="AR1031" i="7"/>
  <c r="AR1026" i="7"/>
  <c r="AR1022" i="7"/>
  <c r="AY1027" i="7"/>
  <c r="AY1030" i="7"/>
  <c r="AY1028" i="7"/>
  <c r="AY1031" i="7"/>
  <c r="AL1028" i="7"/>
  <c r="AL1022" i="7"/>
  <c r="AL1029" i="7"/>
  <c r="AL1027" i="7"/>
  <c r="BF1031" i="7"/>
  <c r="BF1019" i="7"/>
  <c r="BF1017" i="7"/>
  <c r="BF1021" i="7"/>
  <c r="BH1018" i="7"/>
  <c r="BH1017" i="7"/>
  <c r="BH1025" i="7"/>
  <c r="BH1031" i="7"/>
  <c r="AO1031" i="7"/>
  <c r="AO1030" i="7"/>
  <c r="AO1018" i="7"/>
  <c r="I1018" i="7"/>
  <c r="I1030" i="7"/>
  <c r="I1022" i="7"/>
  <c r="I1027" i="7"/>
  <c r="BE1020" i="7"/>
  <c r="BE1028" i="7"/>
  <c r="BE1018" i="7"/>
  <c r="W1018" i="7"/>
  <c r="W1022" i="7"/>
  <c r="W1026" i="7"/>
  <c r="Q1019" i="7"/>
  <c r="Q1020" i="7"/>
  <c r="Q1030" i="7"/>
  <c r="N1017" i="7"/>
  <c r="N1025" i="7"/>
  <c r="N1024" i="7"/>
  <c r="N1023" i="7"/>
  <c r="Y1019" i="7"/>
  <c r="Y1021" i="7"/>
  <c r="Y1024" i="7"/>
  <c r="AB1024" i="7"/>
  <c r="AB1025" i="7"/>
  <c r="AB1018" i="7"/>
  <c r="AB1023" i="7"/>
  <c r="AT1024" i="7"/>
  <c r="AT1030" i="7"/>
  <c r="AT1020" i="7"/>
  <c r="AJ1022" i="7"/>
  <c r="AJ1026" i="7"/>
  <c r="AJ1021" i="7"/>
  <c r="AJ1031" i="7"/>
  <c r="V1019" i="7"/>
  <c r="V1020" i="7"/>
  <c r="V1030" i="7"/>
  <c r="V1018" i="7"/>
  <c r="J1031" i="7"/>
  <c r="J1030" i="7"/>
  <c r="J1029" i="7"/>
  <c r="J1023" i="7"/>
  <c r="BA1026" i="7"/>
  <c r="BA1028" i="7"/>
  <c r="BA1021" i="7"/>
  <c r="AR1021" i="7"/>
  <c r="AR1018" i="7"/>
  <c r="AR1017" i="7"/>
  <c r="AR1019" i="7"/>
  <c r="J1026" i="7"/>
  <c r="J1018" i="7"/>
  <c r="BA1024" i="7"/>
  <c r="AR1023" i="7"/>
  <c r="AR1024" i="7"/>
  <c r="AY1026" i="7"/>
  <c r="AY1020" i="7"/>
  <c r="AY1029" i="7"/>
  <c r="AY1025" i="7"/>
  <c r="AL1023" i="7"/>
  <c r="AL1026" i="7"/>
  <c r="AL1031" i="7"/>
  <c r="AL1030" i="7"/>
  <c r="BF1023" i="7"/>
  <c r="BF1027" i="7"/>
  <c r="BF1029" i="7"/>
  <c r="BH1021" i="7"/>
  <c r="BH1029" i="7"/>
  <c r="BH1022" i="7"/>
  <c r="BH1026" i="7"/>
  <c r="AO1029" i="7"/>
  <c r="AO1020" i="7"/>
  <c r="AO1023" i="7"/>
  <c r="AO1017" i="7"/>
  <c r="I1028" i="7"/>
  <c r="I1024" i="7"/>
  <c r="I1026" i="7"/>
  <c r="I1029" i="7"/>
  <c r="BE1027" i="7"/>
  <c r="BE1022" i="7"/>
  <c r="BE1019" i="7"/>
  <c r="BE1031" i="7"/>
  <c r="W1021" i="7"/>
  <c r="W1029" i="7"/>
  <c r="W1019" i="7"/>
  <c r="W1025" i="7"/>
  <c r="Q1022" i="7"/>
  <c r="Q1018" i="7"/>
  <c r="Q1027" i="7"/>
  <c r="Q1026" i="7"/>
  <c r="N1031" i="7"/>
  <c r="N1019" i="7"/>
  <c r="N1028" i="7"/>
  <c r="N1018" i="7"/>
  <c r="Y1031" i="7"/>
  <c r="Y1022" i="7"/>
  <c r="Y1023" i="7"/>
  <c r="Y1025" i="7"/>
  <c r="AB1027" i="7"/>
  <c r="AB1026" i="7"/>
  <c r="AB1030" i="7"/>
  <c r="AB1022" i="7"/>
  <c r="AT1019" i="7"/>
  <c r="AT1026" i="7"/>
  <c r="AT1029" i="7"/>
  <c r="AT1028" i="7"/>
  <c r="AJ1028" i="7"/>
  <c r="AJ1027" i="7"/>
  <c r="AJ1018" i="7"/>
  <c r="AJ1030" i="7"/>
  <c r="V1021" i="7"/>
  <c r="V1026" i="7"/>
  <c r="V1017" i="7"/>
  <c r="V1025" i="7"/>
  <c r="J1022" i="7"/>
  <c r="J1028" i="7"/>
  <c r="J1027" i="7"/>
  <c r="J1019" i="7"/>
  <c r="BA1027" i="7"/>
  <c r="BA1023" i="7"/>
  <c r="BA1025" i="7"/>
  <c r="BA1031" i="7"/>
  <c r="AR1029" i="7"/>
  <c r="AR1028" i="7"/>
  <c r="AR1027" i="7"/>
  <c r="AR1030" i="7"/>
  <c r="J1020" i="7"/>
  <c r="BA1020" i="7"/>
  <c r="AR1025" i="7"/>
  <c r="C1021" i="7"/>
  <c r="C1017" i="7"/>
  <c r="C1025" i="7"/>
  <c r="C1023" i="7"/>
  <c r="M1027" i="7"/>
  <c r="M1025" i="7"/>
  <c r="M1030" i="7"/>
  <c r="M1031" i="7"/>
  <c r="BB1022" i="7"/>
  <c r="BB1018" i="7"/>
  <c r="BB1029" i="7"/>
  <c r="R1029" i="7"/>
  <c r="R1021" i="7"/>
  <c r="R1024" i="7"/>
  <c r="R1030" i="7"/>
  <c r="AK1021" i="7"/>
  <c r="AK1031" i="7"/>
  <c r="AK1024" i="7"/>
  <c r="AK1019" i="7"/>
  <c r="AZ1026" i="7"/>
  <c r="AZ1027" i="7"/>
  <c r="AZ1024" i="7"/>
  <c r="AZ1017" i="7"/>
  <c r="AE1021" i="7"/>
  <c r="AE1023" i="7"/>
  <c r="AE1019" i="7"/>
  <c r="AE1020" i="7"/>
  <c r="AQ1018" i="7"/>
  <c r="AQ1031" i="7"/>
  <c r="AQ1028" i="7"/>
  <c r="AQ1026" i="7"/>
  <c r="O1026" i="7"/>
  <c r="O1031" i="7"/>
  <c r="O1024" i="7"/>
  <c r="AH1026" i="7"/>
  <c r="AH1022" i="7"/>
  <c r="AH1028" i="7"/>
  <c r="AH1020" i="7"/>
  <c r="O1027" i="7"/>
  <c r="O1022" i="7"/>
  <c r="AH1024" i="7"/>
  <c r="AH1029" i="7"/>
  <c r="AH1018" i="7"/>
  <c r="C1029" i="7"/>
  <c r="C1027" i="7"/>
  <c r="C1026" i="7"/>
  <c r="M1028" i="7"/>
  <c r="M1023" i="7"/>
  <c r="M1029" i="7"/>
  <c r="BB1025" i="7"/>
  <c r="BB1024" i="7"/>
  <c r="BB1019" i="7"/>
  <c r="BB1031" i="7"/>
  <c r="R1027" i="7"/>
  <c r="R1022" i="7"/>
  <c r="R1025" i="7"/>
  <c r="AK1027" i="7"/>
  <c r="AK1017" i="7"/>
  <c r="AK1023" i="7"/>
  <c r="AZ1031" i="7"/>
  <c r="AZ1020" i="7"/>
  <c r="AZ1018" i="7"/>
  <c r="AZ1023" i="7"/>
  <c r="AE1030" i="7"/>
  <c r="AE1022" i="7"/>
  <c r="AE1017" i="7"/>
  <c r="AE1028" i="7"/>
  <c r="AQ1024" i="7"/>
  <c r="AQ1029" i="7"/>
  <c r="AQ1021" i="7"/>
  <c r="AQ1025" i="7"/>
  <c r="O1018" i="7"/>
  <c r="O1017" i="7"/>
  <c r="O1029" i="7"/>
  <c r="O1028" i="7"/>
  <c r="AH1023" i="7"/>
  <c r="AH1031" i="7"/>
  <c r="AH1030" i="7"/>
  <c r="AH1027" i="7"/>
  <c r="AQ1020" i="7"/>
  <c r="AQ1022" i="7"/>
  <c r="AQ1027" i="7"/>
  <c r="O1021" i="7"/>
  <c r="C1024" i="7"/>
  <c r="C1030" i="7"/>
  <c r="C1020" i="7"/>
  <c r="C1018" i="7"/>
  <c r="M1017" i="7"/>
  <c r="M1020" i="7"/>
  <c r="M1026" i="7"/>
  <c r="M1024" i="7"/>
  <c r="BB1028" i="7"/>
  <c r="BB1026" i="7"/>
  <c r="BB1021" i="7"/>
  <c r="BB1030" i="7"/>
  <c r="R1026" i="7"/>
  <c r="R1028" i="7"/>
  <c r="R1017" i="7"/>
  <c r="R1023" i="7"/>
  <c r="AK1025" i="7"/>
  <c r="AK1029" i="7"/>
  <c r="AK1022" i="7"/>
  <c r="AK1018" i="7"/>
  <c r="AZ1021" i="7"/>
  <c r="AZ1028" i="7"/>
  <c r="AZ1019" i="7"/>
  <c r="AZ1029" i="7"/>
  <c r="AE1026" i="7"/>
  <c r="AE1031" i="7"/>
  <c r="AE1029" i="7"/>
  <c r="AE1018" i="7"/>
  <c r="O1019" i="7"/>
  <c r="C1022" i="7"/>
  <c r="C1031" i="7"/>
  <c r="C1028" i="7"/>
  <c r="C1019" i="7"/>
  <c r="M1021" i="7"/>
  <c r="M1018" i="7"/>
  <c r="M1019" i="7"/>
  <c r="M1022" i="7"/>
  <c r="BB1027" i="7"/>
  <c r="BB1017" i="7"/>
  <c r="BB1023" i="7"/>
  <c r="BB1020" i="7"/>
  <c r="R1020" i="7"/>
  <c r="R1018" i="7"/>
  <c r="R1031" i="7"/>
  <c r="R1019" i="7"/>
  <c r="AK1028" i="7"/>
  <c r="AK1020" i="7"/>
  <c r="AK1026" i="7"/>
  <c r="AK1030" i="7"/>
  <c r="AZ1022" i="7"/>
  <c r="AZ1030" i="7"/>
  <c r="AZ1025" i="7"/>
  <c r="AE1024" i="7"/>
  <c r="AE1025" i="7"/>
  <c r="AE1027" i="7"/>
  <c r="AQ1030" i="7"/>
  <c r="AQ1019" i="7"/>
  <c r="AQ1023" i="7"/>
  <c r="AQ1017" i="7"/>
  <c r="O1020" i="7"/>
  <c r="O1030" i="7"/>
  <c r="O1023" i="7"/>
  <c r="O1025" i="7"/>
  <c r="AH1025" i="7"/>
  <c r="AH1019" i="7"/>
  <c r="AH1017" i="7"/>
  <c r="AH1021" i="7"/>
  <c r="S1023" i="7"/>
  <c r="S1020" i="7"/>
  <c r="S1029" i="7"/>
  <c r="S1028" i="7"/>
  <c r="AX1023" i="7"/>
  <c r="AX1027" i="7"/>
  <c r="AX1029" i="7"/>
  <c r="AC1017" i="7"/>
  <c r="AC1020" i="7"/>
  <c r="AC1027" i="7"/>
  <c r="AC1021" i="7"/>
  <c r="BG1024" i="7"/>
  <c r="BG1017" i="7"/>
  <c r="BG1023" i="7"/>
  <c r="BG1030" i="7"/>
  <c r="AU1024" i="7"/>
  <c r="AU1020" i="7"/>
  <c r="AU1030" i="7"/>
  <c r="AI1020" i="7"/>
  <c r="AI1026" i="7"/>
  <c r="AI1019" i="7"/>
  <c r="AA1027" i="7"/>
  <c r="AA1020" i="7"/>
  <c r="AA1025" i="7"/>
  <c r="AA1019" i="7"/>
  <c r="G1025" i="7"/>
  <c r="G1029" i="7"/>
  <c r="G1020" i="7"/>
  <c r="G1026" i="7"/>
  <c r="BC1023" i="7"/>
  <c r="BC1017" i="7"/>
  <c r="BC1029" i="7"/>
  <c r="L1023" i="7"/>
  <c r="L1029" i="7"/>
  <c r="L1026" i="7"/>
  <c r="L1031" i="7"/>
  <c r="T1026" i="7"/>
  <c r="T1020" i="7"/>
  <c r="T1025" i="7"/>
  <c r="AF1027" i="7"/>
  <c r="AF1031" i="7"/>
  <c r="AF1026" i="7"/>
  <c r="T1028" i="7"/>
  <c r="T1022" i="7"/>
  <c r="T1031" i="7"/>
  <c r="AX1025" i="7"/>
  <c r="AX1018" i="7"/>
  <c r="BG1031" i="7"/>
  <c r="BG1028" i="7"/>
  <c r="BG1022" i="7"/>
  <c r="AU1025" i="7"/>
  <c r="AI1030" i="7"/>
  <c r="AI1023" i="7"/>
  <c r="AA1028" i="7"/>
  <c r="G1021" i="7"/>
  <c r="BC1020" i="7"/>
  <c r="T1027" i="7"/>
  <c r="S1017" i="7"/>
  <c r="S1025" i="7"/>
  <c r="S1019" i="7"/>
  <c r="S1030" i="7"/>
  <c r="AX1028" i="7"/>
  <c r="AX1030" i="7"/>
  <c r="AX1026" i="7"/>
  <c r="AX1019" i="7"/>
  <c r="AC1018" i="7"/>
  <c r="AC1022" i="7"/>
  <c r="AC1029" i="7"/>
  <c r="BG1025" i="7"/>
  <c r="BG1020" i="7"/>
  <c r="BG1019" i="7"/>
  <c r="BG1029" i="7"/>
  <c r="AU1021" i="7"/>
  <c r="AU1031" i="7"/>
  <c r="AU1029" i="7"/>
  <c r="AU1023" i="7"/>
  <c r="AI1028" i="7"/>
  <c r="AI1029" i="7"/>
  <c r="AI1025" i="7"/>
  <c r="AI1024" i="7"/>
  <c r="AA1018" i="7"/>
  <c r="AA1031" i="7"/>
  <c r="AA1030" i="7"/>
  <c r="AA1024" i="7"/>
  <c r="G1031" i="7"/>
  <c r="G1019" i="7"/>
  <c r="G1018" i="7"/>
  <c r="G1027" i="7"/>
  <c r="BC1018" i="7"/>
  <c r="BC1028" i="7"/>
  <c r="BC1030" i="7"/>
  <c r="BC1026" i="7"/>
  <c r="L1027" i="7"/>
  <c r="L1025" i="7"/>
  <c r="L1024" i="7"/>
  <c r="L1018" i="7"/>
  <c r="T1030" i="7"/>
  <c r="AF1017" i="7"/>
  <c r="AF1028" i="7"/>
  <c r="AF1022" i="7"/>
  <c r="AF1024" i="7"/>
  <c r="S1022" i="7"/>
  <c r="S1021" i="7"/>
  <c r="AC1026" i="7"/>
  <c r="AC1028" i="7"/>
  <c r="AC1025" i="7"/>
  <c r="AU1028" i="7"/>
  <c r="AI1018" i="7"/>
  <c r="AI1017" i="7"/>
  <c r="AA1022" i="7"/>
  <c r="AA1023" i="7"/>
  <c r="AA1029" i="7"/>
  <c r="G1017" i="7"/>
  <c r="G1024" i="7"/>
  <c r="BC1021" i="7"/>
  <c r="L1017" i="7"/>
  <c r="L1022" i="7"/>
  <c r="T1021" i="7"/>
  <c r="T1018" i="7"/>
  <c r="AF1019" i="7"/>
  <c r="AF1030" i="7"/>
  <c r="S1027" i="7"/>
  <c r="S1018" i="7"/>
  <c r="S1026" i="7"/>
  <c r="AX1020" i="7"/>
  <c r="AX1021" i="7"/>
  <c r="AX1022" i="7"/>
  <c r="AX1031" i="7"/>
  <c r="AC1024" i="7"/>
  <c r="AC1019" i="7"/>
  <c r="AC1023" i="7"/>
  <c r="AC1031" i="7"/>
  <c r="BG1026" i="7"/>
  <c r="BG1021" i="7"/>
  <c r="BG1018" i="7"/>
  <c r="AU1017" i="7"/>
  <c r="AU1026" i="7"/>
  <c r="AU1019" i="7"/>
  <c r="AU1022" i="7"/>
  <c r="AI1027" i="7"/>
  <c r="AI1022" i="7"/>
  <c r="AI1021" i="7"/>
  <c r="AI1031" i="7"/>
  <c r="AA1017" i="7"/>
  <c r="AA1021" i="7"/>
  <c r="AA1026" i="7"/>
  <c r="G1028" i="7"/>
  <c r="G1022" i="7"/>
  <c r="G1030" i="7"/>
  <c r="BC1027" i="7"/>
  <c r="BC1031" i="7"/>
  <c r="BC1025" i="7"/>
  <c r="BC1022" i="7"/>
  <c r="L1030" i="7"/>
  <c r="L1021" i="7"/>
  <c r="L1028" i="7"/>
  <c r="L1020" i="7"/>
  <c r="T1019" i="7"/>
  <c r="T1024" i="7"/>
  <c r="T1029" i="7"/>
  <c r="T1017" i="7"/>
  <c r="AF1020" i="7"/>
  <c r="AF1025" i="7"/>
  <c r="AF1023" i="7"/>
  <c r="AF1021" i="7"/>
  <c r="S1024" i="7"/>
  <c r="S1031" i="7"/>
  <c r="AX1017" i="7"/>
  <c r="AX1024" i="7"/>
  <c r="AC1030" i="7"/>
  <c r="BG1027" i="7"/>
  <c r="AU1018" i="7"/>
  <c r="AU1027" i="7"/>
  <c r="G1023" i="7"/>
  <c r="BC1019" i="7"/>
  <c r="BC1024" i="7"/>
  <c r="L1019" i="7"/>
  <c r="T1023" i="7"/>
  <c r="AF1018" i="7"/>
  <c r="AF1029" i="7"/>
  <c r="F1028" i="7"/>
  <c r="F1021" i="7"/>
  <c r="F1024" i="7"/>
  <c r="F1029" i="7"/>
  <c r="BD1018" i="7"/>
  <c r="BD1017" i="7"/>
  <c r="BD1023" i="7"/>
  <c r="BD1031" i="7"/>
  <c r="AS1024" i="7"/>
  <c r="AS1019" i="7"/>
  <c r="AS1023" i="7"/>
  <c r="AS1031" i="7"/>
  <c r="E1025" i="7"/>
  <c r="E1018" i="7"/>
  <c r="E1028" i="7"/>
  <c r="D1017" i="7"/>
  <c r="D1024" i="7"/>
  <c r="D1026" i="7"/>
  <c r="D1027" i="7"/>
  <c r="X1021" i="7"/>
  <c r="X1031" i="7"/>
  <c r="X1018" i="7"/>
  <c r="X1023" i="7"/>
  <c r="AN1030" i="7"/>
  <c r="AN1023" i="7"/>
  <c r="AN1025" i="7"/>
  <c r="AN1028" i="7"/>
  <c r="BD1029" i="7"/>
  <c r="E1023" i="7"/>
  <c r="D1018" i="7"/>
  <c r="X1027" i="7"/>
  <c r="F1031" i="7"/>
  <c r="F1027" i="7"/>
  <c r="F1019" i="7"/>
  <c r="BD1028" i="7"/>
  <c r="BD1025" i="7"/>
  <c r="BD1024" i="7"/>
  <c r="BD1019" i="7"/>
  <c r="AS1028" i="7"/>
  <c r="AS1020" i="7"/>
  <c r="AS1018" i="7"/>
  <c r="AS1025" i="7"/>
  <c r="E1029" i="7"/>
  <c r="E1019" i="7"/>
  <c r="E1020" i="7"/>
  <c r="E1021" i="7"/>
  <c r="D1023" i="7"/>
  <c r="D1020" i="7"/>
  <c r="D1031" i="7"/>
  <c r="D1021" i="7"/>
  <c r="X1019" i="7"/>
  <c r="X1020" i="7"/>
  <c r="X1017" i="7"/>
  <c r="X1028" i="7"/>
  <c r="AN1021" i="7"/>
  <c r="AN1020" i="7"/>
  <c r="AN1017" i="7"/>
  <c r="AN1026" i="7"/>
  <c r="AN1018" i="7"/>
  <c r="AN1019" i="7"/>
  <c r="F1023" i="7"/>
  <c r="BD1020" i="7"/>
  <c r="BD1026" i="7"/>
  <c r="AS1027" i="7"/>
  <c r="AS1022" i="7"/>
  <c r="AS1029" i="7"/>
  <c r="D1030" i="7"/>
  <c r="D1022" i="7"/>
  <c r="D1019" i="7"/>
  <c r="X1024" i="7"/>
  <c r="AN1029" i="7"/>
  <c r="F1017" i="7"/>
  <c r="F1020" i="7"/>
  <c r="F1018" i="7"/>
  <c r="F1025" i="7"/>
  <c r="BD1021" i="7"/>
  <c r="BD1027" i="7"/>
  <c r="BD1022" i="7"/>
  <c r="AS1026" i="7"/>
  <c r="AS1030" i="7"/>
  <c r="AS1021" i="7"/>
  <c r="AS1017" i="7"/>
  <c r="E1030" i="7"/>
  <c r="E1024" i="7"/>
  <c r="E1027" i="7"/>
  <c r="E1026" i="7"/>
  <c r="D1028" i="7"/>
  <c r="D1029" i="7"/>
  <c r="D1025" i="7"/>
  <c r="X1030" i="7"/>
  <c r="X1026" i="7"/>
  <c r="X1029" i="7"/>
  <c r="AN1022" i="7"/>
  <c r="F1022" i="7"/>
  <c r="F1030" i="7"/>
  <c r="F1026" i="7"/>
  <c r="BD1030" i="7"/>
  <c r="E1017" i="7"/>
  <c r="E1022" i="7"/>
  <c r="E1031" i="7"/>
  <c r="AN1031" i="7"/>
  <c r="AN1024" i="7"/>
  <c r="X1022" i="7"/>
  <c r="X1025" i="7"/>
  <c r="AN1027" i="7"/>
  <c r="B1017" i="7"/>
  <c r="B1024" i="7"/>
  <c r="BH862" i="7"/>
  <c r="BH855" i="7"/>
  <c r="BH856" i="7"/>
  <c r="AL861" i="7"/>
  <c r="AL903" i="7"/>
  <c r="AL854" i="7"/>
  <c r="BE861" i="7"/>
  <c r="BE903" i="7"/>
  <c r="BE854" i="7"/>
  <c r="AN953" i="7"/>
  <c r="Q861" i="7"/>
  <c r="Q903" i="7"/>
  <c r="Q854" i="7"/>
  <c r="D974" i="7"/>
  <c r="D822" i="7"/>
  <c r="D823" i="7"/>
  <c r="X955" i="7"/>
  <c r="D751" i="7"/>
  <c r="D782" i="7"/>
  <c r="D780" i="7"/>
  <c r="H1029" i="7"/>
  <c r="H1027" i="7"/>
  <c r="H1017" i="7"/>
  <c r="H1021" i="7"/>
  <c r="BA869" i="7"/>
  <c r="AJ868" i="7"/>
  <c r="BD817" i="7"/>
  <c r="BD792" i="7"/>
  <c r="BD964" i="7"/>
  <c r="AF852" i="7"/>
  <c r="AF853" i="7"/>
  <c r="AF793" i="7"/>
  <c r="AF826" i="7"/>
  <c r="AF859" i="7"/>
  <c r="N869" i="7"/>
  <c r="K785" i="7"/>
  <c r="K960" i="7"/>
  <c r="K779" i="7"/>
  <c r="K778" i="7"/>
  <c r="AK854" i="7"/>
  <c r="BG793" i="7"/>
  <c r="BG826" i="7"/>
  <c r="BG852" i="7"/>
  <c r="BG853" i="7"/>
  <c r="BG861" i="7"/>
  <c r="BG903" i="7"/>
  <c r="BG859" i="7"/>
  <c r="AN974" i="7"/>
  <c r="AN822" i="7"/>
  <c r="AN823" i="7"/>
  <c r="O860" i="7"/>
  <c r="O867" i="7"/>
  <c r="O868" i="7"/>
  <c r="D982" i="7"/>
  <c r="D835" i="7"/>
  <c r="E956" i="7"/>
  <c r="E969" i="7"/>
  <c r="E953" i="7"/>
  <c r="AU793" i="7"/>
  <c r="AU826" i="7"/>
  <c r="AU852" i="7"/>
  <c r="AU853" i="7"/>
  <c r="AU859" i="7"/>
  <c r="AI793" i="7"/>
  <c r="AI826" i="7"/>
  <c r="AI852" i="7"/>
  <c r="AI853" i="7"/>
  <c r="AI861" i="7"/>
  <c r="AI903" i="7"/>
  <c r="AI859" i="7"/>
  <c r="BC852" i="7"/>
  <c r="BC853" i="7"/>
  <c r="BC793" i="7"/>
  <c r="BC826" i="7"/>
  <c r="BC859" i="7"/>
  <c r="S852" i="7"/>
  <c r="S853" i="7"/>
  <c r="S793" i="7"/>
  <c r="S826" i="7"/>
  <c r="S859" i="7"/>
  <c r="BD988" i="7"/>
  <c r="K1031" i="7"/>
  <c r="K1024" i="7"/>
  <c r="K1019" i="7"/>
  <c r="F780" i="7"/>
  <c r="L1" i="1"/>
  <c r="R854" i="7"/>
  <c r="AQ904" i="7"/>
  <c r="AQ905" i="7"/>
  <c r="AQ906" i="7"/>
  <c r="H977" i="7"/>
  <c r="H806" i="7"/>
  <c r="AB868" i="7"/>
  <c r="AB869" i="7"/>
  <c r="AS792" i="7"/>
  <c r="AS817" i="7"/>
  <c r="AS964" i="7"/>
  <c r="K751" i="7"/>
  <c r="K782" i="7"/>
  <c r="K766" i="7"/>
  <c r="K775" i="7"/>
  <c r="K783" i="7"/>
  <c r="K952" i="7"/>
  <c r="M860" i="7"/>
  <c r="M867" i="7"/>
  <c r="M868" i="7"/>
  <c r="M869" i="7"/>
  <c r="I868" i="7"/>
  <c r="X792" i="7"/>
  <c r="X817" i="7"/>
  <c r="X964" i="7"/>
  <c r="AN835" i="7"/>
  <c r="AN982" i="7"/>
  <c r="G852" i="7"/>
  <c r="G853" i="7"/>
  <c r="G861" i="7"/>
  <c r="G903" i="7"/>
  <c r="G793" i="7"/>
  <c r="G826" i="7"/>
  <c r="G859" i="7"/>
  <c r="AW870" i="7"/>
  <c r="AW879" i="7"/>
  <c r="H841" i="7"/>
  <c r="H842" i="7"/>
  <c r="H932" i="7"/>
  <c r="H927" i="7"/>
  <c r="H832" i="7"/>
  <c r="H833" i="7"/>
  <c r="H942" i="7"/>
  <c r="H799" i="7"/>
  <c r="AJ861" i="7"/>
  <c r="AJ903" i="7"/>
  <c r="AJ854" i="7"/>
  <c r="B1031" i="7"/>
  <c r="B1029" i="7"/>
  <c r="B1023" i="7"/>
  <c r="B1026" i="7"/>
  <c r="H751" i="7"/>
  <c r="H782" i="7"/>
  <c r="AW908" i="7"/>
  <c r="AW909" i="7"/>
  <c r="AS955" i="7"/>
  <c r="AS835" i="7"/>
  <c r="AS982" i="7"/>
  <c r="AC852" i="7"/>
  <c r="AC853" i="7"/>
  <c r="AC861" i="7"/>
  <c r="AC903" i="7"/>
  <c r="AC793" i="7"/>
  <c r="AC826" i="7"/>
  <c r="AC859" i="7"/>
  <c r="X796" i="7"/>
  <c r="X797" i="7"/>
  <c r="X948" i="7"/>
  <c r="N862" i="7"/>
  <c r="N855" i="7"/>
  <c r="N856" i="7"/>
  <c r="F956" i="7"/>
  <c r="F969" i="7"/>
  <c r="X835" i="7"/>
  <c r="X982" i="7"/>
  <c r="Y862" i="7"/>
  <c r="Y855" i="7"/>
  <c r="Y856" i="7"/>
  <c r="H1031" i="7"/>
  <c r="H1025" i="7"/>
  <c r="H1028" i="7"/>
  <c r="BD974" i="7"/>
  <c r="BD822" i="7"/>
  <c r="BD823" i="7"/>
  <c r="BH869" i="7"/>
  <c r="Z881" i="7"/>
  <c r="Z907" i="7"/>
  <c r="Z908" i="7"/>
  <c r="Z909" i="7"/>
  <c r="AP881" i="7"/>
  <c r="AP907" i="7"/>
  <c r="V904" i="7"/>
  <c r="AR869" i="7"/>
  <c r="AD872" i="7"/>
  <c r="AD875" i="7"/>
  <c r="AD876" i="7"/>
  <c r="AD880" i="7"/>
  <c r="AD894" i="7"/>
  <c r="D988" i="7"/>
  <c r="F955" i="7"/>
  <c r="F835" i="7"/>
  <c r="F982" i="7"/>
  <c r="E792" i="7"/>
  <c r="E817" i="7"/>
  <c r="E964" i="7"/>
  <c r="Y904" i="7"/>
  <c r="BG796" i="7"/>
  <c r="BG797" i="7"/>
  <c r="BG948" i="7"/>
  <c r="AY868" i="7"/>
  <c r="AY869" i="7"/>
  <c r="AX793" i="7"/>
  <c r="AX826" i="7"/>
  <c r="AX852" i="7"/>
  <c r="AX853" i="7"/>
  <c r="AX861" i="7"/>
  <c r="AX903" i="7"/>
  <c r="AX859" i="7"/>
  <c r="BD989" i="7"/>
  <c r="BD982" i="7"/>
  <c r="BD835" i="7"/>
  <c r="AG881" i="7"/>
  <c r="AG907" i="7"/>
  <c r="AG908" i="7"/>
  <c r="AG909" i="7"/>
  <c r="BF905" i="7"/>
  <c r="K1027" i="7"/>
  <c r="K1020" i="7"/>
  <c r="K1028" i="7"/>
  <c r="K1018" i="7"/>
  <c r="AL868" i="7"/>
  <c r="AL869" i="7"/>
  <c r="R906" i="7"/>
  <c r="R904" i="7"/>
  <c r="AN751" i="7"/>
  <c r="AN782" i="7"/>
  <c r="H785" i="7"/>
  <c r="H960" i="7"/>
  <c r="H779" i="7"/>
  <c r="H778" i="7"/>
  <c r="P907" i="7"/>
  <c r="P908" i="7"/>
  <c r="P909" i="7"/>
  <c r="AZ860" i="7"/>
  <c r="AZ867" i="7"/>
  <c r="AZ868" i="7"/>
  <c r="AZ869" i="7"/>
  <c r="B801" i="7"/>
  <c r="B985" i="7"/>
  <c r="B981" i="7"/>
  <c r="B951" i="7"/>
  <c r="B959" i="7"/>
  <c r="B834" i="7"/>
  <c r="B802" i="7"/>
  <c r="B973" i="7"/>
  <c r="B972" i="7"/>
  <c r="B795" i="7"/>
  <c r="B984" i="7"/>
  <c r="B816" i="7"/>
  <c r="B963" i="7"/>
  <c r="B947" i="7"/>
  <c r="B968" i="7"/>
  <c r="B967" i="7"/>
  <c r="H802" i="7"/>
  <c r="H981" i="7"/>
  <c r="H972" i="7"/>
  <c r="H951" i="7"/>
  <c r="H959" i="7"/>
  <c r="H801" i="7"/>
  <c r="H973" i="7"/>
  <c r="H834" i="7"/>
  <c r="H985" i="7"/>
  <c r="H795" i="7"/>
  <c r="H816" i="7"/>
  <c r="H984" i="7"/>
  <c r="H947" i="7"/>
  <c r="H963" i="7"/>
  <c r="H967" i="7"/>
  <c r="H968" i="7"/>
  <c r="K802" i="7"/>
  <c r="K981" i="7"/>
  <c r="K951" i="7"/>
  <c r="K959" i="7"/>
  <c r="K972" i="7"/>
  <c r="K973" i="7"/>
  <c r="K801" i="7"/>
  <c r="K985" i="7"/>
  <c r="K834" i="7"/>
  <c r="K795" i="7"/>
  <c r="K816" i="7"/>
  <c r="K984" i="7"/>
  <c r="K963" i="7"/>
  <c r="K947" i="7"/>
  <c r="K968" i="7"/>
  <c r="K967" i="7"/>
  <c r="AO862" i="7"/>
  <c r="AO881" i="7"/>
  <c r="AO855" i="7"/>
  <c r="AO856" i="7"/>
  <c r="X969" i="7"/>
  <c r="X956" i="7"/>
  <c r="BB906" i="7"/>
  <c r="BB904" i="7"/>
  <c r="BA862" i="7"/>
  <c r="BA855" i="7"/>
  <c r="BA856" i="7"/>
  <c r="C854" i="7"/>
  <c r="B1018" i="7"/>
  <c r="B1021" i="7"/>
  <c r="B1027" i="7"/>
  <c r="B1025" i="7"/>
  <c r="W861" i="7"/>
  <c r="W903" i="7"/>
  <c r="W854" i="7"/>
  <c r="V870" i="7"/>
  <c r="V879" i="7"/>
  <c r="AR862" i="7"/>
  <c r="AR855" i="7"/>
  <c r="AR856" i="7"/>
  <c r="AS797" i="7"/>
  <c r="AG872" i="7"/>
  <c r="Q868" i="7"/>
  <c r="Q869" i="7"/>
  <c r="D817" i="7"/>
  <c r="D792" i="7"/>
  <c r="D964" i="7"/>
  <c r="F822" i="7"/>
  <c r="F823" i="7"/>
  <c r="F974" i="7"/>
  <c r="X988" i="7"/>
  <c r="X989" i="7"/>
  <c r="AA852" i="7"/>
  <c r="AA853" i="7"/>
  <c r="AA861" i="7"/>
  <c r="AA903" i="7"/>
  <c r="AA793" i="7"/>
  <c r="AA826" i="7"/>
  <c r="AA859" i="7"/>
  <c r="AM870" i="7"/>
  <c r="AM879" i="7"/>
  <c r="AM905" i="7"/>
  <c r="AT861" i="7"/>
  <c r="AT903" i="7"/>
  <c r="AT854" i="7"/>
  <c r="H1020" i="7"/>
  <c r="H1018" i="7"/>
  <c r="H1023" i="7"/>
  <c r="H1026" i="7"/>
  <c r="J862" i="7"/>
  <c r="J855" i="7"/>
  <c r="J856" i="7"/>
  <c r="AP870" i="7"/>
  <c r="AP879" i="7"/>
  <c r="AP905" i="7"/>
  <c r="BD969" i="7"/>
  <c r="BD956" i="7"/>
  <c r="X780" i="7"/>
  <c r="BE868" i="7"/>
  <c r="BE869" i="7"/>
  <c r="BD751" i="7"/>
  <c r="BD782" i="7"/>
  <c r="AM881" i="7"/>
  <c r="AM907" i="7"/>
  <c r="AK906" i="7"/>
  <c r="AK904" i="7"/>
  <c r="AN792" i="7"/>
  <c r="AN817" i="7"/>
  <c r="AN964" i="7"/>
  <c r="Z870" i="7"/>
  <c r="I861" i="7"/>
  <c r="I903" i="7"/>
  <c r="I854" i="7"/>
  <c r="D955" i="7"/>
  <c r="F989" i="7"/>
  <c r="B806" i="7"/>
  <c r="B977" i="7"/>
  <c r="BH904" i="7"/>
  <c r="BF904" i="7"/>
  <c r="K1021" i="7"/>
  <c r="K1023" i="7"/>
  <c r="K1026" i="7"/>
  <c r="K1017" i="7"/>
  <c r="N904" i="7"/>
  <c r="P870" i="7"/>
  <c r="AE906" i="7"/>
  <c r="AE904" i="7"/>
  <c r="B775" i="7"/>
  <c r="B783" i="7"/>
  <c r="B952" i="7"/>
  <c r="B953" i="7"/>
  <c r="J904" i="7"/>
  <c r="U872" i="7"/>
  <c r="U875" i="7"/>
  <c r="U876" i="7"/>
  <c r="U880" i="7"/>
  <c r="U894" i="7"/>
  <c r="AH860" i="7"/>
  <c r="AH867" i="7"/>
  <c r="AH853" i="7"/>
  <c r="AS969" i="7"/>
  <c r="AS956" i="7"/>
  <c r="B786" i="7"/>
  <c r="B787" i="7"/>
  <c r="B784" i="7"/>
  <c r="B986" i="7"/>
  <c r="B987" i="7"/>
  <c r="H784" i="7"/>
  <c r="H787" i="7"/>
  <c r="H786" i="7"/>
  <c r="H986" i="7"/>
  <c r="H987" i="7"/>
  <c r="K787" i="7"/>
  <c r="K786" i="7"/>
  <c r="K784" i="7"/>
  <c r="K986" i="7"/>
  <c r="K987" i="7"/>
  <c r="AO906" i="7"/>
  <c r="AO905" i="7"/>
  <c r="AO904" i="7"/>
  <c r="BB855" i="7"/>
  <c r="BB856" i="7"/>
  <c r="AG894" i="7"/>
  <c r="AG880" i="7"/>
  <c r="BB907" i="7"/>
  <c r="BB908" i="7"/>
  <c r="BB909" i="7"/>
  <c r="O869" i="7"/>
  <c r="F796" i="7"/>
  <c r="F797" i="7"/>
  <c r="H780" i="7"/>
  <c r="AH1033" i="7"/>
  <c r="AH1034" i="7"/>
  <c r="AH1039" i="7"/>
  <c r="AH1037" i="7"/>
  <c r="AO1033" i="7"/>
  <c r="AO1034" i="7"/>
  <c r="AO1039" i="7"/>
  <c r="BB869" i="7"/>
  <c r="BB905" i="7"/>
  <c r="AO907" i="7"/>
  <c r="AM908" i="7"/>
  <c r="AM909" i="7"/>
  <c r="BC861" i="7"/>
  <c r="BC903" i="7"/>
  <c r="BC854" i="7"/>
  <c r="AU861" i="7"/>
  <c r="AU903" i="7"/>
  <c r="AU854" i="7"/>
  <c r="AO908" i="7"/>
  <c r="AO909" i="7"/>
  <c r="H775" i="7"/>
  <c r="H783" i="7"/>
  <c r="H952" i="7"/>
  <c r="B988" i="7"/>
  <c r="AQ862" i="7"/>
  <c r="AQ855" i="7"/>
  <c r="AQ856" i="7"/>
  <c r="K989" i="7"/>
  <c r="BF908" i="7"/>
  <c r="BF909" i="7"/>
  <c r="AC854" i="7"/>
  <c r="AF861" i="7"/>
  <c r="AF903" i="7"/>
  <c r="AF854" i="7"/>
  <c r="S861" i="7"/>
  <c r="S903" i="7"/>
  <c r="S854" i="7"/>
  <c r="BD796" i="7"/>
  <c r="BD797" i="7"/>
  <c r="BD948" i="7"/>
  <c r="AT904" i="7"/>
  <c r="AT906" i="7"/>
  <c r="AR881" i="7"/>
  <c r="AR907" i="7"/>
  <c r="K822" i="7"/>
  <c r="K823" i="7"/>
  <c r="K974" i="7"/>
  <c r="AH861" i="7"/>
  <c r="AH903" i="7"/>
  <c r="AH854" i="7"/>
  <c r="K817" i="7"/>
  <c r="K792" i="7"/>
  <c r="K964" i="7"/>
  <c r="H792" i="7"/>
  <c r="H817" i="7"/>
  <c r="H964" i="7"/>
  <c r="B956" i="7"/>
  <c r="B969" i="7"/>
  <c r="K953" i="7"/>
  <c r="AH868" i="7"/>
  <c r="J881" i="7"/>
  <c r="J907" i="7"/>
  <c r="J908" i="7"/>
  <c r="J909" i="7"/>
  <c r="AT862" i="7"/>
  <c r="AT881" i="7"/>
  <c r="AT855" i="7"/>
  <c r="AT856" i="7"/>
  <c r="AM872" i="7"/>
  <c r="AM880" i="7"/>
  <c r="AM875" i="7"/>
  <c r="AM876" i="7"/>
  <c r="AM894" i="7"/>
  <c r="Q879" i="7"/>
  <c r="AG873" i="7"/>
  <c r="BA881" i="7"/>
  <c r="BA907" i="7"/>
  <c r="K988" i="7"/>
  <c r="K835" i="7"/>
  <c r="K982" i="7"/>
  <c r="H988" i="7"/>
  <c r="H982" i="7"/>
  <c r="H835" i="7"/>
  <c r="AX854" i="7"/>
  <c r="E793" i="7"/>
  <c r="E826" i="7"/>
  <c r="E852" i="7"/>
  <c r="E859" i="7"/>
  <c r="AD873" i="7"/>
  <c r="AP908" i="7"/>
  <c r="AP909" i="7"/>
  <c r="BH870" i="7"/>
  <c r="BH879" i="7"/>
  <c r="BH905" i="7"/>
  <c r="Y881" i="7"/>
  <c r="Y907" i="7"/>
  <c r="Y908" i="7"/>
  <c r="Y909" i="7"/>
  <c r="G854" i="7"/>
  <c r="BC860" i="7"/>
  <c r="BC867" i="7"/>
  <c r="BC868" i="7"/>
  <c r="BC869" i="7"/>
  <c r="BC905" i="7"/>
  <c r="AI860" i="7"/>
  <c r="AI867" i="7"/>
  <c r="AI868" i="7"/>
  <c r="AU860" i="7"/>
  <c r="AU867" i="7"/>
  <c r="AU868" i="7"/>
  <c r="AU869" i="7"/>
  <c r="AU905" i="7"/>
  <c r="AK862" i="7"/>
  <c r="AK855" i="7"/>
  <c r="AK856" i="7"/>
  <c r="AJ869" i="7"/>
  <c r="Q862" i="7"/>
  <c r="Q881" i="7"/>
  <c r="Q855" i="7"/>
  <c r="Q856" i="7"/>
  <c r="BE905" i="7"/>
  <c r="BE904" i="7"/>
  <c r="BE906" i="7"/>
  <c r="H953" i="7"/>
  <c r="F1033" i="7"/>
  <c r="F1034" i="7"/>
  <c r="F1039" i="7"/>
  <c r="D1033" i="7"/>
  <c r="D1034" i="7"/>
  <c r="D1039" i="7"/>
  <c r="AX1033" i="7"/>
  <c r="AX1034" i="7"/>
  <c r="AX1039" i="7"/>
  <c r="AA1033" i="7"/>
  <c r="AA1034" i="7"/>
  <c r="AA1039" i="7"/>
  <c r="AU1033" i="7"/>
  <c r="AU1034" i="7"/>
  <c r="AU1039" i="7"/>
  <c r="L1033" i="7"/>
  <c r="L1034" i="7"/>
  <c r="L1039" i="7"/>
  <c r="AC1033" i="7"/>
  <c r="AC1034" i="7"/>
  <c r="AC1039" i="7"/>
  <c r="AQ1033" i="7"/>
  <c r="AQ1034" i="7"/>
  <c r="AQ1039" i="7"/>
  <c r="BB1033" i="7"/>
  <c r="BB1034" i="7"/>
  <c r="BB1039" i="7"/>
  <c r="R1033" i="7"/>
  <c r="R1034" i="7"/>
  <c r="R1039" i="7"/>
  <c r="AE1033" i="7"/>
  <c r="AE1034" i="7"/>
  <c r="AE1039" i="7"/>
  <c r="AK1033" i="7"/>
  <c r="AK1034" i="7"/>
  <c r="AK1039" i="7"/>
  <c r="C1033" i="7"/>
  <c r="C1034" i="7"/>
  <c r="C1039" i="7"/>
  <c r="BH1033" i="7"/>
  <c r="BH1034" i="7"/>
  <c r="BH1039" i="7"/>
  <c r="J1033" i="7"/>
  <c r="J1034" i="7"/>
  <c r="J1039" i="7"/>
  <c r="AL1033" i="7"/>
  <c r="AL1034" i="7"/>
  <c r="AL1039" i="7"/>
  <c r="U1033" i="7"/>
  <c r="U1034" i="7"/>
  <c r="U1039" i="7"/>
  <c r="Z1033" i="7"/>
  <c r="Z1034" i="7"/>
  <c r="Z1039" i="7"/>
  <c r="AY862" i="7"/>
  <c r="AY881" i="7"/>
  <c r="AY855" i="7"/>
  <c r="AY856" i="7"/>
  <c r="AE869" i="7"/>
  <c r="AQ870" i="7"/>
  <c r="AQ879" i="7"/>
  <c r="AT869" i="7"/>
  <c r="C869" i="7"/>
  <c r="BB870" i="7"/>
  <c r="BB879" i="7"/>
  <c r="AZ906" i="7"/>
  <c r="AZ904" i="7"/>
  <c r="AZ905" i="7"/>
  <c r="AR870" i="7"/>
  <c r="AR879" i="7"/>
  <c r="AR905" i="7"/>
  <c r="AW872" i="7"/>
  <c r="AW875" i="7"/>
  <c r="AW876" i="7"/>
  <c r="AW880" i="7"/>
  <c r="AW894" i="7"/>
  <c r="G906" i="7"/>
  <c r="I869" i="7"/>
  <c r="AS793" i="7"/>
  <c r="AS826" i="7"/>
  <c r="AS852" i="7"/>
  <c r="AS853" i="7"/>
  <c r="AS861" i="7"/>
  <c r="AS903" i="7"/>
  <c r="AS859" i="7"/>
  <c r="K780" i="7"/>
  <c r="AF860" i="7"/>
  <c r="AF867" i="7"/>
  <c r="AF868" i="7"/>
  <c r="AF869" i="7"/>
  <c r="BD793" i="7"/>
  <c r="BD826" i="7"/>
  <c r="BD852" i="7"/>
  <c r="BD853" i="7"/>
  <c r="BD859" i="7"/>
  <c r="BA870" i="7"/>
  <c r="BA879" i="7"/>
  <c r="BA905" i="7"/>
  <c r="Q905" i="7"/>
  <c r="Q904" i="7"/>
  <c r="Q906" i="7"/>
  <c r="Q907" i="7"/>
  <c r="AL862" i="7"/>
  <c r="AL881" i="7"/>
  <c r="AL855" i="7"/>
  <c r="AL856" i="7"/>
  <c r="BC1033" i="7"/>
  <c r="BC1034" i="7"/>
  <c r="BC1039" i="7"/>
  <c r="AH1048" i="7"/>
  <c r="O1033" i="7"/>
  <c r="O1034" i="7"/>
  <c r="O1039" i="7"/>
  <c r="AO1048" i="7"/>
  <c r="AO1038" i="7"/>
  <c r="AO1037" i="7"/>
  <c r="N1033" i="7"/>
  <c r="N1034" i="7"/>
  <c r="N1039" i="7"/>
  <c r="Y1033" i="7"/>
  <c r="Y1034" i="7"/>
  <c r="Y1039" i="7"/>
  <c r="Q1033" i="7"/>
  <c r="Q1034" i="7"/>
  <c r="Q1039" i="7"/>
  <c r="BA1033" i="7"/>
  <c r="BA1034" i="7"/>
  <c r="BA1039" i="7"/>
  <c r="AT1033" i="7"/>
  <c r="AT1034" i="7"/>
  <c r="AT1039" i="7"/>
  <c r="P1033" i="7"/>
  <c r="P1034" i="7"/>
  <c r="P1039" i="7"/>
  <c r="AV873" i="7"/>
  <c r="AY905" i="7"/>
  <c r="AY904" i="7"/>
  <c r="AY906" i="7"/>
  <c r="L860" i="7"/>
  <c r="L867" i="7"/>
  <c r="BF872" i="7"/>
  <c r="BF880" i="7"/>
  <c r="BF875" i="7"/>
  <c r="BF876" i="7"/>
  <c r="BF894" i="7"/>
  <c r="T906" i="7"/>
  <c r="AO870" i="7"/>
  <c r="AB862" i="7"/>
  <c r="AB881" i="7"/>
  <c r="AB855" i="7"/>
  <c r="AB856" i="7"/>
  <c r="M862" i="7"/>
  <c r="M881" i="7"/>
  <c r="M855" i="7"/>
  <c r="M856" i="7"/>
  <c r="O862" i="7"/>
  <c r="O881" i="7"/>
  <c r="O855" i="7"/>
  <c r="O856" i="7"/>
  <c r="H969" i="7"/>
  <c r="H956" i="7"/>
  <c r="B792" i="7"/>
  <c r="B817" i="7"/>
  <c r="B964" i="7"/>
  <c r="AG895" i="7"/>
  <c r="AG901" i="7"/>
  <c r="AG902" i="7"/>
  <c r="AG910" i="7"/>
  <c r="AG911" i="7"/>
  <c r="AG912" i="7"/>
  <c r="AG913" i="7"/>
  <c r="W862" i="7"/>
  <c r="W881" i="7"/>
  <c r="W855" i="7"/>
  <c r="W856" i="7"/>
  <c r="B822" i="7"/>
  <c r="B823" i="7"/>
  <c r="B974" i="7"/>
  <c r="U873" i="7"/>
  <c r="P872" i="7"/>
  <c r="P880" i="7"/>
  <c r="P875" i="7"/>
  <c r="P876" i="7"/>
  <c r="P894" i="7"/>
  <c r="K1033" i="7"/>
  <c r="K1034" i="7"/>
  <c r="K1039" i="7"/>
  <c r="I862" i="7"/>
  <c r="I881" i="7"/>
  <c r="I855" i="7"/>
  <c r="I856" i="7"/>
  <c r="Z872" i="7"/>
  <c r="Z875" i="7"/>
  <c r="Z876" i="7"/>
  <c r="Z894" i="7"/>
  <c r="Z880" i="7"/>
  <c r="AP872" i="7"/>
  <c r="AP880" i="7"/>
  <c r="AP875" i="7"/>
  <c r="AP876" i="7"/>
  <c r="AP894" i="7"/>
  <c r="D852" i="7"/>
  <c r="D793" i="7"/>
  <c r="D826" i="7"/>
  <c r="D859" i="7"/>
  <c r="W906" i="7"/>
  <c r="W907" i="7"/>
  <c r="W904" i="7"/>
  <c r="K955" i="7"/>
  <c r="B955" i="7"/>
  <c r="B989" i="7"/>
  <c r="AZ879" i="7"/>
  <c r="AN948" i="7"/>
  <c r="AN796" i="7"/>
  <c r="AN797" i="7"/>
  <c r="AL870" i="7"/>
  <c r="AL879" i="7"/>
  <c r="AX906" i="7"/>
  <c r="N881" i="7"/>
  <c r="N907" i="7"/>
  <c r="AC906" i="7"/>
  <c r="AJ862" i="7"/>
  <c r="AJ881" i="7"/>
  <c r="AJ855" i="7"/>
  <c r="AJ856" i="7"/>
  <c r="X793" i="7"/>
  <c r="X826" i="7"/>
  <c r="X852" i="7"/>
  <c r="X859" i="7"/>
  <c r="K796" i="7"/>
  <c r="K797" i="7"/>
  <c r="K948" i="7"/>
  <c r="AB870" i="7"/>
  <c r="AB879" i="7"/>
  <c r="AI906" i="7"/>
  <c r="BG906" i="7"/>
  <c r="BG854" i="7"/>
  <c r="N870" i="7"/>
  <c r="N879" i="7"/>
  <c r="N905" i="7"/>
  <c r="D948" i="7"/>
  <c r="D796" i="7"/>
  <c r="D797" i="7"/>
  <c r="AL904" i="7"/>
  <c r="AL907" i="7"/>
  <c r="AL906" i="7"/>
  <c r="AL905" i="7"/>
  <c r="B1033" i="7"/>
  <c r="B1034" i="7"/>
  <c r="B1039" i="7"/>
  <c r="E1033" i="7"/>
  <c r="E1034" i="7"/>
  <c r="E1039" i="7"/>
  <c r="AS1033" i="7"/>
  <c r="AS1034" i="7"/>
  <c r="AS1039" i="7"/>
  <c r="BD1033" i="7"/>
  <c r="BD1034" i="7"/>
  <c r="BD1039" i="7"/>
  <c r="AF1033" i="7"/>
  <c r="AF1034" i="7"/>
  <c r="AF1039" i="7"/>
  <c r="S1033" i="7"/>
  <c r="S1034" i="7"/>
  <c r="S1039" i="7"/>
  <c r="M1033" i="7"/>
  <c r="M1034" i="7"/>
  <c r="M1039" i="7"/>
  <c r="V1033" i="7"/>
  <c r="V1034" i="7"/>
  <c r="V1039" i="7"/>
  <c r="AR1033" i="7"/>
  <c r="AR1034" i="7"/>
  <c r="AR1039" i="7"/>
  <c r="AJ1033" i="7"/>
  <c r="AJ1034" i="7"/>
  <c r="AJ1039" i="7"/>
  <c r="I1033" i="7"/>
  <c r="I1034" i="7"/>
  <c r="I1039" i="7"/>
  <c r="AY1033" i="7"/>
  <c r="AY1034" i="7"/>
  <c r="AY1039" i="7"/>
  <c r="AB1033" i="7"/>
  <c r="AB1034" i="7"/>
  <c r="AB1039" i="7"/>
  <c r="AP1033" i="7"/>
  <c r="AP1034" i="7"/>
  <c r="AP1039" i="7"/>
  <c r="AM1033" i="7"/>
  <c r="AM1034" i="7"/>
  <c r="AM1039" i="7"/>
  <c r="AG1033" i="7"/>
  <c r="AG1034" i="7"/>
  <c r="AG1039" i="7"/>
  <c r="AV1033" i="7"/>
  <c r="AV1034" i="7"/>
  <c r="AV1039" i="7"/>
  <c r="AV895" i="7"/>
  <c r="AV901" i="7"/>
  <c r="AV902" i="7"/>
  <c r="AV910" i="7"/>
  <c r="AV911" i="7"/>
  <c r="AV912" i="7"/>
  <c r="AV913" i="7"/>
  <c r="AE862" i="7"/>
  <c r="AE855" i="7"/>
  <c r="AE856" i="7"/>
  <c r="R869" i="7"/>
  <c r="B780" i="7"/>
  <c r="T854" i="7"/>
  <c r="F793" i="7"/>
  <c r="F826" i="7"/>
  <c r="F852" i="7"/>
  <c r="F853" i="7"/>
  <c r="F859" i="7"/>
  <c r="AB906" i="7"/>
  <c r="AB905" i="7"/>
  <c r="AB907" i="7"/>
  <c r="AB904" i="7"/>
  <c r="Y870" i="7"/>
  <c r="M905" i="7"/>
  <c r="M904" i="7"/>
  <c r="M906" i="7"/>
  <c r="M907" i="7"/>
  <c r="O906" i="7"/>
  <c r="O907" i="7"/>
  <c r="O904" i="7"/>
  <c r="O905" i="7"/>
  <c r="AN793" i="7"/>
  <c r="AN826" i="7"/>
  <c r="AN852" i="7"/>
  <c r="AN853" i="7"/>
  <c r="AN861" i="7"/>
  <c r="AN903" i="7"/>
  <c r="AN859" i="7"/>
  <c r="AA906" i="7"/>
  <c r="B796" i="7"/>
  <c r="B797" i="7"/>
  <c r="B948" i="7"/>
  <c r="AY870" i="7"/>
  <c r="AY879" i="7"/>
  <c r="AD895" i="7"/>
  <c r="AD901" i="7"/>
  <c r="AD902" i="7"/>
  <c r="AD910" i="7"/>
  <c r="AD911" i="7"/>
  <c r="AD912" i="7"/>
  <c r="AD913" i="7"/>
  <c r="K969" i="7"/>
  <c r="K956" i="7"/>
  <c r="H822" i="7"/>
  <c r="H823" i="7"/>
  <c r="H974" i="7"/>
  <c r="U895" i="7"/>
  <c r="U901" i="7"/>
  <c r="U902" i="7"/>
  <c r="U910" i="7"/>
  <c r="U911" i="7"/>
  <c r="U912" i="7"/>
  <c r="U913" i="7"/>
  <c r="I906" i="7"/>
  <c r="I904" i="7"/>
  <c r="I907" i="7"/>
  <c r="BE879" i="7"/>
  <c r="AA854" i="7"/>
  <c r="AA860" i="7"/>
  <c r="AA867" i="7"/>
  <c r="AA868" i="7"/>
  <c r="V872" i="7"/>
  <c r="V875" i="7"/>
  <c r="V876" i="7"/>
  <c r="V880" i="7"/>
  <c r="V894" i="7"/>
  <c r="C862" i="7"/>
  <c r="C855" i="7"/>
  <c r="C856" i="7"/>
  <c r="H955" i="7"/>
  <c r="H989" i="7"/>
  <c r="B835" i="7"/>
  <c r="B982" i="7"/>
  <c r="AX860" i="7"/>
  <c r="AX867" i="7"/>
  <c r="AX868" i="7"/>
  <c r="AX869" i="7"/>
  <c r="AC860" i="7"/>
  <c r="AC867" i="7"/>
  <c r="AC868" i="7"/>
  <c r="H796" i="7"/>
  <c r="H797" i="7"/>
  <c r="H948" i="7"/>
  <c r="AJ905" i="7"/>
  <c r="AJ906" i="7"/>
  <c r="AJ904" i="7"/>
  <c r="G860" i="7"/>
  <c r="G867" i="7"/>
  <c r="G868" i="7"/>
  <c r="G904" i="7"/>
  <c r="M879" i="7"/>
  <c r="R862" i="7"/>
  <c r="R855" i="7"/>
  <c r="R856" i="7"/>
  <c r="S860" i="7"/>
  <c r="S867" i="7"/>
  <c r="S868" i="7"/>
  <c r="S869" i="7"/>
  <c r="BC906" i="7"/>
  <c r="AI854" i="7"/>
  <c r="AU906" i="7"/>
  <c r="O879" i="7"/>
  <c r="BG860" i="7"/>
  <c r="BG867" i="7"/>
  <c r="BG868" i="7"/>
  <c r="BG869" i="7"/>
  <c r="H1033" i="7"/>
  <c r="H1034" i="7"/>
  <c r="H1039" i="7"/>
  <c r="BD780" i="7"/>
  <c r="BE862" i="7"/>
  <c r="BE881" i="7"/>
  <c r="BE855" i="7"/>
  <c r="BE856" i="7"/>
  <c r="BH881" i="7"/>
  <c r="BH907" i="7"/>
  <c r="BH908" i="7"/>
  <c r="BH909" i="7"/>
  <c r="AN1033" i="7"/>
  <c r="AN1034" i="7"/>
  <c r="AN1039" i="7"/>
  <c r="X1033" i="7"/>
  <c r="X1034" i="7"/>
  <c r="X1039" i="7"/>
  <c r="T1033" i="7"/>
  <c r="T1034" i="7"/>
  <c r="T1039" i="7"/>
  <c r="G1033" i="7"/>
  <c r="G1034" i="7"/>
  <c r="G1039" i="7"/>
  <c r="AI1033" i="7"/>
  <c r="AI1034" i="7"/>
  <c r="AI1039" i="7"/>
  <c r="BG1033" i="7"/>
  <c r="BG1034" i="7"/>
  <c r="BG1039" i="7"/>
  <c r="AZ1033" i="7"/>
  <c r="AZ1034" i="7"/>
  <c r="AZ1039" i="7"/>
  <c r="BF1033" i="7"/>
  <c r="BF1034" i="7"/>
  <c r="BF1039" i="7"/>
  <c r="W1033" i="7"/>
  <c r="W1034" i="7"/>
  <c r="W1039" i="7"/>
  <c r="BE1033" i="7"/>
  <c r="BE1034" i="7"/>
  <c r="BE1039" i="7"/>
  <c r="AD1033" i="7"/>
  <c r="AD1034" i="7"/>
  <c r="AD1039" i="7"/>
  <c r="AW1033" i="7"/>
  <c r="AW1034" i="7"/>
  <c r="AW1039" i="7"/>
  <c r="W869" i="7"/>
  <c r="W905" i="7"/>
  <c r="L853" i="7"/>
  <c r="AK869" i="7"/>
  <c r="T860" i="7"/>
  <c r="T867" i="7"/>
  <c r="T868" i="7"/>
  <c r="T869" i="7"/>
  <c r="AN780" i="7"/>
  <c r="J870" i="7"/>
  <c r="AZ862" i="7"/>
  <c r="AZ881" i="7"/>
  <c r="AZ855" i="7"/>
  <c r="AZ856" i="7"/>
  <c r="AU904" i="7"/>
  <c r="BC904" i="7"/>
  <c r="M870" i="7"/>
  <c r="AJ907" i="7"/>
  <c r="AJ908" i="7"/>
  <c r="AJ909" i="7"/>
  <c r="AC869" i="7"/>
  <c r="AC905" i="7"/>
  <c r="AH1038" i="7"/>
  <c r="O908" i="7"/>
  <c r="O909" i="7"/>
  <c r="F861" i="7"/>
  <c r="F903" i="7"/>
  <c r="F907" i="7"/>
  <c r="F854" i="7"/>
  <c r="F862" i="7"/>
  <c r="F881" i="7"/>
  <c r="AH869" i="7"/>
  <c r="AL908" i="7"/>
  <c r="AL909" i="7"/>
  <c r="L868" i="7"/>
  <c r="AT907" i="7"/>
  <c r="AC862" i="7"/>
  <c r="AC855" i="7"/>
  <c r="AC856" i="7"/>
  <c r="AQ881" i="7"/>
  <c r="AQ907" i="7"/>
  <c r="AQ908" i="7"/>
  <c r="AQ909" i="7"/>
  <c r="AU862" i="7"/>
  <c r="AU855" i="7"/>
  <c r="AU856" i="7"/>
  <c r="AI869" i="7"/>
  <c r="BC862" i="7"/>
  <c r="BC855" i="7"/>
  <c r="BC856" i="7"/>
  <c r="N908" i="7"/>
  <c r="N909" i="7"/>
  <c r="AZ870" i="7"/>
  <c r="AZ875" i="7"/>
  <c r="AZ876" i="7"/>
  <c r="BD861" i="7"/>
  <c r="BD903" i="7"/>
  <c r="BD854" i="7"/>
  <c r="AD1048" i="7"/>
  <c r="AD1037" i="7"/>
  <c r="AD1038" i="7"/>
  <c r="AX879" i="7"/>
  <c r="AA862" i="7"/>
  <c r="AA855" i="7"/>
  <c r="AA856" i="7"/>
  <c r="M1048" i="7"/>
  <c r="M1038" i="7"/>
  <c r="M1037" i="7"/>
  <c r="AE870" i="7"/>
  <c r="AE879" i="7"/>
  <c r="AE905" i="7"/>
  <c r="AE1048" i="7"/>
  <c r="AE1037" i="7"/>
  <c r="AE1038" i="7"/>
  <c r="AK881" i="7"/>
  <c r="AK907" i="7"/>
  <c r="E860" i="7"/>
  <c r="E867" i="7"/>
  <c r="X1048" i="7"/>
  <c r="X1037" i="7"/>
  <c r="X1038" i="7"/>
  <c r="M872" i="7"/>
  <c r="M880" i="7"/>
  <c r="M875" i="7"/>
  <c r="M876" i="7"/>
  <c r="M894" i="7"/>
  <c r="AN906" i="7"/>
  <c r="Y872" i="7"/>
  <c r="Y875" i="7"/>
  <c r="Y876" i="7"/>
  <c r="Y880" i="7"/>
  <c r="Y894" i="7"/>
  <c r="AB908" i="7"/>
  <c r="AB909" i="7"/>
  <c r="T862" i="7"/>
  <c r="T855" i="7"/>
  <c r="T856" i="7"/>
  <c r="R870" i="7"/>
  <c r="R879" i="7"/>
  <c r="R905" i="7"/>
  <c r="AP1048" i="7"/>
  <c r="AP1038" i="7"/>
  <c r="AP1037" i="7"/>
  <c r="AJ1048" i="7"/>
  <c r="AJ1038" i="7"/>
  <c r="AJ1037" i="7"/>
  <c r="S1048" i="7"/>
  <c r="S1037" i="7"/>
  <c r="S1038" i="7"/>
  <c r="E1048" i="7"/>
  <c r="E1038" i="7"/>
  <c r="E1037" i="7"/>
  <c r="N872" i="7"/>
  <c r="N880" i="7"/>
  <c r="N894" i="7"/>
  <c r="N875" i="7"/>
  <c r="N876" i="7"/>
  <c r="AI904" i="7"/>
  <c r="AC904" i="7"/>
  <c r="AX904" i="7"/>
  <c r="D860" i="7"/>
  <c r="D867" i="7"/>
  <c r="AP873" i="7"/>
  <c r="Z873" i="7"/>
  <c r="P895" i="7"/>
  <c r="P901" i="7"/>
  <c r="P902" i="7"/>
  <c r="P910" i="7"/>
  <c r="P911" i="7"/>
  <c r="U874" i="7"/>
  <c r="U920" i="7"/>
  <c r="U921" i="7"/>
  <c r="U922" i="7"/>
  <c r="B793" i="7"/>
  <c r="B826" i="7"/>
  <c r="B852" i="7"/>
  <c r="B859" i="7"/>
  <c r="BF895" i="7"/>
  <c r="BF901" i="7"/>
  <c r="BF902" i="7"/>
  <c r="BF910" i="7"/>
  <c r="BF911" i="7"/>
  <c r="AT1048" i="7"/>
  <c r="AT1037" i="7"/>
  <c r="AT1038" i="7"/>
  <c r="N1048" i="7"/>
  <c r="N1037" i="7"/>
  <c r="N1038" i="7"/>
  <c r="O1048" i="7"/>
  <c r="O1037" i="7"/>
  <c r="O1038" i="7"/>
  <c r="BC1048" i="7"/>
  <c r="BC1038" i="7"/>
  <c r="BC1037" i="7"/>
  <c r="Q908" i="7"/>
  <c r="Q909" i="7"/>
  <c r="AW895" i="7"/>
  <c r="AW901" i="7"/>
  <c r="AW902" i="7"/>
  <c r="AW910" i="7"/>
  <c r="AW911" i="7"/>
  <c r="AR872" i="7"/>
  <c r="AR875" i="7"/>
  <c r="AR876" i="7"/>
  <c r="AR880" i="7"/>
  <c r="AR894" i="7"/>
  <c r="C870" i="7"/>
  <c r="C879" i="7"/>
  <c r="C905" i="7"/>
  <c r="AT870" i="7"/>
  <c r="AT879" i="7"/>
  <c r="Z1048" i="7"/>
  <c r="Z1038" i="7"/>
  <c r="Z1037" i="7"/>
  <c r="BH1048" i="7"/>
  <c r="BH1038" i="7"/>
  <c r="BH1037" i="7"/>
  <c r="R1048" i="7"/>
  <c r="R1037" i="7"/>
  <c r="R1038" i="7"/>
  <c r="L1048" i="7"/>
  <c r="L1038" i="7"/>
  <c r="L1037" i="7"/>
  <c r="D1048" i="7"/>
  <c r="D1038" i="7"/>
  <c r="D1037" i="7"/>
  <c r="BE907" i="7"/>
  <c r="BE908" i="7"/>
  <c r="BE909" i="7"/>
  <c r="E853" i="7"/>
  <c r="AM873" i="7"/>
  <c r="H793" i="7"/>
  <c r="H826" i="7"/>
  <c r="H852" i="7"/>
  <c r="H859" i="7"/>
  <c r="AH862" i="7"/>
  <c r="AH881" i="7"/>
  <c r="AH855" i="7"/>
  <c r="AH856" i="7"/>
  <c r="AR908" i="7"/>
  <c r="AR909" i="7"/>
  <c r="AT905" i="7"/>
  <c r="AZ1048" i="7"/>
  <c r="AZ1038" i="7"/>
  <c r="AZ1037" i="7"/>
  <c r="V895" i="7"/>
  <c r="V901" i="7"/>
  <c r="V902" i="7"/>
  <c r="V910" i="7"/>
  <c r="V911" i="7"/>
  <c r="AM1048" i="7"/>
  <c r="AM1038" i="7"/>
  <c r="AM1037" i="7"/>
  <c r="AL872" i="7"/>
  <c r="AL880" i="7"/>
  <c r="AL875" i="7"/>
  <c r="AL876" i="7"/>
  <c r="AL894" i="7"/>
  <c r="AO872" i="7"/>
  <c r="AO880" i="7"/>
  <c r="AO875" i="7"/>
  <c r="AO876" i="7"/>
  <c r="AO894" i="7"/>
  <c r="BF873" i="7"/>
  <c r="Y1048" i="7"/>
  <c r="Y1038" i="7"/>
  <c r="Y1037" i="7"/>
  <c r="I870" i="7"/>
  <c r="I879" i="7"/>
  <c r="AC1048" i="7"/>
  <c r="AC1038" i="7"/>
  <c r="AC1037" i="7"/>
  <c r="G862" i="7"/>
  <c r="G855" i="7"/>
  <c r="G856" i="7"/>
  <c r="T879" i="7"/>
  <c r="BG1048" i="7"/>
  <c r="BG1038" i="7"/>
  <c r="BG1037" i="7"/>
  <c r="L861" i="7"/>
  <c r="L903" i="7"/>
  <c r="L854" i="7"/>
  <c r="W1048" i="7"/>
  <c r="W1038" i="7"/>
  <c r="W1037" i="7"/>
  <c r="AI1048" i="7"/>
  <c r="AI1038" i="7"/>
  <c r="AI1037" i="7"/>
  <c r="AN1048" i="7"/>
  <c r="AN1038" i="7"/>
  <c r="AN1037" i="7"/>
  <c r="AI862" i="7"/>
  <c r="AI855" i="7"/>
  <c r="AI856" i="7"/>
  <c r="R881" i="7"/>
  <c r="R907" i="7"/>
  <c r="R908" i="7"/>
  <c r="R909" i="7"/>
  <c r="G869" i="7"/>
  <c r="AA869" i="7"/>
  <c r="AN860" i="7"/>
  <c r="AN867" i="7"/>
  <c r="AN868" i="7"/>
  <c r="AN904" i="7"/>
  <c r="M908" i="7"/>
  <c r="M909" i="7"/>
  <c r="AV1048" i="7"/>
  <c r="AV1038" i="7"/>
  <c r="AV1037" i="7"/>
  <c r="AB1048" i="7"/>
  <c r="AB1038" i="7"/>
  <c r="AB1037" i="7"/>
  <c r="AR1048" i="7"/>
  <c r="AR1037" i="7"/>
  <c r="AR1038" i="7"/>
  <c r="AF1048" i="7"/>
  <c r="AF1038" i="7"/>
  <c r="AF1037" i="7"/>
  <c r="B1048" i="7"/>
  <c r="B1038" i="7"/>
  <c r="B1037" i="7"/>
  <c r="BG862" i="7"/>
  <c r="BG855" i="7"/>
  <c r="BG856" i="7"/>
  <c r="BG904" i="7"/>
  <c r="AB872" i="7"/>
  <c r="AB880" i="7"/>
  <c r="AB875" i="7"/>
  <c r="AB876" i="7"/>
  <c r="AB894" i="7"/>
  <c r="AX905" i="7"/>
  <c r="W908" i="7"/>
  <c r="W909" i="7"/>
  <c r="D853" i="7"/>
  <c r="AP895" i="7"/>
  <c r="AP901" i="7"/>
  <c r="AP902" i="7"/>
  <c r="AP910" i="7"/>
  <c r="AP911" i="7"/>
  <c r="AP912" i="7"/>
  <c r="AP913" i="7"/>
  <c r="T904" i="7"/>
  <c r="BA1048" i="7"/>
  <c r="BA1037" i="7"/>
  <c r="BA1038" i="7"/>
  <c r="AO1049" i="7"/>
  <c r="AO1036" i="7"/>
  <c r="AO1045" i="7"/>
  <c r="AH1050" i="7"/>
  <c r="AH1046" i="7"/>
  <c r="BA872" i="7"/>
  <c r="BA875" i="7"/>
  <c r="BA876" i="7"/>
  <c r="BA880" i="7"/>
  <c r="BA894" i="7"/>
  <c r="AF879" i="7"/>
  <c r="AS860" i="7"/>
  <c r="AS867" i="7"/>
  <c r="AS868" i="7"/>
  <c r="AS904" i="7"/>
  <c r="U1048" i="7"/>
  <c r="U1037" i="7"/>
  <c r="U1038" i="7"/>
  <c r="C1048" i="7"/>
  <c r="C1037" i="7"/>
  <c r="C1038" i="7"/>
  <c r="BB1048" i="7"/>
  <c r="BB1038" i="7"/>
  <c r="BB1037" i="7"/>
  <c r="AU1048" i="7"/>
  <c r="AU1038" i="7"/>
  <c r="AU1037" i="7"/>
  <c r="F1048" i="7"/>
  <c r="F1037" i="7"/>
  <c r="F1038" i="7"/>
  <c r="AJ870" i="7"/>
  <c r="AJ879" i="7"/>
  <c r="AU870" i="7"/>
  <c r="AU879" i="7"/>
  <c r="BC870" i="7"/>
  <c r="BC879" i="7"/>
  <c r="AD874" i="7"/>
  <c r="AD920" i="7"/>
  <c r="AD921" i="7"/>
  <c r="AD922" i="7"/>
  <c r="AX862" i="7"/>
  <c r="AX855" i="7"/>
  <c r="AX856" i="7"/>
  <c r="AG920" i="7"/>
  <c r="AG921" i="7"/>
  <c r="AG922" i="7"/>
  <c r="AG874" i="7"/>
  <c r="AM895" i="7"/>
  <c r="AM901" i="7"/>
  <c r="AM902" i="7"/>
  <c r="AM910" i="7"/>
  <c r="AM911" i="7"/>
  <c r="AM912" i="7"/>
  <c r="AM913" i="7"/>
  <c r="AH904" i="7"/>
  <c r="AH907" i="7"/>
  <c r="AH906" i="7"/>
  <c r="AH905" i="7"/>
  <c r="S862" i="7"/>
  <c r="S881" i="7"/>
  <c r="S855" i="7"/>
  <c r="S856" i="7"/>
  <c r="AF862" i="7"/>
  <c r="AF881" i="7"/>
  <c r="AF855" i="7"/>
  <c r="AF856" i="7"/>
  <c r="W870" i="7"/>
  <c r="W879" i="7"/>
  <c r="T1048" i="7"/>
  <c r="T1037" i="7"/>
  <c r="T1038" i="7"/>
  <c r="I1048" i="7"/>
  <c r="I1037" i="7"/>
  <c r="I1038" i="7"/>
  <c r="AS1048" i="7"/>
  <c r="AS1038" i="7"/>
  <c r="AS1037" i="7"/>
  <c r="AZ872" i="7"/>
  <c r="AZ894" i="7"/>
  <c r="K1048" i="7"/>
  <c r="K1037" i="7"/>
  <c r="K1038" i="7"/>
  <c r="P873" i="7"/>
  <c r="P1048" i="7"/>
  <c r="P1038" i="7"/>
  <c r="P1037" i="7"/>
  <c r="AS906" i="7"/>
  <c r="AW873" i="7"/>
  <c r="BB872" i="7"/>
  <c r="BB875" i="7"/>
  <c r="BB876" i="7"/>
  <c r="BB880" i="7"/>
  <c r="BB894" i="7"/>
  <c r="J1048" i="7"/>
  <c r="J1037" i="7"/>
  <c r="J1038" i="7"/>
  <c r="AX1048" i="7"/>
  <c r="AX1037" i="7"/>
  <c r="AX1038" i="7"/>
  <c r="AI870" i="7"/>
  <c r="AI879" i="7"/>
  <c r="Q870" i="7"/>
  <c r="BE1048" i="7"/>
  <c r="BE1038" i="7"/>
  <c r="BE1037" i="7"/>
  <c r="H1048" i="7"/>
  <c r="H1038" i="7"/>
  <c r="H1037" i="7"/>
  <c r="J872" i="7"/>
  <c r="J880" i="7"/>
  <c r="J875" i="7"/>
  <c r="J876" i="7"/>
  <c r="J894" i="7"/>
  <c r="AK870" i="7"/>
  <c r="AK879" i="7"/>
  <c r="AK905" i="7"/>
  <c r="AW1048" i="7"/>
  <c r="AW1037" i="7"/>
  <c r="AW1038" i="7"/>
  <c r="BF1048" i="7"/>
  <c r="BF1038" i="7"/>
  <c r="BF1037" i="7"/>
  <c r="G1048" i="7"/>
  <c r="G1038" i="7"/>
  <c r="G1037" i="7"/>
  <c r="BG870" i="7"/>
  <c r="BG879" i="7"/>
  <c r="O870" i="7"/>
  <c r="S870" i="7"/>
  <c r="S879" i="7"/>
  <c r="AC870" i="7"/>
  <c r="AC879" i="7"/>
  <c r="C881" i="7"/>
  <c r="C907" i="7"/>
  <c r="C908" i="7"/>
  <c r="C909" i="7"/>
  <c r="V873" i="7"/>
  <c r="BE870" i="7"/>
  <c r="I905" i="7"/>
  <c r="I908" i="7"/>
  <c r="I909" i="7"/>
  <c r="AY872" i="7"/>
  <c r="AY875" i="7"/>
  <c r="AY876" i="7"/>
  <c r="AY880" i="7"/>
  <c r="AY894" i="7"/>
  <c r="AA904" i="7"/>
  <c r="AN854" i="7"/>
  <c r="F860" i="7"/>
  <c r="F867" i="7"/>
  <c r="F868" i="7"/>
  <c r="F869" i="7"/>
  <c r="F855" i="7"/>
  <c r="F856" i="7"/>
  <c r="AE881" i="7"/>
  <c r="AE907" i="7"/>
  <c r="AE908" i="7"/>
  <c r="AE909" i="7"/>
  <c r="AG1048" i="7"/>
  <c r="AG1038" i="7"/>
  <c r="AG1037" i="7"/>
  <c r="AY1048" i="7"/>
  <c r="AY1037" i="7"/>
  <c r="AY1038" i="7"/>
  <c r="V1048" i="7"/>
  <c r="V1038" i="7"/>
  <c r="V1037" i="7"/>
  <c r="BD1048" i="7"/>
  <c r="BD1038" i="7"/>
  <c r="BD1037" i="7"/>
  <c r="BG905" i="7"/>
  <c r="AI905" i="7"/>
  <c r="X860" i="7"/>
  <c r="X867" i="7"/>
  <c r="X853" i="7"/>
  <c r="Z895" i="7"/>
  <c r="Z901" i="7"/>
  <c r="Z902" i="7"/>
  <c r="Z910" i="7"/>
  <c r="Z911" i="7"/>
  <c r="Z912" i="7"/>
  <c r="Z913" i="7"/>
  <c r="T905" i="7"/>
  <c r="AY907" i="7"/>
  <c r="AY908" i="7"/>
  <c r="AY909" i="7"/>
  <c r="AV874" i="7"/>
  <c r="AV920" i="7"/>
  <c r="AV921" i="7"/>
  <c r="AV922" i="7"/>
  <c r="Q1048" i="7"/>
  <c r="Q1038" i="7"/>
  <c r="Q1037" i="7"/>
  <c r="AO1050" i="7"/>
  <c r="AO1046" i="7"/>
  <c r="AH1049" i="7"/>
  <c r="AH1045" i="7"/>
  <c r="AH1036" i="7"/>
  <c r="BD860" i="7"/>
  <c r="BD867" i="7"/>
  <c r="BD868" i="7"/>
  <c r="BD869" i="7"/>
  <c r="AS854" i="7"/>
  <c r="AZ907" i="7"/>
  <c r="AZ908" i="7"/>
  <c r="AZ909" i="7"/>
  <c r="AQ872" i="7"/>
  <c r="AQ880" i="7"/>
  <c r="AQ875" i="7"/>
  <c r="AQ876" i="7"/>
  <c r="AQ894" i="7"/>
  <c r="AL1048" i="7"/>
  <c r="AL1037" i="7"/>
  <c r="AL1038" i="7"/>
  <c r="AK1048" i="7"/>
  <c r="AK1038" i="7"/>
  <c r="AK1037" i="7"/>
  <c r="AQ1048" i="7"/>
  <c r="AQ1038" i="7"/>
  <c r="AQ1037" i="7"/>
  <c r="AA1048" i="7"/>
  <c r="AA1037" i="7"/>
  <c r="AA1038" i="7"/>
  <c r="BH872" i="7"/>
  <c r="BH875" i="7"/>
  <c r="BH876" i="7"/>
  <c r="BH880" i="7"/>
  <c r="BH894" i="7"/>
  <c r="BA908" i="7"/>
  <c r="BA909" i="7"/>
  <c r="AH870" i="7"/>
  <c r="AH879" i="7"/>
  <c r="K793" i="7"/>
  <c r="K826" i="7"/>
  <c r="K852" i="7"/>
  <c r="K859" i="7"/>
  <c r="AT908" i="7"/>
  <c r="AT909" i="7"/>
  <c r="S904" i="7"/>
  <c r="S905" i="7"/>
  <c r="S907" i="7"/>
  <c r="S906" i="7"/>
  <c r="AF907" i="7"/>
  <c r="AF904" i="7"/>
  <c r="AF906" i="7"/>
  <c r="AF905" i="7"/>
  <c r="AZ880" i="7"/>
  <c r="F906" i="7"/>
  <c r="T870" i="7"/>
  <c r="AH908" i="7"/>
  <c r="AH909" i="7"/>
  <c r="AU881" i="7"/>
  <c r="AU907" i="7"/>
  <c r="AU908" i="7"/>
  <c r="AU909" i="7"/>
  <c r="AC881" i="7"/>
  <c r="AC907" i="7"/>
  <c r="AC908" i="7"/>
  <c r="AC909" i="7"/>
  <c r="BC881" i="7"/>
  <c r="BC907" i="7"/>
  <c r="BC908" i="7"/>
  <c r="BC909" i="7"/>
  <c r="S908" i="7"/>
  <c r="S909" i="7"/>
  <c r="K860" i="7"/>
  <c r="K867" i="7"/>
  <c r="AA1050" i="7"/>
  <c r="AA1046" i="7"/>
  <c r="AQ1050" i="7"/>
  <c r="AQ1046" i="7"/>
  <c r="AQ895" i="7"/>
  <c r="AQ901" i="7"/>
  <c r="AQ902" i="7"/>
  <c r="AQ910" i="7"/>
  <c r="AQ911" i="7"/>
  <c r="BD879" i="7"/>
  <c r="Q1045" i="7"/>
  <c r="Q1036" i="7"/>
  <c r="Q1049" i="7"/>
  <c r="AV886" i="7"/>
  <c r="AV888" i="7"/>
  <c r="AV877" i="7"/>
  <c r="AV878" i="7"/>
  <c r="AV883" i="7"/>
  <c r="AV884" i="7"/>
  <c r="AV885" i="7"/>
  <c r="AV889" i="7"/>
  <c r="AY1046" i="7"/>
  <c r="AY1050" i="7"/>
  <c r="AG1050" i="7"/>
  <c r="AG1046" i="7"/>
  <c r="AY873" i="7"/>
  <c r="BE872" i="7"/>
  <c r="BE880" i="7"/>
  <c r="BE875" i="7"/>
  <c r="BE876" i="7"/>
  <c r="BE894" i="7"/>
  <c r="S872" i="7"/>
  <c r="S875" i="7"/>
  <c r="S876" i="7"/>
  <c r="S880" i="7"/>
  <c r="S894" i="7"/>
  <c r="G1045" i="7"/>
  <c r="G1036" i="7"/>
  <c r="G1049" i="7"/>
  <c r="BF1050" i="7"/>
  <c r="BF1046" i="7"/>
  <c r="J895" i="7"/>
  <c r="J901" i="7"/>
  <c r="J902" i="7"/>
  <c r="J910" i="7"/>
  <c r="J911" i="7"/>
  <c r="BE1045" i="7"/>
  <c r="BE1036" i="7"/>
  <c r="BE1049" i="7"/>
  <c r="Q872" i="7"/>
  <c r="Q875" i="7"/>
  <c r="Q876" i="7"/>
  <c r="Q880" i="7"/>
  <c r="Q894" i="7"/>
  <c r="AX1049" i="7"/>
  <c r="AX1036" i="7"/>
  <c r="AX1045" i="7"/>
  <c r="BB873" i="7"/>
  <c r="P1046" i="7"/>
  <c r="P1050" i="7"/>
  <c r="K1050" i="7"/>
  <c r="K1046" i="7"/>
  <c r="AS1046" i="7"/>
  <c r="AS1050" i="7"/>
  <c r="AX881" i="7"/>
  <c r="AX907" i="7"/>
  <c r="AX908" i="7"/>
  <c r="AX909" i="7"/>
  <c r="BC872" i="7"/>
  <c r="BC875" i="7"/>
  <c r="BC876" i="7"/>
  <c r="BC880" i="7"/>
  <c r="BC894" i="7"/>
  <c r="AJ872" i="7"/>
  <c r="AJ880" i="7"/>
  <c r="AJ875" i="7"/>
  <c r="AJ876" i="7"/>
  <c r="AJ894" i="7"/>
  <c r="AU1049" i="7"/>
  <c r="AU1036" i="7"/>
  <c r="AU1045" i="7"/>
  <c r="BB1050" i="7"/>
  <c r="BB1046" i="7"/>
  <c r="AS869" i="7"/>
  <c r="BA895" i="7"/>
  <c r="BA901" i="7"/>
  <c r="BA902" i="7"/>
  <c r="BA910" i="7"/>
  <c r="BA911" i="7"/>
  <c r="B1046" i="7"/>
  <c r="B1050" i="7"/>
  <c r="AB1045" i="7"/>
  <c r="AB1049" i="7"/>
  <c r="AB1036" i="7"/>
  <c r="AV1050" i="7"/>
  <c r="AV1046" i="7"/>
  <c r="AN1049" i="7"/>
  <c r="AN1045" i="7"/>
  <c r="AN1036" i="7"/>
  <c r="AI1046" i="7"/>
  <c r="AI1050" i="7"/>
  <c r="G881" i="7"/>
  <c r="G907" i="7"/>
  <c r="Y1050" i="7"/>
  <c r="Y1046" i="7"/>
  <c r="AO895" i="7"/>
  <c r="AO901" i="7"/>
  <c r="AO902" i="7"/>
  <c r="AO910" i="7"/>
  <c r="AO911" i="7"/>
  <c r="AM1049" i="7"/>
  <c r="AM1036" i="7"/>
  <c r="AM1045" i="7"/>
  <c r="F904" i="7"/>
  <c r="V912" i="7"/>
  <c r="V913" i="7"/>
  <c r="L1049" i="7"/>
  <c r="L1045" i="7"/>
  <c r="L1036" i="7"/>
  <c r="R1045" i="7"/>
  <c r="R1036" i="7"/>
  <c r="R1049" i="7"/>
  <c r="C872" i="7"/>
  <c r="C880" i="7"/>
  <c r="C875" i="7"/>
  <c r="C876" i="7"/>
  <c r="C894" i="7"/>
  <c r="O1050" i="7"/>
  <c r="O1046" i="7"/>
  <c r="N1045" i="7"/>
  <c r="N1036" i="7"/>
  <c r="N1049" i="7"/>
  <c r="D868" i="7"/>
  <c r="N895" i="7"/>
  <c r="N901" i="7"/>
  <c r="N902" i="7"/>
  <c r="N910" i="7"/>
  <c r="N911" i="7"/>
  <c r="E1045" i="7"/>
  <c r="E1049" i="7"/>
  <c r="E1036" i="7"/>
  <c r="S1045" i="7"/>
  <c r="S1036" i="7"/>
  <c r="S1049" i="7"/>
  <c r="T881" i="7"/>
  <c r="T907" i="7"/>
  <c r="T908" i="7"/>
  <c r="T909" i="7"/>
  <c r="M895" i="7"/>
  <c r="M901" i="7"/>
  <c r="M902" i="7"/>
  <c r="M910" i="7"/>
  <c r="M911" i="7"/>
  <c r="X1050" i="7"/>
  <c r="X1046" i="7"/>
  <c r="AK908" i="7"/>
  <c r="AK909" i="7"/>
  <c r="AE1036" i="7"/>
  <c r="AE1049" i="7"/>
  <c r="AE1045" i="7"/>
  <c r="AE872" i="7"/>
  <c r="AE880" i="7"/>
  <c r="AE875" i="7"/>
  <c r="AE876" i="7"/>
  <c r="AE894" i="7"/>
  <c r="M1036" i="7"/>
  <c r="M1045" i="7"/>
  <c r="M1049" i="7"/>
  <c r="AX870" i="7"/>
  <c r="AA1049" i="7"/>
  <c r="AA1036" i="7"/>
  <c r="AA1045" i="7"/>
  <c r="Q1046" i="7"/>
  <c r="Q1050" i="7"/>
  <c r="X861" i="7"/>
  <c r="X903" i="7"/>
  <c r="X854" i="7"/>
  <c r="V1045" i="7"/>
  <c r="V1049" i="7"/>
  <c r="V1036" i="7"/>
  <c r="AY1036" i="7"/>
  <c r="AY1045" i="7"/>
  <c r="AY1049" i="7"/>
  <c r="F870" i="7"/>
  <c r="F879" i="7"/>
  <c r="AY895" i="7"/>
  <c r="AY901" i="7"/>
  <c r="AY902" i="7"/>
  <c r="AY910" i="7"/>
  <c r="AY911" i="7"/>
  <c r="AY912" i="7"/>
  <c r="AY913" i="7"/>
  <c r="O872" i="7"/>
  <c r="O875" i="7"/>
  <c r="O876" i="7"/>
  <c r="O880" i="7"/>
  <c r="O894" i="7"/>
  <c r="G1050" i="7"/>
  <c r="G1046" i="7"/>
  <c r="H1045" i="7"/>
  <c r="H1036" i="7"/>
  <c r="H1049" i="7"/>
  <c r="BE1050" i="7"/>
  <c r="BE1046" i="7"/>
  <c r="BB895" i="7"/>
  <c r="BB901" i="7"/>
  <c r="BB902" i="7"/>
  <c r="BB910" i="7"/>
  <c r="BB911" i="7"/>
  <c r="BB912" i="7"/>
  <c r="BB913" i="7"/>
  <c r="K1045" i="7"/>
  <c r="K1036" i="7"/>
  <c r="K1049" i="7"/>
  <c r="T1050" i="7"/>
  <c r="T1046" i="7"/>
  <c r="W872" i="7"/>
  <c r="W875" i="7"/>
  <c r="W876" i="7"/>
  <c r="W880" i="7"/>
  <c r="W894" i="7"/>
  <c r="AG886" i="7"/>
  <c r="AG888" i="7"/>
  <c r="AG877" i="7"/>
  <c r="AG878" i="7"/>
  <c r="AG883" i="7"/>
  <c r="AG884" i="7"/>
  <c r="AG885" i="7"/>
  <c r="F1050" i="7"/>
  <c r="F1046" i="7"/>
  <c r="AU1046" i="7"/>
  <c r="AU1050" i="7"/>
  <c r="U1050" i="7"/>
  <c r="U1046" i="7"/>
  <c r="BA1050" i="7"/>
  <c r="BA1046" i="7"/>
  <c r="BG881" i="7"/>
  <c r="BG907" i="7"/>
  <c r="BG908" i="7"/>
  <c r="BG909" i="7"/>
  <c r="AR1046" i="7"/>
  <c r="AR1050" i="7"/>
  <c r="AB1046" i="7"/>
  <c r="AB1050" i="7"/>
  <c r="AN1050" i="7"/>
  <c r="AN1046" i="7"/>
  <c r="L862" i="7"/>
  <c r="L881" i="7"/>
  <c r="L855" i="7"/>
  <c r="L856" i="7"/>
  <c r="BG1049" i="7"/>
  <c r="BG1045" i="7"/>
  <c r="BG1036" i="7"/>
  <c r="T872" i="7"/>
  <c r="T880" i="7"/>
  <c r="T875" i="7"/>
  <c r="T876" i="7"/>
  <c r="T894" i="7"/>
  <c r="AC1036" i="7"/>
  <c r="AC1049" i="7"/>
  <c r="AC1045" i="7"/>
  <c r="AL873" i="7"/>
  <c r="AM1050" i="7"/>
  <c r="AM1046" i="7"/>
  <c r="D1036" i="7"/>
  <c r="D1049" i="7"/>
  <c r="D1045" i="7"/>
  <c r="L1050" i="7"/>
  <c r="L1046" i="7"/>
  <c r="Z1045" i="7"/>
  <c r="Z1036" i="7"/>
  <c r="Z1049" i="7"/>
  <c r="AT872" i="7"/>
  <c r="AT894" i="7"/>
  <c r="AT880" i="7"/>
  <c r="AT875" i="7"/>
  <c r="AT876" i="7"/>
  <c r="AR873" i="7"/>
  <c r="BC1049" i="7"/>
  <c r="BC1045" i="7"/>
  <c r="BC1036" i="7"/>
  <c r="O1049" i="7"/>
  <c r="O1045" i="7"/>
  <c r="O1036" i="7"/>
  <c r="BF912" i="7"/>
  <c r="BF913" i="7"/>
  <c r="U886" i="7"/>
  <c r="U888" i="7"/>
  <c r="U877" i="7"/>
  <c r="U878" i="7"/>
  <c r="U883" i="7"/>
  <c r="U884" i="7"/>
  <c r="U885" i="7"/>
  <c r="Z874" i="7"/>
  <c r="Z920" i="7"/>
  <c r="Z921" i="7"/>
  <c r="Z922" i="7"/>
  <c r="E1046" i="7"/>
  <c r="E1050" i="7"/>
  <c r="AP1049" i="7"/>
  <c r="AP1045" i="7"/>
  <c r="AP1036" i="7"/>
  <c r="Y873" i="7"/>
  <c r="X1036" i="7"/>
  <c r="X1049" i="7"/>
  <c r="X1045" i="7"/>
  <c r="E868" i="7"/>
  <c r="L869" i="7"/>
  <c r="M1046" i="7"/>
  <c r="M1050" i="7"/>
  <c r="AL1050" i="7"/>
  <c r="AL1046" i="7"/>
  <c r="K853" i="7"/>
  <c r="BH873" i="7"/>
  <c r="AK1049" i="7"/>
  <c r="AK1036" i="7"/>
  <c r="AK1045" i="7"/>
  <c r="AL1045" i="7"/>
  <c r="AL1036" i="7"/>
  <c r="AL1049" i="7"/>
  <c r="X868" i="7"/>
  <c r="X869" i="7"/>
  <c r="BD1049" i="7"/>
  <c r="BD1036" i="7"/>
  <c r="BD1045" i="7"/>
  <c r="V1046" i="7"/>
  <c r="V1050" i="7"/>
  <c r="V874" i="7"/>
  <c r="V920" i="7"/>
  <c r="V921" i="7"/>
  <c r="V922" i="7"/>
  <c r="AC872" i="7"/>
  <c r="AC880" i="7"/>
  <c r="AC875" i="7"/>
  <c r="AC876" i="7"/>
  <c r="AC894" i="7"/>
  <c r="AW1050" i="7"/>
  <c r="AW1046" i="7"/>
  <c r="H1050" i="7"/>
  <c r="H1046" i="7"/>
  <c r="AI872" i="7"/>
  <c r="AI875" i="7"/>
  <c r="AI876" i="7"/>
  <c r="AI880" i="7"/>
  <c r="AI894" i="7"/>
  <c r="J1050" i="7"/>
  <c r="J1046" i="7"/>
  <c r="AW874" i="7"/>
  <c r="AW920" i="7"/>
  <c r="AW921" i="7"/>
  <c r="AW922" i="7"/>
  <c r="P874" i="7"/>
  <c r="P920" i="7"/>
  <c r="P921" i="7"/>
  <c r="P922" i="7"/>
  <c r="AZ873" i="7"/>
  <c r="I1050" i="7"/>
  <c r="I1046" i="7"/>
  <c r="T1045" i="7"/>
  <c r="T1036" i="7"/>
  <c r="T1049" i="7"/>
  <c r="AD886" i="7"/>
  <c r="AD888" i="7"/>
  <c r="AD877" i="7"/>
  <c r="AD878" i="7"/>
  <c r="AD883" i="7"/>
  <c r="AD884" i="7"/>
  <c r="AD885" i="7"/>
  <c r="AU872" i="7"/>
  <c r="AU880" i="7"/>
  <c r="AU875" i="7"/>
  <c r="AU876" i="7"/>
  <c r="AU894" i="7"/>
  <c r="F1049" i="7"/>
  <c r="F1045" i="7"/>
  <c r="F1036" i="7"/>
  <c r="C1046" i="7"/>
  <c r="C1050" i="7"/>
  <c r="U1036" i="7"/>
  <c r="U1045" i="7"/>
  <c r="U1049" i="7"/>
  <c r="BA1049" i="7"/>
  <c r="BA1036" i="7"/>
  <c r="BA1045" i="7"/>
  <c r="D861" i="7"/>
  <c r="D903" i="7"/>
  <c r="D854" i="7"/>
  <c r="AB873" i="7"/>
  <c r="AF1049" i="7"/>
  <c r="AF1045" i="7"/>
  <c r="AF1036" i="7"/>
  <c r="AR1049" i="7"/>
  <c r="AR1045" i="7"/>
  <c r="AR1036" i="7"/>
  <c r="G870" i="7"/>
  <c r="G879" i="7"/>
  <c r="G905" i="7"/>
  <c r="AI881" i="7"/>
  <c r="AI907" i="7"/>
  <c r="AI908" i="7"/>
  <c r="AI909" i="7"/>
  <c r="W1049" i="7"/>
  <c r="W1045" i="7"/>
  <c r="W1036" i="7"/>
  <c r="L906" i="7"/>
  <c r="L904" i="7"/>
  <c r="L907" i="7"/>
  <c r="L905" i="7"/>
  <c r="BG1046" i="7"/>
  <c r="BG1050" i="7"/>
  <c r="AC1050" i="7"/>
  <c r="AC1046" i="7"/>
  <c r="I872" i="7"/>
  <c r="I880" i="7"/>
  <c r="I875" i="7"/>
  <c r="I876" i="7"/>
  <c r="I894" i="7"/>
  <c r="AL895" i="7"/>
  <c r="AL901" i="7"/>
  <c r="AL902" i="7"/>
  <c r="AL910" i="7"/>
  <c r="AL911" i="7"/>
  <c r="AL912" i="7"/>
  <c r="AL913" i="7"/>
  <c r="F905" i="7"/>
  <c r="AZ1045" i="7"/>
  <c r="AZ1036" i="7"/>
  <c r="AZ1049" i="7"/>
  <c r="E861" i="7"/>
  <c r="E903" i="7"/>
  <c r="E854" i="7"/>
  <c r="D1050" i="7"/>
  <c r="D1046" i="7"/>
  <c r="BH1049" i="7"/>
  <c r="BH1045" i="7"/>
  <c r="BH1036" i="7"/>
  <c r="Z1046" i="7"/>
  <c r="Z1050" i="7"/>
  <c r="AR895" i="7"/>
  <c r="AR901" i="7"/>
  <c r="AR902" i="7"/>
  <c r="AR910" i="7"/>
  <c r="AR911" i="7"/>
  <c r="AR912" i="7"/>
  <c r="AR913" i="7"/>
  <c r="AW912" i="7"/>
  <c r="AW913" i="7"/>
  <c r="BC1046" i="7"/>
  <c r="BC1050" i="7"/>
  <c r="AT1050" i="7"/>
  <c r="AT1046" i="7"/>
  <c r="P912" i="7"/>
  <c r="P913" i="7"/>
  <c r="N873" i="7"/>
  <c r="AJ1036" i="7"/>
  <c r="AJ1049" i="7"/>
  <c r="AJ1045" i="7"/>
  <c r="AP1050" i="7"/>
  <c r="AP1046" i="7"/>
  <c r="R872" i="7"/>
  <c r="R875" i="7"/>
  <c r="R876" i="7"/>
  <c r="R880" i="7"/>
  <c r="R894" i="7"/>
  <c r="Y895" i="7"/>
  <c r="Y901" i="7"/>
  <c r="Y902" i="7"/>
  <c r="Y910" i="7"/>
  <c r="Y911" i="7"/>
  <c r="Y912" i="7"/>
  <c r="Y913" i="7"/>
  <c r="AA881" i="7"/>
  <c r="AA907" i="7"/>
  <c r="AD1046" i="7"/>
  <c r="AD1050" i="7"/>
  <c r="BD862" i="7"/>
  <c r="BD881" i="7"/>
  <c r="BD855" i="7"/>
  <c r="BD856" i="7"/>
  <c r="AF908" i="7"/>
  <c r="AF909" i="7"/>
  <c r="AH872" i="7"/>
  <c r="AH880" i="7"/>
  <c r="AH875" i="7"/>
  <c r="AH876" i="7"/>
  <c r="AH894" i="7"/>
  <c r="BH895" i="7"/>
  <c r="BH901" i="7"/>
  <c r="BH902" i="7"/>
  <c r="BH910" i="7"/>
  <c r="BH911" i="7"/>
  <c r="BH912" i="7"/>
  <c r="BH913" i="7"/>
  <c r="AQ1036" i="7"/>
  <c r="AQ1045" i="7"/>
  <c r="AQ1049" i="7"/>
  <c r="AK1050" i="7"/>
  <c r="AK1046" i="7"/>
  <c r="AQ873" i="7"/>
  <c r="AS862" i="7"/>
  <c r="AS855" i="7"/>
  <c r="AS856" i="7"/>
  <c r="AH1047" i="7"/>
  <c r="AH1044" i="7"/>
  <c r="BD1046" i="7"/>
  <c r="BD1050" i="7"/>
  <c r="AG1036" i="7"/>
  <c r="AG1049" i="7"/>
  <c r="AG1045" i="7"/>
  <c r="AN862" i="7"/>
  <c r="AN855" i="7"/>
  <c r="AN856" i="7"/>
  <c r="BG872" i="7"/>
  <c r="BG880" i="7"/>
  <c r="BG875" i="7"/>
  <c r="BG876" i="7"/>
  <c r="BG894" i="7"/>
  <c r="BF1036" i="7"/>
  <c r="BF1049" i="7"/>
  <c r="BF1045" i="7"/>
  <c r="AW1049" i="7"/>
  <c r="AW1045" i="7"/>
  <c r="AW1036" i="7"/>
  <c r="AK872" i="7"/>
  <c r="AK875" i="7"/>
  <c r="AK876" i="7"/>
  <c r="AK880" i="7"/>
  <c r="AK894" i="7"/>
  <c r="J873" i="7"/>
  <c r="AX1050" i="7"/>
  <c r="AX1046" i="7"/>
  <c r="J1036" i="7"/>
  <c r="J1045" i="7"/>
  <c r="J1049" i="7"/>
  <c r="P1045" i="7"/>
  <c r="P1049" i="7"/>
  <c r="P1036" i="7"/>
  <c r="AZ895" i="7"/>
  <c r="AZ901" i="7"/>
  <c r="AZ902" i="7"/>
  <c r="AZ910" i="7"/>
  <c r="AZ911" i="7"/>
  <c r="AZ912" i="7"/>
  <c r="AZ913" i="7"/>
  <c r="AS1045" i="7"/>
  <c r="AS1036" i="7"/>
  <c r="AS1049" i="7"/>
  <c r="I1036" i="7"/>
  <c r="I1045" i="7"/>
  <c r="I1049" i="7"/>
  <c r="BB1036" i="7"/>
  <c r="BB1049" i="7"/>
  <c r="BB1045" i="7"/>
  <c r="C1036" i="7"/>
  <c r="C1049" i="7"/>
  <c r="C1045" i="7"/>
  <c r="AF870" i="7"/>
  <c r="BA873" i="7"/>
  <c r="AO1044" i="7"/>
  <c r="AO1047" i="7"/>
  <c r="AB895" i="7"/>
  <c r="AB901" i="7"/>
  <c r="AB902" i="7"/>
  <c r="AB910" i="7"/>
  <c r="AB911" i="7"/>
  <c r="AB912" i="7"/>
  <c r="AB913" i="7"/>
  <c r="B1049" i="7"/>
  <c r="B1045" i="7"/>
  <c r="B1036" i="7"/>
  <c r="AF1046" i="7"/>
  <c r="AF1050" i="7"/>
  <c r="AV1045" i="7"/>
  <c r="AV1049" i="7"/>
  <c r="AV1036" i="7"/>
  <c r="AN869" i="7"/>
  <c r="AA870" i="7"/>
  <c r="AA879" i="7"/>
  <c r="AA905" i="7"/>
  <c r="AI1045" i="7"/>
  <c r="AI1049" i="7"/>
  <c r="AI1036" i="7"/>
  <c r="W1050" i="7"/>
  <c r="W1046" i="7"/>
  <c r="Y1045" i="7"/>
  <c r="Y1049" i="7"/>
  <c r="Y1036" i="7"/>
  <c r="BF874" i="7"/>
  <c r="BF920" i="7"/>
  <c r="BF921" i="7"/>
  <c r="BF922" i="7"/>
  <c r="AO873" i="7"/>
  <c r="F908" i="7"/>
  <c r="F909" i="7"/>
  <c r="AZ1046" i="7"/>
  <c r="AZ1050" i="7"/>
  <c r="H860" i="7"/>
  <c r="H867" i="7"/>
  <c r="H853" i="7"/>
  <c r="AM874" i="7"/>
  <c r="AM920" i="7"/>
  <c r="AM921" i="7"/>
  <c r="AM922" i="7"/>
  <c r="R1046" i="7"/>
  <c r="R1050" i="7"/>
  <c r="BH1050" i="7"/>
  <c r="BH1046" i="7"/>
  <c r="N1046" i="7"/>
  <c r="N1050" i="7"/>
  <c r="AT1045" i="7"/>
  <c r="AT1049" i="7"/>
  <c r="AT1036" i="7"/>
  <c r="B860" i="7"/>
  <c r="B867" i="7"/>
  <c r="B853" i="7"/>
  <c r="AP874" i="7"/>
  <c r="AP920" i="7"/>
  <c r="AP921" i="7"/>
  <c r="AP922" i="7"/>
  <c r="S1050" i="7"/>
  <c r="S1046" i="7"/>
  <c r="AJ1050" i="7"/>
  <c r="AJ1046" i="7"/>
  <c r="M873" i="7"/>
  <c r="AE1050" i="7"/>
  <c r="AE1046" i="7"/>
  <c r="AD1036" i="7"/>
  <c r="AD1049" i="7"/>
  <c r="AD1045" i="7"/>
  <c r="BD904" i="7"/>
  <c r="BD906" i="7"/>
  <c r="BD905" i="7"/>
  <c r="BD907" i="7"/>
  <c r="L908" i="7"/>
  <c r="L909" i="7"/>
  <c r="B868" i="7"/>
  <c r="AO920" i="7"/>
  <c r="AO921" i="7"/>
  <c r="AO922" i="7"/>
  <c r="AO874" i="7"/>
  <c r="N920" i="7"/>
  <c r="N921" i="7"/>
  <c r="N922" i="7"/>
  <c r="N874" i="7"/>
  <c r="BH1047" i="7"/>
  <c r="BH1044" i="7"/>
  <c r="AZ1044" i="7"/>
  <c r="AZ1047" i="7"/>
  <c r="I873" i="7"/>
  <c r="G872" i="7"/>
  <c r="G880" i="7"/>
  <c r="G875" i="7"/>
  <c r="G876" i="7"/>
  <c r="G894" i="7"/>
  <c r="AF1044" i="7"/>
  <c r="AF1047" i="7"/>
  <c r="AB920" i="7"/>
  <c r="AB921" i="7"/>
  <c r="AB922" i="7"/>
  <c r="AB874" i="7"/>
  <c r="BA1047" i="7"/>
  <c r="BA1044" i="7"/>
  <c r="F1044" i="7"/>
  <c r="F1047" i="7"/>
  <c r="AZ874" i="7"/>
  <c r="AZ920" i="7"/>
  <c r="AZ921" i="7"/>
  <c r="AZ922" i="7"/>
  <c r="AW886" i="7"/>
  <c r="AW888" i="7"/>
  <c r="AW877" i="7"/>
  <c r="AW878" i="7"/>
  <c r="AW883" i="7"/>
  <c r="AW884" i="7"/>
  <c r="AW885" i="7"/>
  <c r="AW889" i="7"/>
  <c r="V886" i="7"/>
  <c r="V888" i="7"/>
  <c r="V877" i="7"/>
  <c r="V878" i="7"/>
  <c r="V883" i="7"/>
  <c r="V884" i="7"/>
  <c r="V885" i="7"/>
  <c r="V889" i="7"/>
  <c r="BD1044" i="7"/>
  <c r="BD1047" i="7"/>
  <c r="AL1044" i="7"/>
  <c r="AL1047" i="7"/>
  <c r="BC1047" i="7"/>
  <c r="BC1044" i="7"/>
  <c r="AR874" i="7"/>
  <c r="AR920" i="7"/>
  <c r="AR921" i="7"/>
  <c r="AR922" i="7"/>
  <c r="AT873" i="7"/>
  <c r="D1044" i="7"/>
  <c r="D1047" i="7"/>
  <c r="AC1044" i="7"/>
  <c r="AC1047" i="7"/>
  <c r="T873" i="7"/>
  <c r="AY1044" i="7"/>
  <c r="AY1047" i="7"/>
  <c r="X862" i="7"/>
  <c r="X881" i="7"/>
  <c r="X855" i="7"/>
  <c r="X856" i="7"/>
  <c r="AX872" i="7"/>
  <c r="AX875" i="7"/>
  <c r="AX876" i="7"/>
  <c r="AX880" i="7"/>
  <c r="AX894" i="7"/>
  <c r="AE895" i="7"/>
  <c r="AE901" i="7"/>
  <c r="AE902" i="7"/>
  <c r="AE910" i="7"/>
  <c r="AE911" i="7"/>
  <c r="S1047" i="7"/>
  <c r="S1044" i="7"/>
  <c r="R1047" i="7"/>
  <c r="R1044" i="7"/>
  <c r="BB874" i="7"/>
  <c r="BB920" i="7"/>
  <c r="BB921" i="7"/>
  <c r="BB922" i="7"/>
  <c r="Q895" i="7"/>
  <c r="Q901" i="7"/>
  <c r="Q902" i="7"/>
  <c r="Q910" i="7"/>
  <c r="Q911" i="7"/>
  <c r="G1044" i="7"/>
  <c r="G1047" i="7"/>
  <c r="AY874" i="7"/>
  <c r="AY920" i="7"/>
  <c r="AY921" i="7"/>
  <c r="AY922" i="7"/>
  <c r="Q1044" i="7"/>
  <c r="Q1047" i="7"/>
  <c r="AQ912" i="7"/>
  <c r="AQ913" i="7"/>
  <c r="AI1044" i="7"/>
  <c r="AI1047" i="7"/>
  <c r="B1044" i="7"/>
  <c r="B1047" i="7"/>
  <c r="C1044" i="7"/>
  <c r="C1047" i="7"/>
  <c r="AS881" i="7"/>
  <c r="AS907" i="7"/>
  <c r="AP886" i="7"/>
  <c r="AP888" i="7"/>
  <c r="AP877" i="7"/>
  <c r="AP878" i="7"/>
  <c r="AP883" i="7"/>
  <c r="AP884" i="7"/>
  <c r="AP885" i="7"/>
  <c r="H868" i="7"/>
  <c r="AA872" i="7"/>
  <c r="AA880" i="7"/>
  <c r="AA875" i="7"/>
  <c r="AA876" i="7"/>
  <c r="AA894" i="7"/>
  <c r="AF872" i="7"/>
  <c r="AF880" i="7"/>
  <c r="AF875" i="7"/>
  <c r="AF876" i="7"/>
  <c r="AF894" i="7"/>
  <c r="AS1044" i="7"/>
  <c r="AS1047" i="7"/>
  <c r="P1047" i="7"/>
  <c r="P1044" i="7"/>
  <c r="AK895" i="7"/>
  <c r="AK901" i="7"/>
  <c r="AK902" i="7"/>
  <c r="AK910" i="7"/>
  <c r="AK911" i="7"/>
  <c r="AW1044" i="7"/>
  <c r="AW1047" i="7"/>
  <c r="AN881" i="7"/>
  <c r="AN907" i="7"/>
  <c r="AG1047" i="7"/>
  <c r="AG1044" i="7"/>
  <c r="AH1051" i="7"/>
  <c r="AH1056" i="7"/>
  <c r="AH1077" i="7"/>
  <c r="AH873" i="7"/>
  <c r="E862" i="7"/>
  <c r="E881" i="7"/>
  <c r="E855" i="7"/>
  <c r="E856" i="7"/>
  <c r="I895" i="7"/>
  <c r="I901" i="7"/>
  <c r="I902" i="7"/>
  <c r="I910" i="7"/>
  <c r="I911" i="7"/>
  <c r="I912" i="7"/>
  <c r="I913" i="7"/>
  <c r="W1044" i="7"/>
  <c r="W1047" i="7"/>
  <c r="AR1047" i="7"/>
  <c r="AR1044" i="7"/>
  <c r="D862" i="7"/>
  <c r="D881" i="7"/>
  <c r="D855" i="7"/>
  <c r="D856" i="7"/>
  <c r="U1044" i="7"/>
  <c r="U1047" i="7"/>
  <c r="L870" i="7"/>
  <c r="L879" i="7"/>
  <c r="Z886" i="7"/>
  <c r="Z888" i="7"/>
  <c r="Z877" i="7"/>
  <c r="Z878" i="7"/>
  <c r="Z883" i="7"/>
  <c r="Z884" i="7"/>
  <c r="Z885" i="7"/>
  <c r="Z889" i="7"/>
  <c r="O1044" i="7"/>
  <c r="O1047" i="7"/>
  <c r="T895" i="7"/>
  <c r="T901" i="7"/>
  <c r="T902" i="7"/>
  <c r="T910" i="7"/>
  <c r="T911" i="7"/>
  <c r="T912" i="7"/>
  <c r="T913" i="7"/>
  <c r="BG1047" i="7"/>
  <c r="BG1044" i="7"/>
  <c r="W873" i="7"/>
  <c r="H1047" i="7"/>
  <c r="H1044" i="7"/>
  <c r="O873" i="7"/>
  <c r="F872" i="7"/>
  <c r="F880" i="7"/>
  <c r="F875" i="7"/>
  <c r="F876" i="7"/>
  <c r="F894" i="7"/>
  <c r="V1044" i="7"/>
  <c r="V1047" i="7"/>
  <c r="X907" i="7"/>
  <c r="X906" i="7"/>
  <c r="X905" i="7"/>
  <c r="X904" i="7"/>
  <c r="N912" i="7"/>
  <c r="N913" i="7"/>
  <c r="AM1047" i="7"/>
  <c r="AM1044" i="7"/>
  <c r="AB1044" i="7"/>
  <c r="AB1047" i="7"/>
  <c r="AS870" i="7"/>
  <c r="AS879" i="7"/>
  <c r="AS905" i="7"/>
  <c r="AU1047" i="7"/>
  <c r="AU1044" i="7"/>
  <c r="BE1044" i="7"/>
  <c r="BE1047" i="7"/>
  <c r="S873" i="7"/>
  <c r="AV890" i="7"/>
  <c r="AV891" i="7"/>
  <c r="AV896" i="7"/>
  <c r="AV916" i="7"/>
  <c r="H861" i="7"/>
  <c r="H903" i="7"/>
  <c r="H854" i="7"/>
  <c r="BA874" i="7"/>
  <c r="BA920" i="7"/>
  <c r="BA921" i="7"/>
  <c r="BA922" i="7"/>
  <c r="J1044" i="7"/>
  <c r="J1047" i="7"/>
  <c r="AK873" i="7"/>
  <c r="AT1047" i="7"/>
  <c r="AT1044" i="7"/>
  <c r="BD908" i="7"/>
  <c r="BD909" i="7"/>
  <c r="AD1047" i="7"/>
  <c r="AD1044" i="7"/>
  <c r="M920" i="7"/>
  <c r="M921" i="7"/>
  <c r="M922" i="7"/>
  <c r="M874" i="7"/>
  <c r="B861" i="7"/>
  <c r="B903" i="7"/>
  <c r="B854" i="7"/>
  <c r="B869" i="7"/>
  <c r="BF886" i="7"/>
  <c r="BF888" i="7"/>
  <c r="BF877" i="7"/>
  <c r="BF878" i="7"/>
  <c r="BF883" i="7"/>
  <c r="BF884" i="7"/>
  <c r="BF885" i="7"/>
  <c r="AN870" i="7"/>
  <c r="AN879" i="7"/>
  <c r="AN905" i="7"/>
  <c r="AO1056" i="7"/>
  <c r="AO1051" i="7"/>
  <c r="AO1077" i="7"/>
  <c r="BF1047" i="7"/>
  <c r="BF1044" i="7"/>
  <c r="BG873" i="7"/>
  <c r="AQ874" i="7"/>
  <c r="AQ920" i="7"/>
  <c r="AQ921" i="7"/>
  <c r="AQ922" i="7"/>
  <c r="AH895" i="7"/>
  <c r="AH901" i="7"/>
  <c r="AH902" i="7"/>
  <c r="AH910" i="7"/>
  <c r="AH911" i="7"/>
  <c r="AH912" i="7"/>
  <c r="AH913" i="7"/>
  <c r="R873" i="7"/>
  <c r="E904" i="7"/>
  <c r="E906" i="7"/>
  <c r="E907" i="7"/>
  <c r="D907" i="7"/>
  <c r="D906" i="7"/>
  <c r="D904" i="7"/>
  <c r="AU873" i="7"/>
  <c r="P886" i="7"/>
  <c r="P888" i="7"/>
  <c r="P877" i="7"/>
  <c r="P878" i="7"/>
  <c r="P883" i="7"/>
  <c r="P884" i="7"/>
  <c r="P885" i="7"/>
  <c r="AI873" i="7"/>
  <c r="AC873" i="7"/>
  <c r="X870" i="7"/>
  <c r="X879" i="7"/>
  <c r="BH920" i="7"/>
  <c r="BH921" i="7"/>
  <c r="BH922" i="7"/>
  <c r="BH874" i="7"/>
  <c r="X1047" i="7"/>
  <c r="X1044" i="7"/>
  <c r="Y874" i="7"/>
  <c r="Y920" i="7"/>
  <c r="Y921" i="7"/>
  <c r="Y922" i="7"/>
  <c r="U889" i="7"/>
  <c r="Z1047" i="7"/>
  <c r="Z1044" i="7"/>
  <c r="W895" i="7"/>
  <c r="W901" i="7"/>
  <c r="W902" i="7"/>
  <c r="W910" i="7"/>
  <c r="W911" i="7"/>
  <c r="W912" i="7"/>
  <c r="W913" i="7"/>
  <c r="K1044" i="7"/>
  <c r="K1047" i="7"/>
  <c r="O895" i="7"/>
  <c r="O901" i="7"/>
  <c r="O902" i="7"/>
  <c r="O910" i="7"/>
  <c r="O911" i="7"/>
  <c r="O912" i="7"/>
  <c r="O913" i="7"/>
  <c r="AA1047" i="7"/>
  <c r="AA1044" i="7"/>
  <c r="AE1044" i="7"/>
  <c r="AE1047" i="7"/>
  <c r="M912" i="7"/>
  <c r="M913" i="7"/>
  <c r="E1047" i="7"/>
  <c r="E1044" i="7"/>
  <c r="N1044" i="7"/>
  <c r="N1047" i="7"/>
  <c r="C873" i="7"/>
  <c r="L1044" i="7"/>
  <c r="L1047" i="7"/>
  <c r="AJ873" i="7"/>
  <c r="BC873" i="7"/>
  <c r="AX1044" i="7"/>
  <c r="AX1047" i="7"/>
  <c r="S895" i="7"/>
  <c r="S901" i="7"/>
  <c r="S902" i="7"/>
  <c r="S910" i="7"/>
  <c r="S911" i="7"/>
  <c r="S912" i="7"/>
  <c r="S913" i="7"/>
  <c r="BE873" i="7"/>
  <c r="K868" i="7"/>
  <c r="AM886" i="7"/>
  <c r="AM888" i="7"/>
  <c r="AM877" i="7"/>
  <c r="AM878" i="7"/>
  <c r="AM883" i="7"/>
  <c r="AM884" i="7"/>
  <c r="AM885" i="7"/>
  <c r="Y1044" i="7"/>
  <c r="Y1047" i="7"/>
  <c r="AV1047" i="7"/>
  <c r="AV1044" i="7"/>
  <c r="BB1044" i="7"/>
  <c r="BB1047" i="7"/>
  <c r="I1047" i="7"/>
  <c r="I1044" i="7"/>
  <c r="J920" i="7"/>
  <c r="J921" i="7"/>
  <c r="J922" i="7"/>
  <c r="J874" i="7"/>
  <c r="BG895" i="7"/>
  <c r="BG901" i="7"/>
  <c r="BG902" i="7"/>
  <c r="BG910" i="7"/>
  <c r="BG911" i="7"/>
  <c r="BG912" i="7"/>
  <c r="BG913" i="7"/>
  <c r="AQ1047" i="7"/>
  <c r="AQ1044" i="7"/>
  <c r="AA908" i="7"/>
  <c r="AA909" i="7"/>
  <c r="R895" i="7"/>
  <c r="R901" i="7"/>
  <c r="R902" i="7"/>
  <c r="R910" i="7"/>
  <c r="R911" i="7"/>
  <c r="R912" i="7"/>
  <c r="R913" i="7"/>
  <c r="AJ1047" i="7"/>
  <c r="AJ1044" i="7"/>
  <c r="AU895" i="7"/>
  <c r="AU901" i="7"/>
  <c r="AU902" i="7"/>
  <c r="AU910" i="7"/>
  <c r="AU911" i="7"/>
  <c r="AD889" i="7"/>
  <c r="T1044" i="7"/>
  <c r="T1047" i="7"/>
  <c r="AI895" i="7"/>
  <c r="AI901" i="7"/>
  <c r="AI902" i="7"/>
  <c r="AI910" i="7"/>
  <c r="AI911" i="7"/>
  <c r="AI912" i="7"/>
  <c r="AI913" i="7"/>
  <c r="AC895" i="7"/>
  <c r="AC901" i="7"/>
  <c r="AC902" i="7"/>
  <c r="AC910" i="7"/>
  <c r="AC911" i="7"/>
  <c r="AK1044" i="7"/>
  <c r="AK1047" i="7"/>
  <c r="K861" i="7"/>
  <c r="K903" i="7"/>
  <c r="K854" i="7"/>
  <c r="E869" i="7"/>
  <c r="AP1047" i="7"/>
  <c r="AP1044" i="7"/>
  <c r="AT895" i="7"/>
  <c r="AT901" i="7"/>
  <c r="AT902" i="7"/>
  <c r="AT910" i="7"/>
  <c r="AT911" i="7"/>
  <c r="AT912" i="7"/>
  <c r="AT913" i="7"/>
  <c r="AL874" i="7"/>
  <c r="AL920" i="7"/>
  <c r="AL921" i="7"/>
  <c r="AL922" i="7"/>
  <c r="AG889" i="7"/>
  <c r="M1047" i="7"/>
  <c r="M1044" i="7"/>
  <c r="AE873" i="7"/>
  <c r="D869" i="7"/>
  <c r="C895" i="7"/>
  <c r="C901" i="7"/>
  <c r="C902" i="7"/>
  <c r="C910" i="7"/>
  <c r="C911" i="7"/>
  <c r="C912" i="7"/>
  <c r="C913" i="7"/>
  <c r="AO912" i="7"/>
  <c r="AO913" i="7"/>
  <c r="G908" i="7"/>
  <c r="G909" i="7"/>
  <c r="AN1044" i="7"/>
  <c r="AN1047" i="7"/>
  <c r="BA912" i="7"/>
  <c r="BA913" i="7"/>
  <c r="AJ895" i="7"/>
  <c r="AJ901" i="7"/>
  <c r="AJ902" i="7"/>
  <c r="AJ910" i="7"/>
  <c r="AJ911" i="7"/>
  <c r="AJ912" i="7"/>
  <c r="AJ913" i="7"/>
  <c r="BC895" i="7"/>
  <c r="BC901" i="7"/>
  <c r="BC902" i="7"/>
  <c r="BC910" i="7"/>
  <c r="BC911" i="7"/>
  <c r="Q873" i="7"/>
  <c r="J912" i="7"/>
  <c r="J913" i="7"/>
  <c r="BE895" i="7"/>
  <c r="BE901" i="7"/>
  <c r="BE902" i="7"/>
  <c r="BE910" i="7"/>
  <c r="BE911" i="7"/>
  <c r="BE912" i="7"/>
  <c r="BE913" i="7"/>
  <c r="BD870" i="7"/>
  <c r="AU912" i="7"/>
  <c r="AU913" i="7"/>
  <c r="AC912" i="7"/>
  <c r="AC913" i="7"/>
  <c r="BF889" i="7"/>
  <c r="B879" i="7"/>
  <c r="Q874" i="7"/>
  <c r="Q920" i="7"/>
  <c r="Q921" i="7"/>
  <c r="Q922" i="7"/>
  <c r="D870" i="7"/>
  <c r="D879" i="7"/>
  <c r="AE874" i="7"/>
  <c r="AE920" i="7"/>
  <c r="AE921" i="7"/>
  <c r="AE922" i="7"/>
  <c r="AQ1051" i="7"/>
  <c r="AQ1077" i="7"/>
  <c r="AX1051" i="7"/>
  <c r="AX1056" i="7"/>
  <c r="AX1077" i="7"/>
  <c r="AJ874" i="7"/>
  <c r="AJ920" i="7"/>
  <c r="AJ921" i="7"/>
  <c r="AJ922" i="7"/>
  <c r="C874" i="7"/>
  <c r="C920" i="7"/>
  <c r="C921" i="7"/>
  <c r="C922" i="7"/>
  <c r="AE1077" i="7"/>
  <c r="AE1051" i="7"/>
  <c r="AE1056" i="7"/>
  <c r="U890" i="7"/>
  <c r="U891" i="7"/>
  <c r="U896" i="7"/>
  <c r="U916" i="7"/>
  <c r="X872" i="7"/>
  <c r="X880" i="7"/>
  <c r="X875" i="7"/>
  <c r="X876" i="7"/>
  <c r="X894" i="7"/>
  <c r="AI874" i="7"/>
  <c r="AI920" i="7"/>
  <c r="AI921" i="7"/>
  <c r="AI922" i="7"/>
  <c r="AU920" i="7"/>
  <c r="AU921" i="7"/>
  <c r="AU922" i="7"/>
  <c r="AU874" i="7"/>
  <c r="BG874" i="7"/>
  <c r="BG920" i="7"/>
  <c r="BG921" i="7"/>
  <c r="BG922" i="7"/>
  <c r="AT1077" i="7"/>
  <c r="AT1051" i="7"/>
  <c r="AT1056" i="7"/>
  <c r="H862" i="7"/>
  <c r="H881" i="7"/>
  <c r="H855" i="7"/>
  <c r="H856" i="7"/>
  <c r="BE1051" i="7"/>
  <c r="BE1077" i="7"/>
  <c r="AB1051" i="7"/>
  <c r="AB1077" i="7"/>
  <c r="O920" i="7"/>
  <c r="O921" i="7"/>
  <c r="O922" i="7"/>
  <c r="O874" i="7"/>
  <c r="W874" i="7"/>
  <c r="W920" i="7"/>
  <c r="W921" i="7"/>
  <c r="W922" i="7"/>
  <c r="AR1051" i="7"/>
  <c r="AR1077" i="7"/>
  <c r="W1051" i="7"/>
  <c r="W1056" i="7"/>
  <c r="AW1051" i="7"/>
  <c r="AW1077" i="7"/>
  <c r="H869" i="7"/>
  <c r="B1051" i="7"/>
  <c r="B1056" i="7"/>
  <c r="B1077" i="7"/>
  <c r="S1077" i="7"/>
  <c r="S1051" i="7"/>
  <c r="S1056" i="7"/>
  <c r="AX895" i="7"/>
  <c r="AX901" i="7"/>
  <c r="AX902" i="7"/>
  <c r="AX910" i="7"/>
  <c r="AX911" i="7"/>
  <c r="AT920" i="7"/>
  <c r="AT921" i="7"/>
  <c r="AT922" i="7"/>
  <c r="AT874" i="7"/>
  <c r="BC1051" i="7"/>
  <c r="BC1077" i="7"/>
  <c r="AL1051" i="7"/>
  <c r="AL1077" i="7"/>
  <c r="F1051" i="7"/>
  <c r="F1077" i="7"/>
  <c r="I874" i="7"/>
  <c r="I920" i="7"/>
  <c r="I921" i="7"/>
  <c r="I922" i="7"/>
  <c r="AP1051" i="7"/>
  <c r="AP1056" i="7"/>
  <c r="K906" i="7"/>
  <c r="K904" i="7"/>
  <c r="BD872" i="7"/>
  <c r="BD880" i="7"/>
  <c r="BD875" i="7"/>
  <c r="BD876" i="7"/>
  <c r="BD894" i="7"/>
  <c r="AN1051" i="7"/>
  <c r="AN1056" i="7"/>
  <c r="M1051" i="7"/>
  <c r="M1077" i="7"/>
  <c r="AL886" i="7"/>
  <c r="AL888" i="7"/>
  <c r="AL877" i="7"/>
  <c r="AL878" i="7"/>
  <c r="AL883" i="7"/>
  <c r="AL884" i="7"/>
  <c r="AL885" i="7"/>
  <c r="AL889" i="7"/>
  <c r="J886" i="7"/>
  <c r="J888" i="7"/>
  <c r="J877" i="7"/>
  <c r="J878" i="7"/>
  <c r="J883" i="7"/>
  <c r="J884" i="7"/>
  <c r="J885" i="7"/>
  <c r="K869" i="7"/>
  <c r="K905" i="7"/>
  <c r="AA1077" i="7"/>
  <c r="AA1051" i="7"/>
  <c r="AA1056" i="7"/>
  <c r="BH886" i="7"/>
  <c r="BH888" i="7"/>
  <c r="BH877" i="7"/>
  <c r="BH878" i="7"/>
  <c r="BH883" i="7"/>
  <c r="BH884" i="7"/>
  <c r="BH885" i="7"/>
  <c r="P889" i="7"/>
  <c r="AN872" i="7"/>
  <c r="AN875" i="7"/>
  <c r="AN876" i="7"/>
  <c r="AN880" i="7"/>
  <c r="AN894" i="7"/>
  <c r="B862" i="7"/>
  <c r="B881" i="7"/>
  <c r="B855" i="7"/>
  <c r="B856" i="7"/>
  <c r="AD1051" i="7"/>
  <c r="AD1077" i="7"/>
  <c r="AD1056" i="7"/>
  <c r="J1051" i="7"/>
  <c r="J1056" i="7"/>
  <c r="H904" i="7"/>
  <c r="H907" i="7"/>
  <c r="H906" i="7"/>
  <c r="H905" i="7"/>
  <c r="AM1051" i="7"/>
  <c r="AM1056" i="7"/>
  <c r="H1051" i="7"/>
  <c r="H1056" i="7"/>
  <c r="H1077" i="7"/>
  <c r="O1051" i="7"/>
  <c r="O1077" i="7"/>
  <c r="L872" i="7"/>
  <c r="L875" i="7"/>
  <c r="L876" i="7"/>
  <c r="L880" i="7"/>
  <c r="L894" i="7"/>
  <c r="U1051" i="7"/>
  <c r="U1077" i="7"/>
  <c r="AN908" i="7"/>
  <c r="AN909" i="7"/>
  <c r="AK912" i="7"/>
  <c r="AK913" i="7"/>
  <c r="AP889" i="7"/>
  <c r="AY886" i="7"/>
  <c r="AY888" i="7"/>
  <c r="AY877" i="7"/>
  <c r="AY878" i="7"/>
  <c r="AY883" i="7"/>
  <c r="AY884" i="7"/>
  <c r="AY885" i="7"/>
  <c r="G1051" i="7"/>
  <c r="G1077" i="7"/>
  <c r="BB886" i="7"/>
  <c r="BB888" i="7"/>
  <c r="BB877" i="7"/>
  <c r="BB878" i="7"/>
  <c r="BB883" i="7"/>
  <c r="BB884" i="7"/>
  <c r="BB885" i="7"/>
  <c r="R1051" i="7"/>
  <c r="R1077" i="7"/>
  <c r="AC1051" i="7"/>
  <c r="AC1077" i="7"/>
  <c r="AZ886" i="7"/>
  <c r="AZ888" i="7"/>
  <c r="AZ877" i="7"/>
  <c r="AZ878" i="7"/>
  <c r="AZ883" i="7"/>
  <c r="AZ884" i="7"/>
  <c r="AZ885" i="7"/>
  <c r="BA1051" i="7"/>
  <c r="BA1056" i="7"/>
  <c r="N886" i="7"/>
  <c r="N888" i="7"/>
  <c r="N877" i="7"/>
  <c r="N878" i="7"/>
  <c r="N883" i="7"/>
  <c r="N884" i="7"/>
  <c r="N885" i="7"/>
  <c r="T1051" i="7"/>
  <c r="T1077" i="7"/>
  <c r="AJ1051" i="7"/>
  <c r="AJ1056" i="7"/>
  <c r="BE874" i="7"/>
  <c r="BE920" i="7"/>
  <c r="BE921" i="7"/>
  <c r="BE922" i="7"/>
  <c r="L1051" i="7"/>
  <c r="L1077" i="7"/>
  <c r="K1051" i="7"/>
  <c r="K1077" i="7"/>
  <c r="Z1051" i="7"/>
  <c r="Z1056" i="7"/>
  <c r="Y886" i="7"/>
  <c r="Y888" i="7"/>
  <c r="Y877" i="7"/>
  <c r="Y878" i="7"/>
  <c r="Y883" i="7"/>
  <c r="Y884" i="7"/>
  <c r="Y885" i="7"/>
  <c r="AC920" i="7"/>
  <c r="AC921" i="7"/>
  <c r="AC922" i="7"/>
  <c r="AC874" i="7"/>
  <c r="BF1051" i="7"/>
  <c r="BF1056" i="7"/>
  <c r="BF896" i="7"/>
  <c r="BF890" i="7"/>
  <c r="BF891" i="7"/>
  <c r="BF916" i="7"/>
  <c r="B905" i="7"/>
  <c r="B904" i="7"/>
  <c r="B906" i="7"/>
  <c r="B907" i="7"/>
  <c r="AV937" i="7"/>
  <c r="AV936" i="7"/>
  <c r="S874" i="7"/>
  <c r="S920" i="7"/>
  <c r="S921" i="7"/>
  <c r="S922" i="7"/>
  <c r="AU1051" i="7"/>
  <c r="AU1056" i="7"/>
  <c r="AS872" i="7"/>
  <c r="AS875" i="7"/>
  <c r="AS876" i="7"/>
  <c r="AS880" i="7"/>
  <c r="AS894" i="7"/>
  <c r="V1051" i="7"/>
  <c r="V1077" i="7"/>
  <c r="F873" i="7"/>
  <c r="Z896" i="7"/>
  <c r="Z890" i="7"/>
  <c r="Z891" i="7"/>
  <c r="Z916" i="7"/>
  <c r="AS1051" i="7"/>
  <c r="AS1077" i="7"/>
  <c r="AF873" i="7"/>
  <c r="AA873" i="7"/>
  <c r="C1051" i="7"/>
  <c r="C1077" i="7"/>
  <c r="AI1051" i="7"/>
  <c r="AI1056" i="7"/>
  <c r="Q912" i="7"/>
  <c r="Q913" i="7"/>
  <c r="AE912" i="7"/>
  <c r="AE913" i="7"/>
  <c r="T874" i="7"/>
  <c r="T920" i="7"/>
  <c r="T921" i="7"/>
  <c r="T922" i="7"/>
  <c r="BD1056" i="7"/>
  <c r="BD1051" i="7"/>
  <c r="BD1077" i="7"/>
  <c r="AW890" i="7"/>
  <c r="AW891" i="7"/>
  <c r="AW896" i="7"/>
  <c r="AW916" i="7"/>
  <c r="AF1051" i="7"/>
  <c r="AF1077" i="7"/>
  <c r="G873" i="7"/>
  <c r="AZ1051" i="7"/>
  <c r="AZ1056" i="7"/>
  <c r="AO886" i="7"/>
  <c r="AO888" i="7"/>
  <c r="AO877" i="7"/>
  <c r="AO878" i="7"/>
  <c r="AO883" i="7"/>
  <c r="AO884" i="7"/>
  <c r="AO885" i="7"/>
  <c r="E870" i="7"/>
  <c r="E879" i="7"/>
  <c r="AK1051" i="7"/>
  <c r="AK1077" i="7"/>
  <c r="BB1051" i="7"/>
  <c r="BB1056" i="7"/>
  <c r="Y1051" i="7"/>
  <c r="Y1077" i="7"/>
  <c r="BC874" i="7"/>
  <c r="BC920" i="7"/>
  <c r="BC921" i="7"/>
  <c r="BC922" i="7"/>
  <c r="N1051" i="7"/>
  <c r="N1056" i="7"/>
  <c r="BC912" i="7"/>
  <c r="BC913" i="7"/>
  <c r="AG896" i="7"/>
  <c r="AG890" i="7"/>
  <c r="AG891" i="7"/>
  <c r="AG916" i="7"/>
  <c r="K862" i="7"/>
  <c r="K881" i="7"/>
  <c r="K855" i="7"/>
  <c r="K856" i="7"/>
  <c r="AD896" i="7"/>
  <c r="AD890" i="7"/>
  <c r="AD891" i="7"/>
  <c r="AD916" i="7"/>
  <c r="I1051" i="7"/>
  <c r="I1056" i="7"/>
  <c r="AV1051" i="7"/>
  <c r="AV1056" i="7"/>
  <c r="AM889" i="7"/>
  <c r="E1051" i="7"/>
  <c r="E1077" i="7"/>
  <c r="X1051" i="7"/>
  <c r="X1056" i="7"/>
  <c r="D905" i="7"/>
  <c r="D908" i="7"/>
  <c r="D909" i="7"/>
  <c r="E905" i="7"/>
  <c r="E908" i="7"/>
  <c r="E909" i="7"/>
  <c r="R920" i="7"/>
  <c r="R921" i="7"/>
  <c r="R922" i="7"/>
  <c r="R874" i="7"/>
  <c r="AQ886" i="7"/>
  <c r="AQ888" i="7"/>
  <c r="AQ877" i="7"/>
  <c r="AQ878" i="7"/>
  <c r="AQ883" i="7"/>
  <c r="AQ884" i="7"/>
  <c r="AQ885" i="7"/>
  <c r="M886" i="7"/>
  <c r="M888" i="7"/>
  <c r="M877" i="7"/>
  <c r="M878" i="7"/>
  <c r="M883" i="7"/>
  <c r="M884" i="7"/>
  <c r="M885" i="7"/>
  <c r="AK920" i="7"/>
  <c r="AK921" i="7"/>
  <c r="AK922" i="7"/>
  <c r="AK874" i="7"/>
  <c r="BA886" i="7"/>
  <c r="BA888" i="7"/>
  <c r="BA877" i="7"/>
  <c r="BA878" i="7"/>
  <c r="BA883" i="7"/>
  <c r="BA884" i="7"/>
  <c r="BA885" i="7"/>
  <c r="AV917" i="7"/>
  <c r="AV898" i="7"/>
  <c r="AV915" i="7"/>
  <c r="AV935" i="7"/>
  <c r="X908" i="7"/>
  <c r="X909" i="7"/>
  <c r="F895" i="7"/>
  <c r="F901" i="7"/>
  <c r="F902" i="7"/>
  <c r="F910" i="7"/>
  <c r="F911" i="7"/>
  <c r="F912" i="7"/>
  <c r="F913" i="7"/>
  <c r="BG1051" i="7"/>
  <c r="BG1077" i="7"/>
  <c r="AH920" i="7"/>
  <c r="AH921" i="7"/>
  <c r="AH922" i="7"/>
  <c r="AH874" i="7"/>
  <c r="AG1051" i="7"/>
  <c r="AG1056" i="7"/>
  <c r="P1051" i="7"/>
  <c r="P1077" i="7"/>
  <c r="AF895" i="7"/>
  <c r="AF901" i="7"/>
  <c r="AF902" i="7"/>
  <c r="AF910" i="7"/>
  <c r="AF911" i="7"/>
  <c r="AF912" i="7"/>
  <c r="AF913" i="7"/>
  <c r="AA895" i="7"/>
  <c r="AA901" i="7"/>
  <c r="AA902" i="7"/>
  <c r="AA910" i="7"/>
  <c r="AA911" i="7"/>
  <c r="AA912" i="7"/>
  <c r="AA913" i="7"/>
  <c r="AS908" i="7"/>
  <c r="AS909" i="7"/>
  <c r="Q1051" i="7"/>
  <c r="Q1056" i="7"/>
  <c r="AX873" i="7"/>
  <c r="AY1051" i="7"/>
  <c r="AY1077" i="7"/>
  <c r="D1051" i="7"/>
  <c r="D1056" i="7"/>
  <c r="AR886" i="7"/>
  <c r="AR888" i="7"/>
  <c r="AR877" i="7"/>
  <c r="AR878" i="7"/>
  <c r="AR883" i="7"/>
  <c r="AR884" i="7"/>
  <c r="AR885" i="7"/>
  <c r="V896" i="7"/>
  <c r="V890" i="7"/>
  <c r="V891" i="7"/>
  <c r="V916" i="7"/>
  <c r="AB886" i="7"/>
  <c r="AB888" i="7"/>
  <c r="AB877" i="7"/>
  <c r="AB878" i="7"/>
  <c r="AB883" i="7"/>
  <c r="AB884" i="7"/>
  <c r="AB885" i="7"/>
  <c r="G895" i="7"/>
  <c r="G901" i="7"/>
  <c r="G902" i="7"/>
  <c r="G910" i="7"/>
  <c r="G911" i="7"/>
  <c r="G912" i="7"/>
  <c r="G913" i="7"/>
  <c r="BH1051" i="7"/>
  <c r="BH1056" i="7"/>
  <c r="BH1077" i="7"/>
  <c r="E1056" i="7"/>
  <c r="AJ1077" i="7"/>
  <c r="Z1077" i="7"/>
  <c r="X1077" i="7"/>
  <c r="D1077" i="7"/>
  <c r="Q1077" i="7"/>
  <c r="I1077" i="7"/>
  <c r="AK1056" i="7"/>
  <c r="AO889" i="7"/>
  <c r="C1056" i="7"/>
  <c r="R1056" i="7"/>
  <c r="G1056" i="7"/>
  <c r="O1056" i="7"/>
  <c r="M1056" i="7"/>
  <c r="AP1077" i="7"/>
  <c r="AQ1056" i="7"/>
  <c r="AG1077" i="7"/>
  <c r="AV1077" i="7"/>
  <c r="AZ1077" i="7"/>
  <c r="AU1077" i="7"/>
  <c r="BB889" i="7"/>
  <c r="J889" i="7"/>
  <c r="AQ889" i="7"/>
  <c r="AQ916" i="7"/>
  <c r="AF1056" i="7"/>
  <c r="AI1077" i="7"/>
  <c r="AL1056" i="7"/>
  <c r="AW1056" i="7"/>
  <c r="AR1056" i="7"/>
  <c r="BE1056" i="7"/>
  <c r="P1056" i="7"/>
  <c r="N1077" i="7"/>
  <c r="BB1077" i="7"/>
  <c r="AS1056" i="7"/>
  <c r="BF1077" i="7"/>
  <c r="AC1056" i="7"/>
  <c r="U1056" i="7"/>
  <c r="J1077" i="7"/>
  <c r="BC1056" i="7"/>
  <c r="K1056" i="7"/>
  <c r="T1056" i="7"/>
  <c r="F1056" i="7"/>
  <c r="W1077" i="7"/>
  <c r="B908" i="7"/>
  <c r="B909" i="7"/>
  <c r="AY889" i="7"/>
  <c r="AB889" i="7"/>
  <c r="V917" i="7"/>
  <c r="V898" i="7"/>
  <c r="V915" i="7"/>
  <c r="V935" i="7"/>
  <c r="AY1056" i="7"/>
  <c r="BG1056" i="7"/>
  <c r="BA889" i="7"/>
  <c r="M889" i="7"/>
  <c r="R886" i="7"/>
  <c r="R888" i="7"/>
  <c r="R877" i="7"/>
  <c r="R878" i="7"/>
  <c r="R883" i="7"/>
  <c r="R884" i="7"/>
  <c r="R885" i="7"/>
  <c r="R889" i="7"/>
  <c r="AG917" i="7"/>
  <c r="AG898" i="7"/>
  <c r="AG915" i="7"/>
  <c r="AG935" i="7"/>
  <c r="Y1056" i="7"/>
  <c r="V1056" i="7"/>
  <c r="AS873" i="7"/>
  <c r="Y889" i="7"/>
  <c r="L1056" i="7"/>
  <c r="BE886" i="7"/>
  <c r="BE888" i="7"/>
  <c r="BE877" i="7"/>
  <c r="BE878" i="7"/>
  <c r="BE883" i="7"/>
  <c r="BE884" i="7"/>
  <c r="BE885" i="7"/>
  <c r="N889" i="7"/>
  <c r="BA1077" i="7"/>
  <c r="AN895" i="7"/>
  <c r="AN901" i="7"/>
  <c r="AN902" i="7"/>
  <c r="AN910" i="7"/>
  <c r="AN911" i="7"/>
  <c r="P896" i="7"/>
  <c r="P890" i="7"/>
  <c r="P891" i="7"/>
  <c r="P916" i="7"/>
  <c r="J896" i="7"/>
  <c r="J890" i="7"/>
  <c r="J891" i="7"/>
  <c r="J916" i="7"/>
  <c r="AN1077" i="7"/>
  <c r="AT886" i="7"/>
  <c r="AT888" i="7"/>
  <c r="AT877" i="7"/>
  <c r="AT878" i="7"/>
  <c r="AT883" i="7"/>
  <c r="AT884" i="7"/>
  <c r="AT885" i="7"/>
  <c r="W886" i="7"/>
  <c r="W888" i="7"/>
  <c r="W877" i="7"/>
  <c r="W878" i="7"/>
  <c r="W883" i="7"/>
  <c r="W884" i="7"/>
  <c r="W885" i="7"/>
  <c r="AB1056" i="7"/>
  <c r="AU886" i="7"/>
  <c r="AU888" i="7"/>
  <c r="AU877" i="7"/>
  <c r="AU878" i="7"/>
  <c r="AU883" i="7"/>
  <c r="AU884" i="7"/>
  <c r="AU885" i="7"/>
  <c r="X895" i="7"/>
  <c r="X901" i="7"/>
  <c r="X902" i="7"/>
  <c r="X910" i="7"/>
  <c r="X911" i="7"/>
  <c r="U937" i="7"/>
  <c r="U936" i="7"/>
  <c r="AV965" i="7"/>
  <c r="AK886" i="7"/>
  <c r="AK888" i="7"/>
  <c r="AK877" i="7"/>
  <c r="AK878" i="7"/>
  <c r="AK883" i="7"/>
  <c r="AK884" i="7"/>
  <c r="AK885" i="7"/>
  <c r="AR889" i="7"/>
  <c r="AX920" i="7"/>
  <c r="AX921" i="7"/>
  <c r="AX922" i="7"/>
  <c r="AX874" i="7"/>
  <c r="AH886" i="7"/>
  <c r="AH888" i="7"/>
  <c r="AH877" i="7"/>
  <c r="AH878" i="7"/>
  <c r="AH883" i="7"/>
  <c r="AH884" i="7"/>
  <c r="AH885" i="7"/>
  <c r="AD937" i="7"/>
  <c r="AD936" i="7"/>
  <c r="AA874" i="7"/>
  <c r="AA920" i="7"/>
  <c r="AA921" i="7"/>
  <c r="AA922" i="7"/>
  <c r="Z937" i="7"/>
  <c r="Z936" i="7"/>
  <c r="F874" i="7"/>
  <c r="F920" i="7"/>
  <c r="F921" i="7"/>
  <c r="F922" i="7"/>
  <c r="AS895" i="7"/>
  <c r="AS901" i="7"/>
  <c r="AS902" i="7"/>
  <c r="AS910" i="7"/>
  <c r="AS911" i="7"/>
  <c r="AS912" i="7"/>
  <c r="AS913" i="7"/>
  <c r="S886" i="7"/>
  <c r="S888" i="7"/>
  <c r="S877" i="7"/>
  <c r="S878" i="7"/>
  <c r="S883" i="7"/>
  <c r="S884" i="7"/>
  <c r="S885" i="7"/>
  <c r="BF937" i="7"/>
  <c r="BF936" i="7"/>
  <c r="AZ889" i="7"/>
  <c r="AP890" i="7"/>
  <c r="AP891" i="7"/>
  <c r="AP896" i="7"/>
  <c r="AP916" i="7"/>
  <c r="AM1077" i="7"/>
  <c r="H908" i="7"/>
  <c r="H909" i="7"/>
  <c r="BH889" i="7"/>
  <c r="BD873" i="7"/>
  <c r="H870" i="7"/>
  <c r="H879" i="7"/>
  <c r="O886" i="7"/>
  <c r="O888" i="7"/>
  <c r="O877" i="7"/>
  <c r="O878" i="7"/>
  <c r="O883" i="7"/>
  <c r="O884" i="7"/>
  <c r="O885" i="7"/>
  <c r="U917" i="7"/>
  <c r="U898" i="7"/>
  <c r="U915" i="7"/>
  <c r="U935" i="7"/>
  <c r="AJ886" i="7"/>
  <c r="AJ888" i="7"/>
  <c r="AJ877" i="7"/>
  <c r="AJ878" i="7"/>
  <c r="AJ883" i="7"/>
  <c r="AJ884" i="7"/>
  <c r="AJ885" i="7"/>
  <c r="AJ889" i="7"/>
  <c r="AE886" i="7"/>
  <c r="AE888" i="7"/>
  <c r="AE877" i="7"/>
  <c r="AE878" i="7"/>
  <c r="AE883" i="7"/>
  <c r="AE884" i="7"/>
  <c r="AE885" i="7"/>
  <c r="Q886" i="7"/>
  <c r="Q888" i="7"/>
  <c r="Q877" i="7"/>
  <c r="Q878" i="7"/>
  <c r="Q883" i="7"/>
  <c r="Q884" i="7"/>
  <c r="Q885" i="7"/>
  <c r="Q889" i="7"/>
  <c r="V937" i="7"/>
  <c r="V936" i="7"/>
  <c r="AM890" i="7"/>
  <c r="AM891" i="7"/>
  <c r="AM896" i="7"/>
  <c r="AM916" i="7"/>
  <c r="AG937" i="7"/>
  <c r="AG936" i="7"/>
  <c r="E872" i="7"/>
  <c r="E880" i="7"/>
  <c r="E875" i="7"/>
  <c r="E876" i="7"/>
  <c r="E894" i="7"/>
  <c r="G874" i="7"/>
  <c r="G920" i="7"/>
  <c r="G921" i="7"/>
  <c r="G922" i="7"/>
  <c r="AW937" i="7"/>
  <c r="AW936" i="7"/>
  <c r="T886" i="7"/>
  <c r="T888" i="7"/>
  <c r="T877" i="7"/>
  <c r="T878" i="7"/>
  <c r="T883" i="7"/>
  <c r="T884" i="7"/>
  <c r="T885" i="7"/>
  <c r="AF874" i="7"/>
  <c r="AF920" i="7"/>
  <c r="AF921" i="7"/>
  <c r="AF922" i="7"/>
  <c r="AC886" i="7"/>
  <c r="AC888" i="7"/>
  <c r="AC877" i="7"/>
  <c r="AC878" i="7"/>
  <c r="AC883" i="7"/>
  <c r="AC884" i="7"/>
  <c r="AC885" i="7"/>
  <c r="BB896" i="7"/>
  <c r="BB890" i="7"/>
  <c r="BB891" i="7"/>
  <c r="BB916" i="7"/>
  <c r="L873" i="7"/>
  <c r="AL896" i="7"/>
  <c r="AL890" i="7"/>
  <c r="AL891" i="7"/>
  <c r="AL916" i="7"/>
  <c r="BD895" i="7"/>
  <c r="BD901" i="7"/>
  <c r="BD902" i="7"/>
  <c r="BD910" i="7"/>
  <c r="BD911" i="7"/>
  <c r="K907" i="7"/>
  <c r="K908" i="7"/>
  <c r="K909" i="7"/>
  <c r="AX912" i="7"/>
  <c r="AX913" i="7"/>
  <c r="BG886" i="7"/>
  <c r="BG888" i="7"/>
  <c r="BG877" i="7"/>
  <c r="BG878" i="7"/>
  <c r="BG883" i="7"/>
  <c r="BG884" i="7"/>
  <c r="BG885" i="7"/>
  <c r="AQ890" i="7"/>
  <c r="AQ891" i="7"/>
  <c r="AV939" i="7"/>
  <c r="AV938" i="7"/>
  <c r="AV975" i="7"/>
  <c r="AD917" i="7"/>
  <c r="AD898" i="7"/>
  <c r="AD915" i="7"/>
  <c r="AD935" i="7"/>
  <c r="BC886" i="7"/>
  <c r="BC888" i="7"/>
  <c r="BC877" i="7"/>
  <c r="BC878" i="7"/>
  <c r="BC883" i="7"/>
  <c r="BC884" i="7"/>
  <c r="BC885" i="7"/>
  <c r="AO896" i="7"/>
  <c r="AO890" i="7"/>
  <c r="AO891" i="7"/>
  <c r="AO916" i="7"/>
  <c r="AW917" i="7"/>
  <c r="AW898" i="7"/>
  <c r="AW915" i="7"/>
  <c r="AW935" i="7"/>
  <c r="Z917" i="7"/>
  <c r="Z898" i="7"/>
  <c r="Z915" i="7"/>
  <c r="Z935" i="7"/>
  <c r="AV970" i="7"/>
  <c r="AV993" i="7"/>
  <c r="AV1084" i="7"/>
  <c r="BF917" i="7"/>
  <c r="BF898" i="7"/>
  <c r="BF915" i="7"/>
  <c r="BF935" i="7"/>
  <c r="AY896" i="7"/>
  <c r="AY890" i="7"/>
  <c r="AY891" i="7"/>
  <c r="AY916" i="7"/>
  <c r="L895" i="7"/>
  <c r="L901" i="7"/>
  <c r="L902" i="7"/>
  <c r="L910" i="7"/>
  <c r="L911" i="7"/>
  <c r="L912" i="7"/>
  <c r="L913" i="7"/>
  <c r="AN873" i="7"/>
  <c r="K870" i="7"/>
  <c r="K879" i="7"/>
  <c r="I886" i="7"/>
  <c r="I888" i="7"/>
  <c r="I877" i="7"/>
  <c r="I878" i="7"/>
  <c r="I883" i="7"/>
  <c r="I884" i="7"/>
  <c r="I885" i="7"/>
  <c r="AI886" i="7"/>
  <c r="AI888" i="7"/>
  <c r="AI877" i="7"/>
  <c r="AI878" i="7"/>
  <c r="AI883" i="7"/>
  <c r="AI884" i="7"/>
  <c r="AI885" i="7"/>
  <c r="X873" i="7"/>
  <c r="C886" i="7"/>
  <c r="C888" i="7"/>
  <c r="C877" i="7"/>
  <c r="C878" i="7"/>
  <c r="C883" i="7"/>
  <c r="C884" i="7"/>
  <c r="C885" i="7"/>
  <c r="D872" i="7"/>
  <c r="D880" i="7"/>
  <c r="D875" i="7"/>
  <c r="D876" i="7"/>
  <c r="D894" i="7"/>
  <c r="B870" i="7"/>
  <c r="AQ896" i="7"/>
  <c r="BD912" i="7"/>
  <c r="BD913" i="7"/>
  <c r="W889" i="7"/>
  <c r="O889" i="7"/>
  <c r="O896" i="7"/>
  <c r="AH889" i="7"/>
  <c r="BE889" i="7"/>
  <c r="BC889" i="7"/>
  <c r="T889" i="7"/>
  <c r="T896" i="7"/>
  <c r="AU889" i="7"/>
  <c r="D873" i="7"/>
  <c r="D895" i="7"/>
  <c r="D901" i="7"/>
  <c r="D902" i="7"/>
  <c r="D910" i="7"/>
  <c r="D911" i="7"/>
  <c r="D912" i="7"/>
  <c r="D913" i="7"/>
  <c r="AN920" i="7"/>
  <c r="AN921" i="7"/>
  <c r="AN922" i="7"/>
  <c r="AN874" i="7"/>
  <c r="BF965" i="7"/>
  <c r="Z965" i="7"/>
  <c r="AW965" i="7"/>
  <c r="AO937" i="7"/>
  <c r="AO936" i="7"/>
  <c r="AD939" i="7"/>
  <c r="AD938" i="7"/>
  <c r="AD975" i="7"/>
  <c r="BB937" i="7"/>
  <c r="BB936" i="7"/>
  <c r="AY917" i="7"/>
  <c r="AY898" i="7"/>
  <c r="AY915" i="7"/>
  <c r="AY935" i="7"/>
  <c r="BF939" i="7"/>
  <c r="BF938" i="7"/>
  <c r="Z939" i="7"/>
  <c r="Z938" i="7"/>
  <c r="AW939" i="7"/>
  <c r="AW938" i="7"/>
  <c r="AQ917" i="7"/>
  <c r="AQ898" i="7"/>
  <c r="AQ915" i="7"/>
  <c r="AQ935" i="7"/>
  <c r="AL937" i="7"/>
  <c r="AL936" i="7"/>
  <c r="L874" i="7"/>
  <c r="L920" i="7"/>
  <c r="L921" i="7"/>
  <c r="L922" i="7"/>
  <c r="AF886" i="7"/>
  <c r="AF888" i="7"/>
  <c r="AF877" i="7"/>
  <c r="AF878" i="7"/>
  <c r="AF883" i="7"/>
  <c r="AF884" i="7"/>
  <c r="AF885" i="7"/>
  <c r="AM937" i="7"/>
  <c r="AM936" i="7"/>
  <c r="BD920" i="7"/>
  <c r="BD921" i="7"/>
  <c r="BD922" i="7"/>
  <c r="BD874" i="7"/>
  <c r="Z970" i="7"/>
  <c r="Z993" i="7"/>
  <c r="Z1084" i="7"/>
  <c r="AK889" i="7"/>
  <c r="U970" i="7"/>
  <c r="U993" i="7"/>
  <c r="U1084" i="7"/>
  <c r="J937" i="7"/>
  <c r="J936" i="7"/>
  <c r="AG965" i="7"/>
  <c r="M896" i="7"/>
  <c r="M890" i="7"/>
  <c r="M891" i="7"/>
  <c r="M916" i="7"/>
  <c r="V965" i="7"/>
  <c r="C889" i="7"/>
  <c r="X874" i="7"/>
  <c r="X920" i="7"/>
  <c r="X921" i="7"/>
  <c r="X922" i="7"/>
  <c r="I889" i="7"/>
  <c r="AO917" i="7"/>
  <c r="AO898" i="7"/>
  <c r="AO915" i="7"/>
  <c r="AO935" i="7"/>
  <c r="BG889" i="7"/>
  <c r="BB917" i="7"/>
  <c r="BB898" i="7"/>
  <c r="BB915" i="7"/>
  <c r="BB935" i="7"/>
  <c r="G886" i="7"/>
  <c r="G888" i="7"/>
  <c r="G877" i="7"/>
  <c r="G878" i="7"/>
  <c r="G883" i="7"/>
  <c r="G884" i="7"/>
  <c r="G885" i="7"/>
  <c r="AM917" i="7"/>
  <c r="AM898" i="7"/>
  <c r="AM915" i="7"/>
  <c r="AM935" i="7"/>
  <c r="AE889" i="7"/>
  <c r="BH890" i="7"/>
  <c r="BH891" i="7"/>
  <c r="BH896" i="7"/>
  <c r="BH916" i="7"/>
  <c r="S889" i="7"/>
  <c r="AX886" i="7"/>
  <c r="AX888" i="7"/>
  <c r="AX877" i="7"/>
  <c r="AX878" i="7"/>
  <c r="AX883" i="7"/>
  <c r="AX884" i="7"/>
  <c r="AX885" i="7"/>
  <c r="X912" i="7"/>
  <c r="X913" i="7"/>
  <c r="AT889" i="7"/>
  <c r="P917" i="7"/>
  <c r="P898" i="7"/>
  <c r="P915" i="7"/>
  <c r="P935" i="7"/>
  <c r="AS920" i="7"/>
  <c r="AS921" i="7"/>
  <c r="AS922" i="7"/>
  <c r="AS874" i="7"/>
  <c r="AG938" i="7"/>
  <c r="AG975" i="7"/>
  <c r="AG939" i="7"/>
  <c r="BA890" i="7"/>
  <c r="BA891" i="7"/>
  <c r="BA896" i="7"/>
  <c r="BA916" i="7"/>
  <c r="V939" i="7"/>
  <c r="V938" i="7"/>
  <c r="V975" i="7"/>
  <c r="B872" i="7"/>
  <c r="B875" i="7"/>
  <c r="B876" i="7"/>
  <c r="B880" i="7"/>
  <c r="B894" i="7"/>
  <c r="AI889" i="7"/>
  <c r="K872" i="7"/>
  <c r="K880" i="7"/>
  <c r="K875" i="7"/>
  <c r="K876" i="7"/>
  <c r="K894" i="7"/>
  <c r="AY937" i="7"/>
  <c r="AY936" i="7"/>
  <c r="AD924" i="7"/>
  <c r="AD926" i="7"/>
  <c r="AD965" i="7"/>
  <c r="AQ937" i="7"/>
  <c r="AQ936" i="7"/>
  <c r="AL917" i="7"/>
  <c r="AL898" i="7"/>
  <c r="AL915" i="7"/>
  <c r="AL935" i="7"/>
  <c r="AC889" i="7"/>
  <c r="E873" i="7"/>
  <c r="AG970" i="7"/>
  <c r="AG993" i="7"/>
  <c r="AG1084" i="7"/>
  <c r="V970" i="7"/>
  <c r="V993" i="7"/>
  <c r="V1084" i="7"/>
  <c r="U965" i="7"/>
  <c r="AP937" i="7"/>
  <c r="AZ890" i="7"/>
  <c r="AZ891" i="7"/>
  <c r="AZ896" i="7"/>
  <c r="AZ916" i="7"/>
  <c r="F886" i="7"/>
  <c r="F888" i="7"/>
  <c r="F877" i="7"/>
  <c r="F878" i="7"/>
  <c r="F883" i="7"/>
  <c r="F884" i="7"/>
  <c r="F885" i="7"/>
  <c r="AD970" i="7"/>
  <c r="AD993" i="7"/>
  <c r="AD1084" i="7"/>
  <c r="AH890" i="7"/>
  <c r="AH891" i="7"/>
  <c r="AH896" i="7"/>
  <c r="AH916" i="7"/>
  <c r="W896" i="7"/>
  <c r="W890" i="7"/>
  <c r="W891" i="7"/>
  <c r="W916" i="7"/>
  <c r="J917" i="7"/>
  <c r="J898" i="7"/>
  <c r="J915" i="7"/>
  <c r="J935" i="7"/>
  <c r="AN912" i="7"/>
  <c r="AN913" i="7"/>
  <c r="N896" i="7"/>
  <c r="N890" i="7"/>
  <c r="N891" i="7"/>
  <c r="N916" i="7"/>
  <c r="Y896" i="7"/>
  <c r="Y890" i="7"/>
  <c r="Y891" i="7"/>
  <c r="Y916" i="7"/>
  <c r="R896" i="7"/>
  <c r="R890" i="7"/>
  <c r="R891" i="7"/>
  <c r="R916" i="7"/>
  <c r="AB896" i="7"/>
  <c r="AB890" i="7"/>
  <c r="AB891" i="7"/>
  <c r="AB916" i="7"/>
  <c r="BC890" i="7"/>
  <c r="BC891" i="7"/>
  <c r="BC896" i="7"/>
  <c r="BC916" i="7"/>
  <c r="AW970" i="7"/>
  <c r="AW993" i="7"/>
  <c r="AW1084" i="7"/>
  <c r="E895" i="7"/>
  <c r="E901" i="7"/>
  <c r="E902" i="7"/>
  <c r="E910" i="7"/>
  <c r="E911" i="7"/>
  <c r="E912" i="7"/>
  <c r="E913" i="7"/>
  <c r="Q896" i="7"/>
  <c r="Q890" i="7"/>
  <c r="Q891" i="7"/>
  <c r="Q916" i="7"/>
  <c r="AJ896" i="7"/>
  <c r="AJ890" i="7"/>
  <c r="AJ891" i="7"/>
  <c r="AJ916" i="7"/>
  <c r="U939" i="7"/>
  <c r="U938" i="7"/>
  <c r="U975" i="7"/>
  <c r="H872" i="7"/>
  <c r="H880" i="7"/>
  <c r="H875" i="7"/>
  <c r="H876" i="7"/>
  <c r="H894" i="7"/>
  <c r="AP917" i="7"/>
  <c r="AP898" i="7"/>
  <c r="AP915" i="7"/>
  <c r="AP935" i="7"/>
  <c r="BF970" i="7"/>
  <c r="BF993" i="7"/>
  <c r="BF1084" i="7"/>
  <c r="AA886" i="7"/>
  <c r="AA888" i="7"/>
  <c r="AA877" i="7"/>
  <c r="AA878" i="7"/>
  <c r="AA883" i="7"/>
  <c r="AA884" i="7"/>
  <c r="AA885" i="7"/>
  <c r="AR890" i="7"/>
  <c r="AR891" i="7"/>
  <c r="AR896" i="7"/>
  <c r="AR916" i="7"/>
  <c r="AV924" i="7"/>
  <c r="AV926" i="7"/>
  <c r="AU890" i="7"/>
  <c r="AU891" i="7"/>
  <c r="AU896" i="7"/>
  <c r="AU916" i="7"/>
  <c r="P936" i="7"/>
  <c r="P937" i="7"/>
  <c r="BE890" i="7"/>
  <c r="BE891" i="7"/>
  <c r="BE896" i="7"/>
  <c r="BE916" i="7"/>
  <c r="O916" i="7"/>
  <c r="T916" i="7"/>
  <c r="O890" i="7"/>
  <c r="O891" i="7"/>
  <c r="T890" i="7"/>
  <c r="T891" i="7"/>
  <c r="AF889" i="7"/>
  <c r="AX889" i="7"/>
  <c r="AW975" i="7"/>
  <c r="AW924" i="7"/>
  <c r="AW926" i="7"/>
  <c r="Z975" i="7"/>
  <c r="Z924" i="7"/>
  <c r="Z926" i="7"/>
  <c r="BF975" i="7"/>
  <c r="BF924" i="7"/>
  <c r="BF926" i="7"/>
  <c r="AU937" i="7"/>
  <c r="AU936" i="7"/>
  <c r="AR937" i="7"/>
  <c r="AR936" i="7"/>
  <c r="P970" i="7"/>
  <c r="P993" i="7"/>
  <c r="P1084" i="7"/>
  <c r="AU917" i="7"/>
  <c r="AU898" i="7"/>
  <c r="AU915" i="7"/>
  <c r="AU935" i="7"/>
  <c r="AR917" i="7"/>
  <c r="AR898" i="7"/>
  <c r="AR915" i="7"/>
  <c r="AR935" i="7"/>
  <c r="H895" i="7"/>
  <c r="H901" i="7"/>
  <c r="H902" i="7"/>
  <c r="H910" i="7"/>
  <c r="H911" i="7"/>
  <c r="O937" i="7"/>
  <c r="O936" i="7"/>
  <c r="Q937" i="7"/>
  <c r="Q936" i="7"/>
  <c r="T917" i="7"/>
  <c r="T898" i="7"/>
  <c r="T915" i="7"/>
  <c r="T935" i="7"/>
  <c r="AB937" i="7"/>
  <c r="AB936" i="7"/>
  <c r="R937" i="7"/>
  <c r="Y937" i="7"/>
  <c r="Y936" i="7"/>
  <c r="J939" i="7"/>
  <c r="J938" i="7"/>
  <c r="AZ937" i="7"/>
  <c r="AZ936" i="7"/>
  <c r="AL965" i="7"/>
  <c r="K895" i="7"/>
  <c r="K901" i="7"/>
  <c r="K902" i="7"/>
  <c r="K910" i="7"/>
  <c r="K911" i="7"/>
  <c r="AI890" i="7"/>
  <c r="AI891" i="7"/>
  <c r="AI896" i="7"/>
  <c r="AI916" i="7"/>
  <c r="B873" i="7"/>
  <c r="BA917" i="7"/>
  <c r="BA898" i="7"/>
  <c r="BA915" i="7"/>
  <c r="BA935" i="7"/>
  <c r="AS886" i="7"/>
  <c r="AS888" i="7"/>
  <c r="AS877" i="7"/>
  <c r="AS878" i="7"/>
  <c r="AS883" i="7"/>
  <c r="AS884" i="7"/>
  <c r="AS885" i="7"/>
  <c r="AS889" i="7"/>
  <c r="P965" i="7"/>
  <c r="S890" i="7"/>
  <c r="S891" i="7"/>
  <c r="S896" i="7"/>
  <c r="S916" i="7"/>
  <c r="AE890" i="7"/>
  <c r="AE891" i="7"/>
  <c r="AE896" i="7"/>
  <c r="AE916" i="7"/>
  <c r="AO965" i="7"/>
  <c r="X886" i="7"/>
  <c r="X888" i="7"/>
  <c r="X877" i="7"/>
  <c r="X878" i="7"/>
  <c r="X883" i="7"/>
  <c r="X884" i="7"/>
  <c r="X885" i="7"/>
  <c r="X889" i="7"/>
  <c r="M937" i="7"/>
  <c r="M936" i="7"/>
  <c r="AG924" i="7"/>
  <c r="AG926" i="7"/>
  <c r="AK890" i="7"/>
  <c r="AK891" i="7"/>
  <c r="AK896" i="7"/>
  <c r="AK916" i="7"/>
  <c r="AF890" i="7"/>
  <c r="AF891" i="7"/>
  <c r="AF896" i="7"/>
  <c r="AF916" i="7"/>
  <c r="AJ937" i="7"/>
  <c r="AJ936" i="7"/>
  <c r="BC937" i="7"/>
  <c r="BC936" i="7"/>
  <c r="N917" i="7"/>
  <c r="N898" i="7"/>
  <c r="N915" i="7"/>
  <c r="N935" i="7"/>
  <c r="W937" i="7"/>
  <c r="W936" i="7"/>
  <c r="AH937" i="7"/>
  <c r="AH936" i="7"/>
  <c r="AZ917" i="7"/>
  <c r="AZ898" i="7"/>
  <c r="AZ915" i="7"/>
  <c r="AZ935" i="7"/>
  <c r="AL939" i="7"/>
  <c r="AL938" i="7"/>
  <c r="AD928" i="7"/>
  <c r="AD929" i="7"/>
  <c r="B895" i="7"/>
  <c r="B901" i="7"/>
  <c r="B902" i="7"/>
  <c r="B910" i="7"/>
  <c r="B911" i="7"/>
  <c r="B912" i="7"/>
  <c r="B913" i="7"/>
  <c r="P939" i="7"/>
  <c r="P938" i="7"/>
  <c r="AX896" i="7"/>
  <c r="AX890" i="7"/>
  <c r="AX891" i="7"/>
  <c r="AX916" i="7"/>
  <c r="BH936" i="7"/>
  <c r="BH937" i="7"/>
  <c r="AM965" i="7"/>
  <c r="BB965" i="7"/>
  <c r="AO939" i="7"/>
  <c r="AO938" i="7"/>
  <c r="C890" i="7"/>
  <c r="C891" i="7"/>
  <c r="C896" i="7"/>
  <c r="C916" i="7"/>
  <c r="AM970" i="7"/>
  <c r="AM993" i="7"/>
  <c r="AM1084" i="7"/>
  <c r="AL970" i="7"/>
  <c r="AL993" i="7"/>
  <c r="AL1084" i="7"/>
  <c r="BE937" i="7"/>
  <c r="AP965" i="7"/>
  <c r="BE917" i="7"/>
  <c r="BE898" i="7"/>
  <c r="BE915" i="7"/>
  <c r="BE935" i="7"/>
  <c r="AV929" i="7"/>
  <c r="AV928" i="7"/>
  <c r="AA889" i="7"/>
  <c r="AP939" i="7"/>
  <c r="AP938" i="7"/>
  <c r="AP975" i="7"/>
  <c r="O917" i="7"/>
  <c r="O898" i="7"/>
  <c r="O915" i="7"/>
  <c r="O935" i="7"/>
  <c r="Q917" i="7"/>
  <c r="Q898" i="7"/>
  <c r="Q915" i="7"/>
  <c r="Q935" i="7"/>
  <c r="T937" i="7"/>
  <c r="T936" i="7"/>
  <c r="BC917" i="7"/>
  <c r="BC898" i="7"/>
  <c r="BC915" i="7"/>
  <c r="BC935" i="7"/>
  <c r="AB917" i="7"/>
  <c r="AB898" i="7"/>
  <c r="AB915" i="7"/>
  <c r="AB935" i="7"/>
  <c r="R917" i="7"/>
  <c r="R898" i="7"/>
  <c r="R915" i="7"/>
  <c r="R935" i="7"/>
  <c r="Y917" i="7"/>
  <c r="Y898" i="7"/>
  <c r="Y915" i="7"/>
  <c r="Y935" i="7"/>
  <c r="AH917" i="7"/>
  <c r="AH898" i="7"/>
  <c r="AH915" i="7"/>
  <c r="AH935" i="7"/>
  <c r="F889" i="7"/>
  <c r="U924" i="7"/>
  <c r="U926" i="7"/>
  <c r="E874" i="7"/>
  <c r="E920" i="7"/>
  <c r="E921" i="7"/>
  <c r="E922" i="7"/>
  <c r="AT890" i="7"/>
  <c r="AT891" i="7"/>
  <c r="AT896" i="7"/>
  <c r="AT916" i="7"/>
  <c r="BH917" i="7"/>
  <c r="BH898" i="7"/>
  <c r="BH915" i="7"/>
  <c r="BH935" i="7"/>
  <c r="AM939" i="7"/>
  <c r="AM938" i="7"/>
  <c r="BB939" i="7"/>
  <c r="BB938" i="7"/>
  <c r="BB975" i="7"/>
  <c r="I896" i="7"/>
  <c r="I890" i="7"/>
  <c r="I891" i="7"/>
  <c r="I916" i="7"/>
  <c r="M917" i="7"/>
  <c r="M898" i="7"/>
  <c r="M915" i="7"/>
  <c r="M935" i="7"/>
  <c r="J970" i="7"/>
  <c r="J993" i="7"/>
  <c r="J1084" i="7"/>
  <c r="BD886" i="7"/>
  <c r="BD888" i="7"/>
  <c r="BD877" i="7"/>
  <c r="BD878" i="7"/>
  <c r="BD883" i="7"/>
  <c r="BD884" i="7"/>
  <c r="BD885" i="7"/>
  <c r="BD889" i="7"/>
  <c r="AQ965" i="7"/>
  <c r="AY965" i="7"/>
  <c r="AN886" i="7"/>
  <c r="AN888" i="7"/>
  <c r="AN877" i="7"/>
  <c r="AN878" i="7"/>
  <c r="AN883" i="7"/>
  <c r="AN884" i="7"/>
  <c r="AN885" i="7"/>
  <c r="AN889" i="7"/>
  <c r="H873" i="7"/>
  <c r="AJ917" i="7"/>
  <c r="AJ898" i="7"/>
  <c r="AJ915" i="7"/>
  <c r="AJ935" i="7"/>
  <c r="N937" i="7"/>
  <c r="N936" i="7"/>
  <c r="J965" i="7"/>
  <c r="W917" i="7"/>
  <c r="W898" i="7"/>
  <c r="W915" i="7"/>
  <c r="W935" i="7"/>
  <c r="AP936" i="7"/>
  <c r="AP970" i="7"/>
  <c r="AP993" i="7"/>
  <c r="AP1084" i="7"/>
  <c r="AC890" i="7"/>
  <c r="AC891" i="7"/>
  <c r="AC896" i="7"/>
  <c r="AC916" i="7"/>
  <c r="AQ970" i="7"/>
  <c r="AQ993" i="7"/>
  <c r="AQ1084" i="7"/>
  <c r="AY970" i="7"/>
  <c r="AY993" i="7"/>
  <c r="AY1084" i="7"/>
  <c r="K873" i="7"/>
  <c r="BA937" i="7"/>
  <c r="BA936" i="7"/>
  <c r="G889" i="7"/>
  <c r="BG890" i="7"/>
  <c r="BG891" i="7"/>
  <c r="BG896" i="7"/>
  <c r="BG916" i="7"/>
  <c r="V924" i="7"/>
  <c r="V926" i="7"/>
  <c r="L886" i="7"/>
  <c r="L888" i="7"/>
  <c r="L877" i="7"/>
  <c r="L878" i="7"/>
  <c r="L883" i="7"/>
  <c r="L884" i="7"/>
  <c r="L885" i="7"/>
  <c r="AQ939" i="7"/>
  <c r="AQ938" i="7"/>
  <c r="AQ975" i="7"/>
  <c r="AY939" i="7"/>
  <c r="AY938" i="7"/>
  <c r="BB970" i="7"/>
  <c r="BB993" i="7"/>
  <c r="BB1084" i="7"/>
  <c r="AO970" i="7"/>
  <c r="AO993" i="7"/>
  <c r="AO1084" i="7"/>
  <c r="D874" i="7"/>
  <c r="D920" i="7"/>
  <c r="D921" i="7"/>
  <c r="D922" i="7"/>
  <c r="AO975" i="7"/>
  <c r="AO924" i="7"/>
  <c r="AO926" i="7"/>
  <c r="P975" i="7"/>
  <c r="P924" i="7"/>
  <c r="P926" i="7"/>
  <c r="AL975" i="7"/>
  <c r="AL924" i="7"/>
  <c r="AL926" i="7"/>
  <c r="AM975" i="7"/>
  <c r="AM924" i="7"/>
  <c r="AM926" i="7"/>
  <c r="J975" i="7"/>
  <c r="J924" i="7"/>
  <c r="J926" i="7"/>
  <c r="AY975" i="7"/>
  <c r="AY924" i="7"/>
  <c r="AY926" i="7"/>
  <c r="K874" i="7"/>
  <c r="K920" i="7"/>
  <c r="K921" i="7"/>
  <c r="K922" i="7"/>
  <c r="W939" i="7"/>
  <c r="W938" i="7"/>
  <c r="D886" i="7"/>
  <c r="D888" i="7"/>
  <c r="D877" i="7"/>
  <c r="D878" i="7"/>
  <c r="D883" i="7"/>
  <c r="D884" i="7"/>
  <c r="D885" i="7"/>
  <c r="L889" i="7"/>
  <c r="G896" i="7"/>
  <c r="G890" i="7"/>
  <c r="G891" i="7"/>
  <c r="G916" i="7"/>
  <c r="AC937" i="7"/>
  <c r="AC936" i="7"/>
  <c r="W965" i="7"/>
  <c r="H874" i="7"/>
  <c r="H920" i="7"/>
  <c r="H921" i="7"/>
  <c r="H922" i="7"/>
  <c r="M965" i="7"/>
  <c r="I917" i="7"/>
  <c r="I898" i="7"/>
  <c r="I915" i="7"/>
  <c r="I935" i="7"/>
  <c r="AT917" i="7"/>
  <c r="AT898" i="7"/>
  <c r="AT915" i="7"/>
  <c r="AT935" i="7"/>
  <c r="U929" i="7"/>
  <c r="U928" i="7"/>
  <c r="Y965" i="7"/>
  <c r="AB965" i="7"/>
  <c r="O965" i="7"/>
  <c r="AA896" i="7"/>
  <c r="AA890" i="7"/>
  <c r="AA891" i="7"/>
  <c r="AA916" i="7"/>
  <c r="BE939" i="7"/>
  <c r="BE938" i="7"/>
  <c r="C917" i="7"/>
  <c r="C898" i="7"/>
  <c r="C915" i="7"/>
  <c r="C935" i="7"/>
  <c r="BH970" i="7"/>
  <c r="BH993" i="7"/>
  <c r="BH1084" i="7"/>
  <c r="AX917" i="7"/>
  <c r="AX898" i="7"/>
  <c r="AX915" i="7"/>
  <c r="AX935" i="7"/>
  <c r="AD934" i="7"/>
  <c r="AD961" i="7"/>
  <c r="AD992" i="7"/>
  <c r="AD1083" i="7"/>
  <c r="AD933" i="7"/>
  <c r="AZ939" i="7"/>
  <c r="AZ938" i="7"/>
  <c r="W970" i="7"/>
  <c r="W993" i="7"/>
  <c r="W1084" i="7"/>
  <c r="AF937" i="7"/>
  <c r="AK917" i="7"/>
  <c r="AK898" i="7"/>
  <c r="AK915" i="7"/>
  <c r="AK935" i="7"/>
  <c r="S937" i="7"/>
  <c r="S936" i="7"/>
  <c r="BA939" i="7"/>
  <c r="BA938" i="7"/>
  <c r="AI917" i="7"/>
  <c r="AI898" i="7"/>
  <c r="AI915" i="7"/>
  <c r="AI935" i="7"/>
  <c r="AZ970" i="7"/>
  <c r="AZ993" i="7"/>
  <c r="AZ1084" i="7"/>
  <c r="Y970" i="7"/>
  <c r="Y993" i="7"/>
  <c r="Y1084" i="7"/>
  <c r="Q970" i="7"/>
  <c r="Q993" i="7"/>
  <c r="Q1084" i="7"/>
  <c r="AU939" i="7"/>
  <c r="AU938" i="7"/>
  <c r="Z928" i="7"/>
  <c r="Z929" i="7"/>
  <c r="BG937" i="7"/>
  <c r="N970" i="7"/>
  <c r="N993" i="7"/>
  <c r="N1084" i="7"/>
  <c r="BD890" i="7"/>
  <c r="BD891" i="7"/>
  <c r="BD896" i="7"/>
  <c r="BD916" i="7"/>
  <c r="M939" i="7"/>
  <c r="M938" i="7"/>
  <c r="M975" i="7"/>
  <c r="BH965" i="7"/>
  <c r="F896" i="7"/>
  <c r="F890" i="7"/>
  <c r="F891" i="7"/>
  <c r="F916" i="7"/>
  <c r="Y939" i="7"/>
  <c r="Y938" i="7"/>
  <c r="AB939" i="7"/>
  <c r="AB938" i="7"/>
  <c r="AB975" i="7"/>
  <c r="T970" i="7"/>
  <c r="T993" i="7"/>
  <c r="T1084" i="7"/>
  <c r="O939" i="7"/>
  <c r="O938" i="7"/>
  <c r="AV934" i="7"/>
  <c r="AV961" i="7"/>
  <c r="AV992" i="7"/>
  <c r="AV1083" i="7"/>
  <c r="AV933" i="7"/>
  <c r="BB924" i="7"/>
  <c r="BB926" i="7"/>
  <c r="N965" i="7"/>
  <c r="AF917" i="7"/>
  <c r="AF898" i="7"/>
  <c r="AF915" i="7"/>
  <c r="AF935" i="7"/>
  <c r="X896" i="7"/>
  <c r="X890" i="7"/>
  <c r="X891" i="7"/>
  <c r="X916" i="7"/>
  <c r="AE937" i="7"/>
  <c r="AE936" i="7"/>
  <c r="S917" i="7"/>
  <c r="S898" i="7"/>
  <c r="S915" i="7"/>
  <c r="S935" i="7"/>
  <c r="AS896" i="7"/>
  <c r="AS890" i="7"/>
  <c r="AS891" i="7"/>
  <c r="AS916" i="7"/>
  <c r="B874" i="7"/>
  <c r="B920" i="7"/>
  <c r="B921" i="7"/>
  <c r="B922" i="7"/>
  <c r="T965" i="7"/>
  <c r="AR965" i="7"/>
  <c r="AU970" i="7"/>
  <c r="AU993" i="7"/>
  <c r="AU1084" i="7"/>
  <c r="AC917" i="7"/>
  <c r="AC898" i="7"/>
  <c r="AC915" i="7"/>
  <c r="AC935" i="7"/>
  <c r="BA970" i="7"/>
  <c r="BA993" i="7"/>
  <c r="BA1084" i="7"/>
  <c r="AN896" i="7"/>
  <c r="AN890" i="7"/>
  <c r="AN891" i="7"/>
  <c r="AN916" i="7"/>
  <c r="I937" i="7"/>
  <c r="BH939" i="7"/>
  <c r="BH938" i="7"/>
  <c r="BH975" i="7"/>
  <c r="AH965" i="7"/>
  <c r="R965" i="7"/>
  <c r="BC965" i="7"/>
  <c r="Q965" i="7"/>
  <c r="AP924" i="7"/>
  <c r="AP926" i="7"/>
  <c r="AX937" i="7"/>
  <c r="AX936" i="7"/>
  <c r="AH970" i="7"/>
  <c r="AH993" i="7"/>
  <c r="AH1084" i="7"/>
  <c r="N939" i="7"/>
  <c r="N938" i="7"/>
  <c r="AJ970" i="7"/>
  <c r="AJ993" i="7"/>
  <c r="AJ1084" i="7"/>
  <c r="AG929" i="7"/>
  <c r="AG928" i="7"/>
  <c r="AE917" i="7"/>
  <c r="AE898" i="7"/>
  <c r="AE915" i="7"/>
  <c r="AE935" i="7"/>
  <c r="K912" i="7"/>
  <c r="K913" i="7"/>
  <c r="R936" i="7"/>
  <c r="T939" i="7"/>
  <c r="T938" i="7"/>
  <c r="T975" i="7"/>
  <c r="O970" i="7"/>
  <c r="O993" i="7"/>
  <c r="O1084" i="7"/>
  <c r="AR939" i="7"/>
  <c r="AR938" i="7"/>
  <c r="BF929" i="7"/>
  <c r="BF928" i="7"/>
  <c r="AW928" i="7"/>
  <c r="AW929" i="7"/>
  <c r="BG917" i="7"/>
  <c r="BG898" i="7"/>
  <c r="BG915" i="7"/>
  <c r="BG935" i="7"/>
  <c r="AJ965" i="7"/>
  <c r="V929" i="7"/>
  <c r="V928" i="7"/>
  <c r="AJ939" i="7"/>
  <c r="AJ938" i="7"/>
  <c r="AQ924" i="7"/>
  <c r="AQ926" i="7"/>
  <c r="AT937" i="7"/>
  <c r="E886" i="7"/>
  <c r="E888" i="7"/>
  <c r="E877" i="7"/>
  <c r="E878" i="7"/>
  <c r="E883" i="7"/>
  <c r="E884" i="7"/>
  <c r="E885" i="7"/>
  <c r="AH939" i="7"/>
  <c r="AH938" i="7"/>
  <c r="R939" i="7"/>
  <c r="R938" i="7"/>
  <c r="R975" i="7"/>
  <c r="BC939" i="7"/>
  <c r="BC938" i="7"/>
  <c r="BC975" i="7"/>
  <c r="Q939" i="7"/>
  <c r="Q938" i="7"/>
  <c r="BE965" i="7"/>
  <c r="BE936" i="7"/>
  <c r="BE970" i="7"/>
  <c r="BE993" i="7"/>
  <c r="BE1084" i="7"/>
  <c r="C937" i="7"/>
  <c r="C936" i="7"/>
  <c r="AZ965" i="7"/>
  <c r="BC970" i="7"/>
  <c r="BC993" i="7"/>
  <c r="BC1084" i="7"/>
  <c r="AK937" i="7"/>
  <c r="M970" i="7"/>
  <c r="M993" i="7"/>
  <c r="M1084" i="7"/>
  <c r="BA965" i="7"/>
  <c r="AI937" i="7"/>
  <c r="AI936" i="7"/>
  <c r="AB970" i="7"/>
  <c r="AB993" i="7"/>
  <c r="AB1084" i="7"/>
  <c r="H912" i="7"/>
  <c r="H913" i="7"/>
  <c r="AU965" i="7"/>
  <c r="AR970" i="7"/>
  <c r="AR993" i="7"/>
  <c r="AR1084" i="7"/>
  <c r="BA975" i="7"/>
  <c r="BA924" i="7"/>
  <c r="BA926" i="7"/>
  <c r="D889" i="7"/>
  <c r="Q975" i="7"/>
  <c r="Q924" i="7"/>
  <c r="Q926" i="7"/>
  <c r="AJ975" i="7"/>
  <c r="AJ924" i="7"/>
  <c r="AJ926" i="7"/>
  <c r="O975" i="7"/>
  <c r="O924" i="7"/>
  <c r="O926" i="7"/>
  <c r="Y975" i="7"/>
  <c r="Y924" i="7"/>
  <c r="Y926" i="7"/>
  <c r="AZ975" i="7"/>
  <c r="AZ924" i="7"/>
  <c r="AZ926" i="7"/>
  <c r="BE975" i="7"/>
  <c r="BE924" i="7"/>
  <c r="BE926" i="7"/>
  <c r="AH975" i="7"/>
  <c r="AH924" i="7"/>
  <c r="AH926" i="7"/>
  <c r="N975" i="7"/>
  <c r="N924" i="7"/>
  <c r="N926" i="7"/>
  <c r="W975" i="7"/>
  <c r="W924" i="7"/>
  <c r="W926" i="7"/>
  <c r="AR975" i="7"/>
  <c r="AR924" i="7"/>
  <c r="AR926" i="7"/>
  <c r="R924" i="7"/>
  <c r="R926" i="7"/>
  <c r="AU975" i="7"/>
  <c r="AU924" i="7"/>
  <c r="AU926" i="7"/>
  <c r="V934" i="7"/>
  <c r="V961" i="7"/>
  <c r="V992" i="7"/>
  <c r="V1083" i="7"/>
  <c r="V933" i="7"/>
  <c r="AW934" i="7"/>
  <c r="AW961" i="7"/>
  <c r="AW992" i="7"/>
  <c r="AW1083" i="7"/>
  <c r="AW933" i="7"/>
  <c r="AG933" i="7"/>
  <c r="AG934" i="7"/>
  <c r="AG961" i="7"/>
  <c r="AG992" i="7"/>
  <c r="AG1083" i="7"/>
  <c r="AP928" i="7"/>
  <c r="AP929" i="7"/>
  <c r="BC924" i="7"/>
  <c r="BC926" i="7"/>
  <c r="AN917" i="7"/>
  <c r="AN898" i="7"/>
  <c r="AN915" i="7"/>
  <c r="AN935" i="7"/>
  <c r="T924" i="7"/>
  <c r="T926" i="7"/>
  <c r="AS937" i="7"/>
  <c r="AS936" i="7"/>
  <c r="S939" i="7"/>
  <c r="S938" i="7"/>
  <c r="F937" i="7"/>
  <c r="F936" i="7"/>
  <c r="BH924" i="7"/>
  <c r="BH926" i="7"/>
  <c r="BD917" i="7"/>
  <c r="BD898" i="7"/>
  <c r="BD915" i="7"/>
  <c r="BD935" i="7"/>
  <c r="AI965" i="7"/>
  <c r="AX939" i="7"/>
  <c r="AX938" i="7"/>
  <c r="U934" i="7"/>
  <c r="U961" i="7"/>
  <c r="U992" i="7"/>
  <c r="U1083" i="7"/>
  <c r="U933" i="7"/>
  <c r="I965" i="7"/>
  <c r="G917" i="7"/>
  <c r="G898" i="7"/>
  <c r="G915" i="7"/>
  <c r="G935" i="7"/>
  <c r="AY929" i="7"/>
  <c r="AY928" i="7"/>
  <c r="AM929" i="7"/>
  <c r="AM928" i="7"/>
  <c r="P929" i="7"/>
  <c r="P928" i="7"/>
  <c r="BA929" i="7"/>
  <c r="BA928" i="7"/>
  <c r="C970" i="7"/>
  <c r="C993" i="7"/>
  <c r="C1084" i="7"/>
  <c r="E889" i="7"/>
  <c r="AQ928" i="7"/>
  <c r="AQ929" i="7"/>
  <c r="BG965" i="7"/>
  <c r="BF934" i="7"/>
  <c r="BF961" i="7"/>
  <c r="BF992" i="7"/>
  <c r="BF1083" i="7"/>
  <c r="BF933" i="7"/>
  <c r="I936" i="7"/>
  <c r="R970" i="7"/>
  <c r="R993" i="7"/>
  <c r="R1084" i="7"/>
  <c r="AE970" i="7"/>
  <c r="AE993" i="7"/>
  <c r="AE1084" i="7"/>
  <c r="X917" i="7"/>
  <c r="X898" i="7"/>
  <c r="X915" i="7"/>
  <c r="X935" i="7"/>
  <c r="AI938" i="7"/>
  <c r="AI975" i="7"/>
  <c r="AI939" i="7"/>
  <c r="S970" i="7"/>
  <c r="S993" i="7"/>
  <c r="S1084" i="7"/>
  <c r="AF936" i="7"/>
  <c r="AF970" i="7"/>
  <c r="AF993" i="7"/>
  <c r="AF1084" i="7"/>
  <c r="AD957" i="7"/>
  <c r="AD931" i="7"/>
  <c r="AA917" i="7"/>
  <c r="AA898" i="7"/>
  <c r="AA915" i="7"/>
  <c r="AA935" i="7"/>
  <c r="AB924" i="7"/>
  <c r="AB926" i="7"/>
  <c r="I939" i="7"/>
  <c r="I938" i="7"/>
  <c r="I975" i="7"/>
  <c r="H886" i="7"/>
  <c r="H888" i="7"/>
  <c r="H877" i="7"/>
  <c r="H878" i="7"/>
  <c r="H883" i="7"/>
  <c r="H884" i="7"/>
  <c r="H885" i="7"/>
  <c r="AC970" i="7"/>
  <c r="AC993" i="7"/>
  <c r="AC1084" i="7"/>
  <c r="L890" i="7"/>
  <c r="L891" i="7"/>
  <c r="L896" i="7"/>
  <c r="L916" i="7"/>
  <c r="BG939" i="7"/>
  <c r="BG938" i="7"/>
  <c r="BG975" i="7"/>
  <c r="AE965" i="7"/>
  <c r="AN937" i="7"/>
  <c r="AN936" i="7"/>
  <c r="AS917" i="7"/>
  <c r="AS898" i="7"/>
  <c r="AS915" i="7"/>
  <c r="AS935" i="7"/>
  <c r="BB928" i="7"/>
  <c r="BB929" i="7"/>
  <c r="F917" i="7"/>
  <c r="F898" i="7"/>
  <c r="F915" i="7"/>
  <c r="F935" i="7"/>
  <c r="Z934" i="7"/>
  <c r="Z961" i="7"/>
  <c r="Z992" i="7"/>
  <c r="Z1083" i="7"/>
  <c r="Z933" i="7"/>
  <c r="AK965" i="7"/>
  <c r="C965" i="7"/>
  <c r="AT965" i="7"/>
  <c r="G937" i="7"/>
  <c r="G936" i="7"/>
  <c r="D896" i="7"/>
  <c r="D890" i="7"/>
  <c r="D891" i="7"/>
  <c r="D916" i="7"/>
  <c r="J928" i="7"/>
  <c r="J929" i="7"/>
  <c r="AL929" i="7"/>
  <c r="AL928" i="7"/>
  <c r="AO928" i="7"/>
  <c r="AO929" i="7"/>
  <c r="AC965" i="7"/>
  <c r="AF965" i="7"/>
  <c r="AI970" i="7"/>
  <c r="AI993" i="7"/>
  <c r="AI1084" i="7"/>
  <c r="AK936" i="7"/>
  <c r="AT936" i="7"/>
  <c r="AT970" i="7"/>
  <c r="AT993" i="7"/>
  <c r="AT1084" i="7"/>
  <c r="AE939" i="7"/>
  <c r="AE938" i="7"/>
  <c r="AE975" i="7"/>
  <c r="AX970" i="7"/>
  <c r="AX993" i="7"/>
  <c r="AX1084" i="7"/>
  <c r="AC939" i="7"/>
  <c r="AC938" i="7"/>
  <c r="B886" i="7"/>
  <c r="B888" i="7"/>
  <c r="B877" i="7"/>
  <c r="B878" i="7"/>
  <c r="B883" i="7"/>
  <c r="B884" i="7"/>
  <c r="B885" i="7"/>
  <c r="S965" i="7"/>
  <c r="X937" i="7"/>
  <c r="X936" i="7"/>
  <c r="AF939" i="7"/>
  <c r="AF938" i="7"/>
  <c r="AV957" i="7"/>
  <c r="AV931" i="7"/>
  <c r="BD937" i="7"/>
  <c r="BD936" i="7"/>
  <c r="BG936" i="7"/>
  <c r="BG924" i="7"/>
  <c r="BG926" i="7"/>
  <c r="AK939" i="7"/>
  <c r="AK938" i="7"/>
  <c r="AK975" i="7"/>
  <c r="AX965" i="7"/>
  <c r="C939" i="7"/>
  <c r="C938" i="7"/>
  <c r="C975" i="7"/>
  <c r="AA937" i="7"/>
  <c r="AA936" i="7"/>
  <c r="AT939" i="7"/>
  <c r="AT938" i="7"/>
  <c r="AT975" i="7"/>
  <c r="M924" i="7"/>
  <c r="M926" i="7"/>
  <c r="K886" i="7"/>
  <c r="K888" i="7"/>
  <c r="K877" i="7"/>
  <c r="K878" i="7"/>
  <c r="K883" i="7"/>
  <c r="K884" i="7"/>
  <c r="K885" i="7"/>
  <c r="S975" i="7"/>
  <c r="S924" i="7"/>
  <c r="S926" i="7"/>
  <c r="K889" i="7"/>
  <c r="H889" i="7"/>
  <c r="H896" i="7"/>
  <c r="I924" i="7"/>
  <c r="I926" i="7"/>
  <c r="I928" i="7"/>
  <c r="B889" i="7"/>
  <c r="B896" i="7"/>
  <c r="AK924" i="7"/>
  <c r="AK926" i="7"/>
  <c r="AK928" i="7"/>
  <c r="AC975" i="7"/>
  <c r="AC924" i="7"/>
  <c r="AC926" i="7"/>
  <c r="BG929" i="7"/>
  <c r="BG928" i="7"/>
  <c r="AF975" i="7"/>
  <c r="AF924" i="7"/>
  <c r="AF926" i="7"/>
  <c r="AX975" i="7"/>
  <c r="AX924" i="7"/>
  <c r="AX926" i="7"/>
  <c r="K890" i="7"/>
  <c r="K891" i="7"/>
  <c r="K896" i="7"/>
  <c r="K916" i="7"/>
  <c r="X970" i="7"/>
  <c r="X993" i="7"/>
  <c r="X1084" i="7"/>
  <c r="AL934" i="7"/>
  <c r="AL961" i="7"/>
  <c r="AL992" i="7"/>
  <c r="AL1083" i="7"/>
  <c r="AL933" i="7"/>
  <c r="Z957" i="7"/>
  <c r="Z931" i="7"/>
  <c r="AA939" i="7"/>
  <c r="AA938" i="7"/>
  <c r="X939" i="7"/>
  <c r="X938" i="7"/>
  <c r="BF957" i="7"/>
  <c r="BF931" i="7"/>
  <c r="BA934" i="7"/>
  <c r="BA961" i="7"/>
  <c r="BA992" i="7"/>
  <c r="BA1083" i="7"/>
  <c r="BA933" i="7"/>
  <c r="AM934" i="7"/>
  <c r="AM961" i="7"/>
  <c r="AM992" i="7"/>
  <c r="AM1083" i="7"/>
  <c r="AM933" i="7"/>
  <c r="G965" i="7"/>
  <c r="BG970" i="7"/>
  <c r="BG993" i="7"/>
  <c r="BG1084" i="7"/>
  <c r="AN939" i="7"/>
  <c r="AN938" i="7"/>
  <c r="AP934" i="7"/>
  <c r="AP961" i="7"/>
  <c r="AP992" i="7"/>
  <c r="AP1083" i="7"/>
  <c r="AP933" i="7"/>
  <c r="AK970" i="7"/>
  <c r="AK993" i="7"/>
  <c r="AK1084" i="7"/>
  <c r="AR928" i="7"/>
  <c r="AR929" i="7"/>
  <c r="N929" i="7"/>
  <c r="N928" i="7"/>
  <c r="BE928" i="7"/>
  <c r="BE929" i="7"/>
  <c r="Y929" i="7"/>
  <c r="Y928" i="7"/>
  <c r="AJ928" i="7"/>
  <c r="AJ929" i="7"/>
  <c r="M929" i="7"/>
  <c r="M928" i="7"/>
  <c r="AA970" i="7"/>
  <c r="AA993" i="7"/>
  <c r="AA1084" i="7"/>
  <c r="D937" i="7"/>
  <c r="G970" i="7"/>
  <c r="G993" i="7"/>
  <c r="G1084" i="7"/>
  <c r="C924" i="7"/>
  <c r="C926" i="7"/>
  <c r="BB934" i="7"/>
  <c r="BB961" i="7"/>
  <c r="BB992" i="7"/>
  <c r="BB1083" i="7"/>
  <c r="BB933" i="7"/>
  <c r="AN970" i="7"/>
  <c r="AN993" i="7"/>
  <c r="AN1084" i="7"/>
  <c r="AD803" i="7"/>
  <c r="AD949" i="7"/>
  <c r="AD991" i="7"/>
  <c r="AD1082" i="7"/>
  <c r="AQ934" i="7"/>
  <c r="AQ961" i="7"/>
  <c r="AQ992" i="7"/>
  <c r="AQ1083" i="7"/>
  <c r="AQ933" i="7"/>
  <c r="G939" i="7"/>
  <c r="G938" i="7"/>
  <c r="G975" i="7"/>
  <c r="U957" i="7"/>
  <c r="U931" i="7"/>
  <c r="BD965" i="7"/>
  <c r="F970" i="7"/>
  <c r="F993" i="7"/>
  <c r="F1084" i="7"/>
  <c r="AS970" i="7"/>
  <c r="AS993" i="7"/>
  <c r="AS1084" i="7"/>
  <c r="I970" i="7"/>
  <c r="I993" i="7"/>
  <c r="I1084" i="7"/>
  <c r="V957" i="7"/>
  <c r="V931" i="7"/>
  <c r="AU929" i="7"/>
  <c r="AU928" i="7"/>
  <c r="S928" i="7"/>
  <c r="S929" i="7"/>
  <c r="F965" i="7"/>
  <c r="AS965" i="7"/>
  <c r="L937" i="7"/>
  <c r="L936" i="7"/>
  <c r="AB929" i="7"/>
  <c r="AB928" i="7"/>
  <c r="E896" i="7"/>
  <c r="E890" i="7"/>
  <c r="E891" i="7"/>
  <c r="E916" i="7"/>
  <c r="P934" i="7"/>
  <c r="P961" i="7"/>
  <c r="P992" i="7"/>
  <c r="P1083" i="7"/>
  <c r="P933" i="7"/>
  <c r="AY933" i="7"/>
  <c r="AY934" i="7"/>
  <c r="AY961" i="7"/>
  <c r="AY992" i="7"/>
  <c r="AY1083" i="7"/>
  <c r="BD939" i="7"/>
  <c r="BD938" i="7"/>
  <c r="BD975" i="7"/>
  <c r="T928" i="7"/>
  <c r="T929" i="7"/>
  <c r="BC928" i="7"/>
  <c r="BC929" i="7"/>
  <c r="AG957" i="7"/>
  <c r="AG931" i="7"/>
  <c r="W929" i="7"/>
  <c r="W928" i="7"/>
  <c r="AH928" i="7"/>
  <c r="AH929" i="7"/>
  <c r="AZ928" i="7"/>
  <c r="AZ929" i="7"/>
  <c r="O928" i="7"/>
  <c r="O929" i="7"/>
  <c r="Q928" i="7"/>
  <c r="Q929" i="7"/>
  <c r="BD970" i="7"/>
  <c r="BD993" i="7"/>
  <c r="BD1084" i="7"/>
  <c r="AV803" i="7"/>
  <c r="AV949" i="7"/>
  <c r="AV991" i="7"/>
  <c r="AV1082" i="7"/>
  <c r="B890" i="7"/>
  <c r="B891" i="7"/>
  <c r="AO933" i="7"/>
  <c r="AO934" i="7"/>
  <c r="AO961" i="7"/>
  <c r="AO992" i="7"/>
  <c r="AO1083" i="7"/>
  <c r="J934" i="7"/>
  <c r="J961" i="7"/>
  <c r="J992" i="7"/>
  <c r="J1083" i="7"/>
  <c r="J933" i="7"/>
  <c r="D917" i="7"/>
  <c r="D898" i="7"/>
  <c r="D915" i="7"/>
  <c r="D935" i="7"/>
  <c r="AT924" i="7"/>
  <c r="AT926" i="7"/>
  <c r="F939" i="7"/>
  <c r="F938" i="7"/>
  <c r="F975" i="7"/>
  <c r="AS939" i="7"/>
  <c r="AS938" i="7"/>
  <c r="AE924" i="7"/>
  <c r="AE926" i="7"/>
  <c r="L917" i="7"/>
  <c r="L898" i="7"/>
  <c r="L915" i="7"/>
  <c r="L935" i="7"/>
  <c r="AA965" i="7"/>
  <c r="X965" i="7"/>
  <c r="AI924" i="7"/>
  <c r="AI926" i="7"/>
  <c r="BH928" i="7"/>
  <c r="BH929" i="7"/>
  <c r="AN965" i="7"/>
  <c r="AW957" i="7"/>
  <c r="AW931" i="7"/>
  <c r="R929" i="7"/>
  <c r="R928" i="7"/>
  <c r="H916" i="7"/>
  <c r="H890" i="7"/>
  <c r="H891" i="7"/>
  <c r="I929" i="7"/>
  <c r="AA975" i="7"/>
  <c r="AA924" i="7"/>
  <c r="AA926" i="7"/>
  <c r="B916" i="7"/>
  <c r="AK929" i="7"/>
  <c r="AK933" i="7"/>
  <c r="X975" i="7"/>
  <c r="X924" i="7"/>
  <c r="X926" i="7"/>
  <c r="AS975" i="7"/>
  <c r="AS924" i="7"/>
  <c r="AS926" i="7"/>
  <c r="AN975" i="7"/>
  <c r="AN924" i="7"/>
  <c r="AN926" i="7"/>
  <c r="AW803" i="7"/>
  <c r="AW949" i="7"/>
  <c r="AW991" i="7"/>
  <c r="AW1082" i="7"/>
  <c r="Q933" i="7"/>
  <c r="Q934" i="7"/>
  <c r="Q961" i="7"/>
  <c r="Q992" i="7"/>
  <c r="Q1083" i="7"/>
  <c r="AZ934" i="7"/>
  <c r="AZ961" i="7"/>
  <c r="AZ992" i="7"/>
  <c r="AZ1083" i="7"/>
  <c r="AZ933" i="7"/>
  <c r="BC934" i="7"/>
  <c r="BC961" i="7"/>
  <c r="BC992" i="7"/>
  <c r="BC1083" i="7"/>
  <c r="BC933" i="7"/>
  <c r="AB934" i="7"/>
  <c r="AB961" i="7"/>
  <c r="AB992" i="7"/>
  <c r="AB1083" i="7"/>
  <c r="AB933" i="7"/>
  <c r="H917" i="7"/>
  <c r="H898" i="7"/>
  <c r="H915" i="7"/>
  <c r="H935" i="7"/>
  <c r="S934" i="7"/>
  <c r="S961" i="7"/>
  <c r="S992" i="7"/>
  <c r="S1083" i="7"/>
  <c r="S933" i="7"/>
  <c r="BD924" i="7"/>
  <c r="BD926" i="7"/>
  <c r="BA957" i="7"/>
  <c r="BA931" i="7"/>
  <c r="Z803" i="7"/>
  <c r="Z949" i="7"/>
  <c r="Z991" i="7"/>
  <c r="Z1082" i="7"/>
  <c r="AX929" i="7"/>
  <c r="AX928" i="7"/>
  <c r="I934" i="7"/>
  <c r="I961" i="7"/>
  <c r="I992" i="7"/>
  <c r="I1083" i="7"/>
  <c r="I933" i="7"/>
  <c r="BG934" i="7"/>
  <c r="BG961" i="7"/>
  <c r="BG992" i="7"/>
  <c r="BG1083" i="7"/>
  <c r="BG933" i="7"/>
  <c r="X929" i="7"/>
  <c r="X928" i="7"/>
  <c r="L939" i="7"/>
  <c r="L938" i="7"/>
  <c r="D939" i="7"/>
  <c r="D938" i="7"/>
  <c r="D975" i="7"/>
  <c r="AO957" i="7"/>
  <c r="AO931" i="7"/>
  <c r="BH934" i="7"/>
  <c r="BH961" i="7"/>
  <c r="BH992" i="7"/>
  <c r="BH1083" i="7"/>
  <c r="BH933" i="7"/>
  <c r="AE928" i="7"/>
  <c r="AE929" i="7"/>
  <c r="J957" i="7"/>
  <c r="J931" i="7"/>
  <c r="B937" i="7"/>
  <c r="B936" i="7"/>
  <c r="AV805" i="7"/>
  <c r="AV808" i="7"/>
  <c r="AV804" i="7"/>
  <c r="AV807" i="7"/>
  <c r="AG803" i="7"/>
  <c r="AG949" i="7"/>
  <c r="AG991" i="7"/>
  <c r="AG1082" i="7"/>
  <c r="E937" i="7"/>
  <c r="E936" i="7"/>
  <c r="AU934" i="7"/>
  <c r="AU961" i="7"/>
  <c r="AU992" i="7"/>
  <c r="AU1083" i="7"/>
  <c r="AU933" i="7"/>
  <c r="AD804" i="7"/>
  <c r="AD807" i="7"/>
  <c r="AD805" i="7"/>
  <c r="AD808" i="7"/>
  <c r="C929" i="7"/>
  <c r="C928" i="7"/>
  <c r="AJ934" i="7"/>
  <c r="AJ961" i="7"/>
  <c r="AJ992" i="7"/>
  <c r="AJ1083" i="7"/>
  <c r="AJ933" i="7"/>
  <c r="BE934" i="7"/>
  <c r="BE961" i="7"/>
  <c r="BE992" i="7"/>
  <c r="BE1083" i="7"/>
  <c r="BE933" i="7"/>
  <c r="AR934" i="7"/>
  <c r="AR961" i="7"/>
  <c r="AR992" i="7"/>
  <c r="AR1083" i="7"/>
  <c r="AR933" i="7"/>
  <c r="G924" i="7"/>
  <c r="G926" i="7"/>
  <c r="K937" i="7"/>
  <c r="K936" i="7"/>
  <c r="R934" i="7"/>
  <c r="R961" i="7"/>
  <c r="R992" i="7"/>
  <c r="R1083" i="7"/>
  <c r="R933" i="7"/>
  <c r="AA928" i="7"/>
  <c r="AA929" i="7"/>
  <c r="B917" i="7"/>
  <c r="B898" i="7"/>
  <c r="B915" i="7"/>
  <c r="B935" i="7"/>
  <c r="O934" i="7"/>
  <c r="O961" i="7"/>
  <c r="O992" i="7"/>
  <c r="O1083" i="7"/>
  <c r="O933" i="7"/>
  <c r="AH934" i="7"/>
  <c r="AH961" i="7"/>
  <c r="AH992" i="7"/>
  <c r="AH1083" i="7"/>
  <c r="AH933" i="7"/>
  <c r="T934" i="7"/>
  <c r="T961" i="7"/>
  <c r="T992" i="7"/>
  <c r="T1083" i="7"/>
  <c r="T933" i="7"/>
  <c r="AY957" i="7"/>
  <c r="AY931" i="7"/>
  <c r="H937" i="7"/>
  <c r="L970" i="7"/>
  <c r="L993" i="7"/>
  <c r="L1084" i="7"/>
  <c r="F924" i="7"/>
  <c r="F926" i="7"/>
  <c r="U803" i="7"/>
  <c r="U949" i="7"/>
  <c r="U991" i="7"/>
  <c r="U1082" i="7"/>
  <c r="AQ957" i="7"/>
  <c r="AQ931" i="7"/>
  <c r="M934" i="7"/>
  <c r="M961" i="7"/>
  <c r="M992" i="7"/>
  <c r="M1083" i="7"/>
  <c r="M933" i="7"/>
  <c r="Y934" i="7"/>
  <c r="Y961" i="7"/>
  <c r="Y992" i="7"/>
  <c r="Y1083" i="7"/>
  <c r="Y933" i="7"/>
  <c r="N933" i="7"/>
  <c r="N934" i="7"/>
  <c r="N961" i="7"/>
  <c r="N992" i="7"/>
  <c r="N1083" i="7"/>
  <c r="AM957" i="7"/>
  <c r="AM931" i="7"/>
  <c r="BF803" i="7"/>
  <c r="BF949" i="7"/>
  <c r="BF991" i="7"/>
  <c r="BF1082" i="7"/>
  <c r="AL957" i="7"/>
  <c r="AL931" i="7"/>
  <c r="K917" i="7"/>
  <c r="K898" i="7"/>
  <c r="K915" i="7"/>
  <c r="K935" i="7"/>
  <c r="AF929" i="7"/>
  <c r="AF928" i="7"/>
  <c r="AC928" i="7"/>
  <c r="AC929" i="7"/>
  <c r="AI928" i="7"/>
  <c r="AI929" i="7"/>
  <c r="AT929" i="7"/>
  <c r="AT928" i="7"/>
  <c r="L965" i="7"/>
  <c r="D965" i="7"/>
  <c r="W933" i="7"/>
  <c r="W934" i="7"/>
  <c r="W961" i="7"/>
  <c r="W992" i="7"/>
  <c r="W1083" i="7"/>
  <c r="P957" i="7"/>
  <c r="P931" i="7"/>
  <c r="E917" i="7"/>
  <c r="E898" i="7"/>
  <c r="E915" i="7"/>
  <c r="E935" i="7"/>
  <c r="V803" i="7"/>
  <c r="V949" i="7"/>
  <c r="V991" i="7"/>
  <c r="V1082" i="7"/>
  <c r="BB957" i="7"/>
  <c r="BB931" i="7"/>
  <c r="D936" i="7"/>
  <c r="D970" i="7"/>
  <c r="D993" i="7"/>
  <c r="D1084" i="7"/>
  <c r="AP957" i="7"/>
  <c r="AP931" i="7"/>
  <c r="L975" i="7"/>
  <c r="L924" i="7"/>
  <c r="L926" i="7"/>
  <c r="AK934" i="7"/>
  <c r="AK961" i="7"/>
  <c r="AK992" i="7"/>
  <c r="AK1083" i="7"/>
  <c r="AV811" i="7"/>
  <c r="AV940" i="7"/>
  <c r="AV978" i="7"/>
  <c r="AP803" i="7"/>
  <c r="AP949" i="7"/>
  <c r="AP991" i="7"/>
  <c r="AP1082" i="7"/>
  <c r="E939" i="7"/>
  <c r="E938" i="7"/>
  <c r="V804" i="7"/>
  <c r="V807" i="7"/>
  <c r="V811" i="7"/>
  <c r="V805" i="7"/>
  <c r="V808" i="7"/>
  <c r="D924" i="7"/>
  <c r="D926" i="7"/>
  <c r="AC934" i="7"/>
  <c r="AC961" i="7"/>
  <c r="AC992" i="7"/>
  <c r="AC1083" i="7"/>
  <c r="AC933" i="7"/>
  <c r="K939" i="7"/>
  <c r="K938" i="7"/>
  <c r="BF805" i="7"/>
  <c r="BF808" i="7"/>
  <c r="BF804" i="7"/>
  <c r="BF807" i="7"/>
  <c r="N957" i="7"/>
  <c r="N931" i="7"/>
  <c r="U805" i="7"/>
  <c r="U808" i="7"/>
  <c r="U804" i="7"/>
  <c r="U807" i="7"/>
  <c r="AA933" i="7"/>
  <c r="AA934" i="7"/>
  <c r="AA961" i="7"/>
  <c r="AA992" i="7"/>
  <c r="AA1083" i="7"/>
  <c r="K970" i="7"/>
  <c r="K993" i="7"/>
  <c r="K1084" i="7"/>
  <c r="BE957" i="7"/>
  <c r="BE931" i="7"/>
  <c r="C934" i="7"/>
  <c r="C961" i="7"/>
  <c r="C992" i="7"/>
  <c r="C1083" i="7"/>
  <c r="C933" i="7"/>
  <c r="AU957" i="7"/>
  <c r="AU931" i="7"/>
  <c r="AO803" i="7"/>
  <c r="AO949" i="7"/>
  <c r="AO991" i="7"/>
  <c r="AO1082" i="7"/>
  <c r="BG957" i="7"/>
  <c r="BG931" i="7"/>
  <c r="AX934" i="7"/>
  <c r="AX961" i="7"/>
  <c r="AX992" i="7"/>
  <c r="AX1083" i="7"/>
  <c r="AX933" i="7"/>
  <c r="BA803" i="7"/>
  <c r="BA949" i="7"/>
  <c r="BA991" i="7"/>
  <c r="BA1082" i="7"/>
  <c r="BD929" i="7"/>
  <c r="BD928" i="7"/>
  <c r="H939" i="7"/>
  <c r="H938" i="7"/>
  <c r="H975" i="7"/>
  <c r="Q957" i="7"/>
  <c r="Q931" i="7"/>
  <c r="AN929" i="7"/>
  <c r="AN928" i="7"/>
  <c r="AK957" i="7"/>
  <c r="AK931" i="7"/>
  <c r="BB803" i="7"/>
  <c r="BB949" i="7"/>
  <c r="BB991" i="7"/>
  <c r="BB1082" i="7"/>
  <c r="E965" i="7"/>
  <c r="AF933" i="7"/>
  <c r="AF934" i="7"/>
  <c r="AF961" i="7"/>
  <c r="AF992" i="7"/>
  <c r="AF1083" i="7"/>
  <c r="AL803" i="7"/>
  <c r="AL949" i="7"/>
  <c r="AL991" i="7"/>
  <c r="AL1082" i="7"/>
  <c r="AM803" i="7"/>
  <c r="AM949" i="7"/>
  <c r="AM991" i="7"/>
  <c r="AM1082" i="7"/>
  <c r="Y957" i="7"/>
  <c r="Y931" i="7"/>
  <c r="AQ803" i="7"/>
  <c r="AQ949" i="7"/>
  <c r="AQ991" i="7"/>
  <c r="AQ1082" i="7"/>
  <c r="F929" i="7"/>
  <c r="F928" i="7"/>
  <c r="AY803" i="7"/>
  <c r="AY949" i="7"/>
  <c r="AY991" i="7"/>
  <c r="AY1082" i="7"/>
  <c r="AH957" i="7"/>
  <c r="AH931" i="7"/>
  <c r="B965" i="7"/>
  <c r="R957" i="7"/>
  <c r="R931" i="7"/>
  <c r="G929" i="7"/>
  <c r="G928" i="7"/>
  <c r="AG804" i="7"/>
  <c r="AG807" i="7"/>
  <c r="AG805" i="7"/>
  <c r="AG808" i="7"/>
  <c r="B970" i="7"/>
  <c r="B993" i="7"/>
  <c r="B1084" i="7"/>
  <c r="AE933" i="7"/>
  <c r="AE934" i="7"/>
  <c r="AE961" i="7"/>
  <c r="AE992" i="7"/>
  <c r="AE1083" i="7"/>
  <c r="S957" i="7"/>
  <c r="S931" i="7"/>
  <c r="AB957" i="7"/>
  <c r="AB931" i="7"/>
  <c r="AZ957" i="7"/>
  <c r="AZ931" i="7"/>
  <c r="L928" i="7"/>
  <c r="L929" i="7"/>
  <c r="AI934" i="7"/>
  <c r="AI961" i="7"/>
  <c r="AI992" i="7"/>
  <c r="AI1083" i="7"/>
  <c r="AI933" i="7"/>
  <c r="B939" i="7"/>
  <c r="B938" i="7"/>
  <c r="AR957" i="7"/>
  <c r="AR931" i="7"/>
  <c r="AJ957" i="7"/>
  <c r="AJ931" i="7"/>
  <c r="J803" i="7"/>
  <c r="J949" i="7"/>
  <c r="J991" i="7"/>
  <c r="J1082" i="7"/>
  <c r="BH957" i="7"/>
  <c r="BH931" i="7"/>
  <c r="X934" i="7"/>
  <c r="X961" i="7"/>
  <c r="X992" i="7"/>
  <c r="X1083" i="7"/>
  <c r="X933" i="7"/>
  <c r="I957" i="7"/>
  <c r="I931" i="7"/>
  <c r="AS928" i="7"/>
  <c r="AS929" i="7"/>
  <c r="W957" i="7"/>
  <c r="W931" i="7"/>
  <c r="P803" i="7"/>
  <c r="P949" i="7"/>
  <c r="P991" i="7"/>
  <c r="P1082" i="7"/>
  <c r="AT934" i="7"/>
  <c r="AT961" i="7"/>
  <c r="AT992" i="7"/>
  <c r="AT1083" i="7"/>
  <c r="AT933" i="7"/>
  <c r="K965" i="7"/>
  <c r="M957" i="7"/>
  <c r="M931" i="7"/>
  <c r="H936" i="7"/>
  <c r="H970" i="7"/>
  <c r="H993" i="7"/>
  <c r="H1084" i="7"/>
  <c r="T957" i="7"/>
  <c r="T931" i="7"/>
  <c r="O957" i="7"/>
  <c r="O931" i="7"/>
  <c r="AD811" i="7"/>
  <c r="E970" i="7"/>
  <c r="E993" i="7"/>
  <c r="E1084" i="7"/>
  <c r="Z804" i="7"/>
  <c r="Z807" i="7"/>
  <c r="Z805" i="7"/>
  <c r="Z808" i="7"/>
  <c r="H965" i="7"/>
  <c r="BC957" i="7"/>
  <c r="BC931" i="7"/>
  <c r="AW805" i="7"/>
  <c r="AW808" i="7"/>
  <c r="AW804" i="7"/>
  <c r="AW807" i="7"/>
  <c r="AV809" i="7"/>
  <c r="AV810" i="7"/>
  <c r="U811" i="7"/>
  <c r="BF811" i="7"/>
  <c r="AV941" i="7"/>
  <c r="AV979" i="7"/>
  <c r="AV994" i="7"/>
  <c r="AV1085" i="7"/>
  <c r="AV1087" i="7"/>
  <c r="H924" i="7"/>
  <c r="H926" i="7"/>
  <c r="Z811" i="7"/>
  <c r="E975" i="7"/>
  <c r="E924" i="7"/>
  <c r="E926" i="7"/>
  <c r="B975" i="7"/>
  <c r="B924" i="7"/>
  <c r="B926" i="7"/>
  <c r="K975" i="7"/>
  <c r="K924" i="7"/>
  <c r="K926" i="7"/>
  <c r="AW811" i="7"/>
  <c r="T803" i="7"/>
  <c r="T949" i="7"/>
  <c r="T991" i="7"/>
  <c r="T1082" i="7"/>
  <c r="M803" i="7"/>
  <c r="M949" i="7"/>
  <c r="M991" i="7"/>
  <c r="M1082" i="7"/>
  <c r="P804" i="7"/>
  <c r="P807" i="7"/>
  <c r="P811" i="7"/>
  <c r="P805" i="7"/>
  <c r="P808" i="7"/>
  <c r="AS934" i="7"/>
  <c r="AS961" i="7"/>
  <c r="AS992" i="7"/>
  <c r="AS1083" i="7"/>
  <c r="AS933" i="7"/>
  <c r="AV814" i="7"/>
  <c r="AV818" i="7"/>
  <c r="AV820" i="7"/>
  <c r="AV813" i="7"/>
  <c r="AR803" i="7"/>
  <c r="AR949" i="7"/>
  <c r="AR991" i="7"/>
  <c r="AR1082" i="7"/>
  <c r="AI957" i="7"/>
  <c r="AI931" i="7"/>
  <c r="AZ803" i="7"/>
  <c r="AZ949" i="7"/>
  <c r="AZ991" i="7"/>
  <c r="AZ1082" i="7"/>
  <c r="S803" i="7"/>
  <c r="S949" i="7"/>
  <c r="S991" i="7"/>
  <c r="S1082" i="7"/>
  <c r="AY804" i="7"/>
  <c r="AY807" i="7"/>
  <c r="AY805" i="7"/>
  <c r="AY808" i="7"/>
  <c r="AQ805" i="7"/>
  <c r="AQ808" i="7"/>
  <c r="AQ804" i="7"/>
  <c r="AQ807" i="7"/>
  <c r="AM805" i="7"/>
  <c r="AM808" i="7"/>
  <c r="AM804" i="7"/>
  <c r="AM807" i="7"/>
  <c r="AF957" i="7"/>
  <c r="AF931" i="7"/>
  <c r="BB805" i="7"/>
  <c r="BB808" i="7"/>
  <c r="BB804" i="7"/>
  <c r="BB807" i="7"/>
  <c r="BA804" i="7"/>
  <c r="BA807" i="7"/>
  <c r="BA805" i="7"/>
  <c r="BA808" i="7"/>
  <c r="AU803" i="7"/>
  <c r="AU949" i="7"/>
  <c r="AU991" i="7"/>
  <c r="AU1082" i="7"/>
  <c r="BE803" i="7"/>
  <c r="BE949" i="7"/>
  <c r="BE991" i="7"/>
  <c r="BE1082" i="7"/>
  <c r="AA957" i="7"/>
  <c r="AA931" i="7"/>
  <c r="N803" i="7"/>
  <c r="N949" i="7"/>
  <c r="N991" i="7"/>
  <c r="N1082" i="7"/>
  <c r="D928" i="7"/>
  <c r="D929" i="7"/>
  <c r="H929" i="7"/>
  <c r="H928" i="7"/>
  <c r="AD940" i="7"/>
  <c r="AD978" i="7"/>
  <c r="AD941" i="7"/>
  <c r="AD979" i="7"/>
  <c r="AD809" i="7"/>
  <c r="AD810" i="7"/>
  <c r="AT957" i="7"/>
  <c r="AT931" i="7"/>
  <c r="W803" i="7"/>
  <c r="W949" i="7"/>
  <c r="W991" i="7"/>
  <c r="W1082" i="7"/>
  <c r="X957" i="7"/>
  <c r="X931" i="7"/>
  <c r="R803" i="7"/>
  <c r="R949" i="7"/>
  <c r="R991" i="7"/>
  <c r="R1082" i="7"/>
  <c r="AH803" i="7"/>
  <c r="AH949" i="7"/>
  <c r="AH991" i="7"/>
  <c r="AH1082" i="7"/>
  <c r="F934" i="7"/>
  <c r="F961" i="7"/>
  <c r="F992" i="7"/>
  <c r="F1083" i="7"/>
  <c r="F933" i="7"/>
  <c r="Y803" i="7"/>
  <c r="Y949" i="7"/>
  <c r="Y991" i="7"/>
  <c r="Y1082" i="7"/>
  <c r="AK803" i="7"/>
  <c r="AK949" i="7"/>
  <c r="AK991" i="7"/>
  <c r="AK1082" i="7"/>
  <c r="Q803" i="7"/>
  <c r="Q949" i="7"/>
  <c r="Q991" i="7"/>
  <c r="Q1082" i="7"/>
  <c r="BD933" i="7"/>
  <c r="BD934" i="7"/>
  <c r="BD961" i="7"/>
  <c r="BD992" i="7"/>
  <c r="BD1083" i="7"/>
  <c r="AX957" i="7"/>
  <c r="AX931" i="7"/>
  <c r="Z940" i="7"/>
  <c r="Z978" i="7"/>
  <c r="Z994" i="7"/>
  <c r="Z1085" i="7"/>
  <c r="Z1087" i="7"/>
  <c r="Z809" i="7"/>
  <c r="Z810" i="7"/>
  <c r="Z941" i="7"/>
  <c r="Z979" i="7"/>
  <c r="BC803" i="7"/>
  <c r="BC949" i="7"/>
  <c r="BC991" i="7"/>
  <c r="BC1082" i="7"/>
  <c r="O803" i="7"/>
  <c r="O949" i="7"/>
  <c r="O991" i="7"/>
  <c r="O1082" i="7"/>
  <c r="J804" i="7"/>
  <c r="J807" i="7"/>
  <c r="J805" i="7"/>
  <c r="J808" i="7"/>
  <c r="AJ803" i="7"/>
  <c r="AJ949" i="7"/>
  <c r="AJ991" i="7"/>
  <c r="AJ1082" i="7"/>
  <c r="AB803" i="7"/>
  <c r="AB949" i="7"/>
  <c r="AB991" i="7"/>
  <c r="AB1082" i="7"/>
  <c r="AG811" i="7"/>
  <c r="AL805" i="7"/>
  <c r="AL808" i="7"/>
  <c r="AL804" i="7"/>
  <c r="AL807" i="7"/>
  <c r="AO804" i="7"/>
  <c r="AO807" i="7"/>
  <c r="AO811" i="7"/>
  <c r="AO805" i="7"/>
  <c r="AO808" i="7"/>
  <c r="C957" i="7"/>
  <c r="C931" i="7"/>
  <c r="U940" i="7"/>
  <c r="U978" i="7"/>
  <c r="U994" i="7"/>
  <c r="U1085" i="7"/>
  <c r="U1087" i="7"/>
  <c r="U941" i="7"/>
  <c r="U979" i="7"/>
  <c r="U809" i="7"/>
  <c r="U810" i="7"/>
  <c r="BF940" i="7"/>
  <c r="BF978" i="7"/>
  <c r="BF809" i="7"/>
  <c r="BF810" i="7"/>
  <c r="BF941" i="7"/>
  <c r="BF979" i="7"/>
  <c r="AC957" i="7"/>
  <c r="AC931" i="7"/>
  <c r="V940" i="7"/>
  <c r="V978" i="7"/>
  <c r="V994" i="7"/>
  <c r="V1085" i="7"/>
  <c r="V1087" i="7"/>
  <c r="V809" i="7"/>
  <c r="V810" i="7"/>
  <c r="V941" i="7"/>
  <c r="V979" i="7"/>
  <c r="I803" i="7"/>
  <c r="I949" i="7"/>
  <c r="I991" i="7"/>
  <c r="I1082" i="7"/>
  <c r="BH803" i="7"/>
  <c r="BH949" i="7"/>
  <c r="BH991" i="7"/>
  <c r="BH1082" i="7"/>
  <c r="L934" i="7"/>
  <c r="L961" i="7"/>
  <c r="L992" i="7"/>
  <c r="L1083" i="7"/>
  <c r="L933" i="7"/>
  <c r="AE957" i="7"/>
  <c r="AE931" i="7"/>
  <c r="G933" i="7"/>
  <c r="G934" i="7"/>
  <c r="G961" i="7"/>
  <c r="G992" i="7"/>
  <c r="G1083" i="7"/>
  <c r="AN933" i="7"/>
  <c r="AN934" i="7"/>
  <c r="AN961" i="7"/>
  <c r="AN992" i="7"/>
  <c r="AN1083" i="7"/>
  <c r="BG803" i="7"/>
  <c r="BG949" i="7"/>
  <c r="BG991" i="7"/>
  <c r="BG1082" i="7"/>
  <c r="AP804" i="7"/>
  <c r="AP807" i="7"/>
  <c r="AP805" i="7"/>
  <c r="AP808" i="7"/>
  <c r="BB811" i="7"/>
  <c r="AM811" i="7"/>
  <c r="AP811" i="7"/>
  <c r="G957" i="7"/>
  <c r="G931" i="7"/>
  <c r="U813" i="7"/>
  <c r="U814" i="7"/>
  <c r="U818" i="7"/>
  <c r="U820" i="7"/>
  <c r="AX803" i="7"/>
  <c r="AX949" i="7"/>
  <c r="AX991" i="7"/>
  <c r="AX1082" i="7"/>
  <c r="R804" i="7"/>
  <c r="R807" i="7"/>
  <c r="R805" i="7"/>
  <c r="R808" i="7"/>
  <c r="AD813" i="7"/>
  <c r="AD814" i="7"/>
  <c r="AD818" i="7"/>
  <c r="AD820" i="7"/>
  <c r="N804" i="7"/>
  <c r="N807" i="7"/>
  <c r="N805" i="7"/>
  <c r="N808" i="7"/>
  <c r="BE805" i="7"/>
  <c r="BE808" i="7"/>
  <c r="BE804" i="7"/>
  <c r="BE807" i="7"/>
  <c r="BA811" i="7"/>
  <c r="S805" i="7"/>
  <c r="S808" i="7"/>
  <c r="S804" i="7"/>
  <c r="S807" i="7"/>
  <c r="S811" i="7"/>
  <c r="AV825" i="7"/>
  <c r="AV827" i="7"/>
  <c r="AV828" i="7"/>
  <c r="AV836" i="7"/>
  <c r="P809" i="7"/>
  <c r="P810" i="7"/>
  <c r="P940" i="7"/>
  <c r="P978" i="7"/>
  <c r="P941" i="7"/>
  <c r="P979" i="7"/>
  <c r="T804" i="7"/>
  <c r="T807" i="7"/>
  <c r="T805" i="7"/>
  <c r="T808" i="7"/>
  <c r="B929" i="7"/>
  <c r="B928" i="7"/>
  <c r="AE803" i="7"/>
  <c r="AE949" i="7"/>
  <c r="AE991" i="7"/>
  <c r="AE1082" i="7"/>
  <c r="I804" i="7"/>
  <c r="I807" i="7"/>
  <c r="I805" i="7"/>
  <c r="I808" i="7"/>
  <c r="V813" i="7"/>
  <c r="V814" i="7"/>
  <c r="V818" i="7"/>
  <c r="V820" i="7"/>
  <c r="AG940" i="7"/>
  <c r="AG978" i="7"/>
  <c r="AG994" i="7"/>
  <c r="AG1085" i="7"/>
  <c r="AG1087" i="7"/>
  <c r="AG941" i="7"/>
  <c r="AG979" i="7"/>
  <c r="AG809" i="7"/>
  <c r="AG810" i="7"/>
  <c r="AJ805" i="7"/>
  <c r="AJ808" i="7"/>
  <c r="AJ804" i="7"/>
  <c r="AJ807" i="7"/>
  <c r="AJ811" i="7"/>
  <c r="O804" i="7"/>
  <c r="O807" i="7"/>
  <c r="O805" i="7"/>
  <c r="O808" i="7"/>
  <c r="Z813" i="7"/>
  <c r="Z814" i="7"/>
  <c r="Z818" i="7"/>
  <c r="Z820" i="7"/>
  <c r="Q805" i="7"/>
  <c r="Q808" i="7"/>
  <c r="Q804" i="7"/>
  <c r="Q807" i="7"/>
  <c r="W805" i="7"/>
  <c r="W808" i="7"/>
  <c r="W804" i="7"/>
  <c r="W807" i="7"/>
  <c r="W811" i="7"/>
  <c r="AA803" i="7"/>
  <c r="AA949" i="7"/>
  <c r="AA991" i="7"/>
  <c r="AA1082" i="7"/>
  <c r="BB809" i="7"/>
  <c r="BB810" i="7"/>
  <c r="BB941" i="7"/>
  <c r="BB979" i="7"/>
  <c r="BB940" i="7"/>
  <c r="BB978" i="7"/>
  <c r="AM940" i="7"/>
  <c r="AM978" i="7"/>
  <c r="AM809" i="7"/>
  <c r="AM810" i="7"/>
  <c r="AM941" i="7"/>
  <c r="AM979" i="7"/>
  <c r="AS957" i="7"/>
  <c r="AS931" i="7"/>
  <c r="AW809" i="7"/>
  <c r="AW810" i="7"/>
  <c r="AW940" i="7"/>
  <c r="AW978" i="7"/>
  <c r="AW941" i="7"/>
  <c r="AW979" i="7"/>
  <c r="AN957" i="7"/>
  <c r="AN931" i="7"/>
  <c r="AO940" i="7"/>
  <c r="AO978" i="7"/>
  <c r="AO994" i="7"/>
  <c r="AO1085" i="7"/>
  <c r="AO1087" i="7"/>
  <c r="AO809" i="7"/>
  <c r="AO810" i="7"/>
  <c r="AO941" i="7"/>
  <c r="AO979" i="7"/>
  <c r="Y805" i="7"/>
  <c r="Y808" i="7"/>
  <c r="Y804" i="7"/>
  <c r="Y807" i="7"/>
  <c r="Y811" i="7"/>
  <c r="AH805" i="7"/>
  <c r="AH808" i="7"/>
  <c r="AH804" i="7"/>
  <c r="AH807" i="7"/>
  <c r="X803" i="7"/>
  <c r="X949" i="7"/>
  <c r="X991" i="7"/>
  <c r="X1082" i="7"/>
  <c r="AT803" i="7"/>
  <c r="AT949" i="7"/>
  <c r="AT991" i="7"/>
  <c r="AT1082" i="7"/>
  <c r="AD994" i="7"/>
  <c r="AD1085" i="7"/>
  <c r="AD1087" i="7"/>
  <c r="D934" i="7"/>
  <c r="D961" i="7"/>
  <c r="D992" i="7"/>
  <c r="D1083" i="7"/>
  <c r="D933" i="7"/>
  <c r="AU804" i="7"/>
  <c r="AU807" i="7"/>
  <c r="AU805" i="7"/>
  <c r="AU808" i="7"/>
  <c r="AY811" i="7"/>
  <c r="AZ805" i="7"/>
  <c r="AZ808" i="7"/>
  <c r="AZ804" i="7"/>
  <c r="AZ807" i="7"/>
  <c r="AR805" i="7"/>
  <c r="AR808" i="7"/>
  <c r="AR804" i="7"/>
  <c r="AR807" i="7"/>
  <c r="AR811" i="7"/>
  <c r="M805" i="7"/>
  <c r="M808" i="7"/>
  <c r="M804" i="7"/>
  <c r="M807" i="7"/>
  <c r="K928" i="7"/>
  <c r="K929" i="7"/>
  <c r="E928" i="7"/>
  <c r="E929" i="7"/>
  <c r="AP941" i="7"/>
  <c r="AP979" i="7"/>
  <c r="AP940" i="7"/>
  <c r="AP978" i="7"/>
  <c r="AP994" i="7"/>
  <c r="AP1085" i="7"/>
  <c r="AP1087" i="7"/>
  <c r="AP809" i="7"/>
  <c r="AP810" i="7"/>
  <c r="BF813" i="7"/>
  <c r="BF814" i="7"/>
  <c r="BF818" i="7"/>
  <c r="BF820" i="7"/>
  <c r="BG805" i="7"/>
  <c r="BG808" i="7"/>
  <c r="BG804" i="7"/>
  <c r="BG807" i="7"/>
  <c r="BG811" i="7"/>
  <c r="L957" i="7"/>
  <c r="L931" i="7"/>
  <c r="BH804" i="7"/>
  <c r="BH807" i="7"/>
  <c r="BH805" i="7"/>
  <c r="BH808" i="7"/>
  <c r="AC803" i="7"/>
  <c r="AC949" i="7"/>
  <c r="AC991" i="7"/>
  <c r="AC1082" i="7"/>
  <c r="BF994" i="7"/>
  <c r="BF1085" i="7"/>
  <c r="BF1087" i="7"/>
  <c r="C803" i="7"/>
  <c r="C949" i="7"/>
  <c r="C991" i="7"/>
  <c r="C1082" i="7"/>
  <c r="AL811" i="7"/>
  <c r="AB805" i="7"/>
  <c r="AB808" i="7"/>
  <c r="AB804" i="7"/>
  <c r="AB807" i="7"/>
  <c r="AB811" i="7"/>
  <c r="J811" i="7"/>
  <c r="BC804" i="7"/>
  <c r="BC807" i="7"/>
  <c r="BC805" i="7"/>
  <c r="BC808" i="7"/>
  <c r="BD957" i="7"/>
  <c r="BD931" i="7"/>
  <c r="AK804" i="7"/>
  <c r="AK807" i="7"/>
  <c r="AK805" i="7"/>
  <c r="AK808" i="7"/>
  <c r="F957" i="7"/>
  <c r="F931" i="7"/>
  <c r="H933" i="7"/>
  <c r="H934" i="7"/>
  <c r="H961" i="7"/>
  <c r="H992" i="7"/>
  <c r="H1083" i="7"/>
  <c r="AF803" i="7"/>
  <c r="AF949" i="7"/>
  <c r="AF991" i="7"/>
  <c r="AF1082" i="7"/>
  <c r="AQ811" i="7"/>
  <c r="AI803" i="7"/>
  <c r="AI949" i="7"/>
  <c r="AI991" i="7"/>
  <c r="AI1082" i="7"/>
  <c r="AK811" i="7"/>
  <c r="BC811" i="7"/>
  <c r="N811" i="7"/>
  <c r="I811" i="7"/>
  <c r="I940" i="7"/>
  <c r="I978" i="7"/>
  <c r="T811" i="7"/>
  <c r="BB994" i="7"/>
  <c r="BB1085" i="7"/>
  <c r="BB1087" i="7"/>
  <c r="M811" i="7"/>
  <c r="AZ811" i="7"/>
  <c r="AZ940" i="7"/>
  <c r="AZ978" i="7"/>
  <c r="AH811" i="7"/>
  <c r="Q811" i="7"/>
  <c r="P994" i="7"/>
  <c r="P1085" i="7"/>
  <c r="P1087" i="7"/>
  <c r="BF825" i="7"/>
  <c r="BF827" i="7"/>
  <c r="BF828" i="7"/>
  <c r="BF836" i="7"/>
  <c r="Z825" i="7"/>
  <c r="Z827" i="7"/>
  <c r="Z828" i="7"/>
  <c r="Z836" i="7"/>
  <c r="V825" i="7"/>
  <c r="V827" i="7"/>
  <c r="V828" i="7"/>
  <c r="V836" i="7"/>
  <c r="AL941" i="7"/>
  <c r="AL979" i="7"/>
  <c r="AL940" i="7"/>
  <c r="AL978" i="7"/>
  <c r="AL809" i="7"/>
  <c r="AL810" i="7"/>
  <c r="AQ941" i="7"/>
  <c r="AQ979" i="7"/>
  <c r="AQ940" i="7"/>
  <c r="AQ978" i="7"/>
  <c r="AQ809" i="7"/>
  <c r="AQ810" i="7"/>
  <c r="AI805" i="7"/>
  <c r="AI808" i="7"/>
  <c r="AI804" i="7"/>
  <c r="AI807" i="7"/>
  <c r="AI811" i="7"/>
  <c r="AF804" i="7"/>
  <c r="AF807" i="7"/>
  <c r="AF805" i="7"/>
  <c r="AF808" i="7"/>
  <c r="H957" i="7"/>
  <c r="H931" i="7"/>
  <c r="BH811" i="7"/>
  <c r="AP813" i="7"/>
  <c r="AP814" i="7"/>
  <c r="AP818" i="7"/>
  <c r="AP820" i="7"/>
  <c r="E934" i="7"/>
  <c r="E961" i="7"/>
  <c r="E992" i="7"/>
  <c r="E1083" i="7"/>
  <c r="E933" i="7"/>
  <c r="D957" i="7"/>
  <c r="D931" i="7"/>
  <c r="AT805" i="7"/>
  <c r="AT808" i="7"/>
  <c r="AT804" i="7"/>
  <c r="AT807" i="7"/>
  <c r="AO813" i="7"/>
  <c r="AO814" i="7"/>
  <c r="AO818" i="7"/>
  <c r="AO820" i="7"/>
  <c r="AN803" i="7"/>
  <c r="AN949" i="7"/>
  <c r="AN991" i="7"/>
  <c r="AN1082" i="7"/>
  <c r="AW813" i="7"/>
  <c r="AW814" i="7"/>
  <c r="AW818" i="7"/>
  <c r="AW820" i="7"/>
  <c r="AM994" i="7"/>
  <c r="AM1085" i="7"/>
  <c r="AM1087" i="7"/>
  <c r="O811" i="7"/>
  <c r="B934" i="7"/>
  <c r="B961" i="7"/>
  <c r="B992" i="7"/>
  <c r="B1083" i="7"/>
  <c r="B933" i="7"/>
  <c r="BE811" i="7"/>
  <c r="R811" i="7"/>
  <c r="BC940" i="7"/>
  <c r="BC978" i="7"/>
  <c r="BC809" i="7"/>
  <c r="BC810" i="7"/>
  <c r="BC941" i="7"/>
  <c r="BC979" i="7"/>
  <c r="L803" i="7"/>
  <c r="L949" i="7"/>
  <c r="L991" i="7"/>
  <c r="L1082" i="7"/>
  <c r="AR940" i="7"/>
  <c r="AR978" i="7"/>
  <c r="AR809" i="7"/>
  <c r="AR810" i="7"/>
  <c r="AR941" i="7"/>
  <c r="AR979" i="7"/>
  <c r="AY809" i="7"/>
  <c r="AY810" i="7"/>
  <c r="AY940" i="7"/>
  <c r="AY978" i="7"/>
  <c r="AY941" i="7"/>
  <c r="AY979" i="7"/>
  <c r="Y941" i="7"/>
  <c r="Y979" i="7"/>
  <c r="Y940" i="7"/>
  <c r="Y978" i="7"/>
  <c r="Y809" i="7"/>
  <c r="Y810" i="7"/>
  <c r="AJ941" i="7"/>
  <c r="AJ979" i="7"/>
  <c r="AJ809" i="7"/>
  <c r="AJ810" i="7"/>
  <c r="AJ940" i="7"/>
  <c r="AJ978" i="7"/>
  <c r="I941" i="7"/>
  <c r="I979" i="7"/>
  <c r="S809" i="7"/>
  <c r="S810" i="7"/>
  <c r="S940" i="7"/>
  <c r="S978" i="7"/>
  <c r="S941" i="7"/>
  <c r="S979" i="7"/>
  <c r="AD825" i="7"/>
  <c r="AD827" i="7"/>
  <c r="AD828" i="7"/>
  <c r="AD836" i="7"/>
  <c r="G803" i="7"/>
  <c r="G949" i="7"/>
  <c r="G991" i="7"/>
  <c r="G1082" i="7"/>
  <c r="F803" i="7"/>
  <c r="F949" i="7"/>
  <c r="F991" i="7"/>
  <c r="F1082" i="7"/>
  <c r="BD803" i="7"/>
  <c r="BD949" i="7"/>
  <c r="BD991" i="7"/>
  <c r="BD1082" i="7"/>
  <c r="J941" i="7"/>
  <c r="J979" i="7"/>
  <c r="J809" i="7"/>
  <c r="J810" i="7"/>
  <c r="J940" i="7"/>
  <c r="J978" i="7"/>
  <c r="AC804" i="7"/>
  <c r="AC807" i="7"/>
  <c r="AC805" i="7"/>
  <c r="AC808" i="7"/>
  <c r="K934" i="7"/>
  <c r="K961" i="7"/>
  <c r="K992" i="7"/>
  <c r="K1083" i="7"/>
  <c r="K933" i="7"/>
  <c r="X804" i="7"/>
  <c r="X807" i="7"/>
  <c r="X805" i="7"/>
  <c r="X808" i="7"/>
  <c r="AS803" i="7"/>
  <c r="AS949" i="7"/>
  <c r="AS991" i="7"/>
  <c r="AS1082" i="7"/>
  <c r="AA804" i="7"/>
  <c r="AA807" i="7"/>
  <c r="AA805" i="7"/>
  <c r="AA808" i="7"/>
  <c r="P813" i="7"/>
  <c r="P814" i="7"/>
  <c r="P818" i="7"/>
  <c r="P820" i="7"/>
  <c r="AK809" i="7"/>
  <c r="AK810" i="7"/>
  <c r="AK941" i="7"/>
  <c r="AK979" i="7"/>
  <c r="AK940" i="7"/>
  <c r="AK978" i="7"/>
  <c r="AB809" i="7"/>
  <c r="AB810" i="7"/>
  <c r="AB940" i="7"/>
  <c r="AB978" i="7"/>
  <c r="AB941" i="7"/>
  <c r="AB979" i="7"/>
  <c r="C805" i="7"/>
  <c r="C808" i="7"/>
  <c r="C804" i="7"/>
  <c r="C807" i="7"/>
  <c r="BG941" i="7"/>
  <c r="BG979" i="7"/>
  <c r="BG809" i="7"/>
  <c r="BG810" i="7"/>
  <c r="BG940" i="7"/>
  <c r="BG978" i="7"/>
  <c r="M809" i="7"/>
  <c r="M810" i="7"/>
  <c r="M940" i="7"/>
  <c r="M978" i="7"/>
  <c r="M941" i="7"/>
  <c r="M979" i="7"/>
  <c r="AZ941" i="7"/>
  <c r="AZ979" i="7"/>
  <c r="AU811" i="7"/>
  <c r="AH941" i="7"/>
  <c r="AH979" i="7"/>
  <c r="AH940" i="7"/>
  <c r="AH978" i="7"/>
  <c r="AH809" i="7"/>
  <c r="AH810" i="7"/>
  <c r="AW994" i="7"/>
  <c r="AW1085" i="7"/>
  <c r="AW1087" i="7"/>
  <c r="AM813" i="7"/>
  <c r="AM814" i="7"/>
  <c r="AM818" i="7"/>
  <c r="AM820" i="7"/>
  <c r="BB813" i="7"/>
  <c r="BB814" i="7"/>
  <c r="BB818" i="7"/>
  <c r="BB820" i="7"/>
  <c r="W809" i="7"/>
  <c r="W810" i="7"/>
  <c r="W940" i="7"/>
  <c r="W978" i="7"/>
  <c r="W941" i="7"/>
  <c r="W979" i="7"/>
  <c r="Q941" i="7"/>
  <c r="Q979" i="7"/>
  <c r="Q809" i="7"/>
  <c r="Q810" i="7"/>
  <c r="Q940" i="7"/>
  <c r="Q978" i="7"/>
  <c r="AG813" i="7"/>
  <c r="AG814" i="7"/>
  <c r="AG818" i="7"/>
  <c r="AG820" i="7"/>
  <c r="AE804" i="7"/>
  <c r="AE807" i="7"/>
  <c r="AE805" i="7"/>
  <c r="AE808" i="7"/>
  <c r="T941" i="7"/>
  <c r="T979" i="7"/>
  <c r="T940" i="7"/>
  <c r="T978" i="7"/>
  <c r="T809" i="7"/>
  <c r="T810" i="7"/>
  <c r="BA941" i="7"/>
  <c r="BA979" i="7"/>
  <c r="BA809" i="7"/>
  <c r="BA810" i="7"/>
  <c r="BA940" i="7"/>
  <c r="BA978" i="7"/>
  <c r="N941" i="7"/>
  <c r="N979" i="7"/>
  <c r="N809" i="7"/>
  <c r="N810" i="7"/>
  <c r="N940" i="7"/>
  <c r="N978" i="7"/>
  <c r="AX805" i="7"/>
  <c r="AX808" i="7"/>
  <c r="AX804" i="7"/>
  <c r="AX807" i="7"/>
  <c r="U825" i="7"/>
  <c r="U827" i="7"/>
  <c r="U828" i="7"/>
  <c r="U836" i="7"/>
  <c r="AZ809" i="7"/>
  <c r="AZ810" i="7"/>
  <c r="I809" i="7"/>
  <c r="I810" i="7"/>
  <c r="AR994" i="7"/>
  <c r="AR1085" i="7"/>
  <c r="AR1087" i="7"/>
  <c r="J994" i="7"/>
  <c r="J1085" i="7"/>
  <c r="J1087" i="7"/>
  <c r="AJ994" i="7"/>
  <c r="AJ1085" i="7"/>
  <c r="AJ1087" i="7"/>
  <c r="Y994" i="7"/>
  <c r="Y1085" i="7"/>
  <c r="Y1087" i="7"/>
  <c r="AF811" i="7"/>
  <c r="T994" i="7"/>
  <c r="T1085" i="7"/>
  <c r="T1087" i="7"/>
  <c r="AQ994" i="7"/>
  <c r="AQ1085" i="7"/>
  <c r="AQ1087" i="7"/>
  <c r="BA994" i="7"/>
  <c r="BA1085" i="7"/>
  <c r="BA1087" i="7"/>
  <c r="BG994" i="7"/>
  <c r="BG1085" i="7"/>
  <c r="BG1087" i="7"/>
  <c r="AX811" i="7"/>
  <c r="AX941" i="7"/>
  <c r="AX979" i="7"/>
  <c r="AE811" i="7"/>
  <c r="AY994" i="7"/>
  <c r="AY1085" i="7"/>
  <c r="AY1087" i="7"/>
  <c r="BB825" i="7"/>
  <c r="BB827" i="7"/>
  <c r="BB828" i="7"/>
  <c r="BB836" i="7"/>
  <c r="AO825" i="7"/>
  <c r="AO827" i="7"/>
  <c r="AO828" i="7"/>
  <c r="AO836" i="7"/>
  <c r="AW825" i="7"/>
  <c r="AW827" i="7"/>
  <c r="AW828" i="7"/>
  <c r="AW836" i="7"/>
  <c r="AG825" i="7"/>
  <c r="AG827" i="7"/>
  <c r="AG828" i="7"/>
  <c r="AG836" i="7"/>
  <c r="P825" i="7"/>
  <c r="P827" i="7"/>
  <c r="P828" i="7"/>
  <c r="P836" i="7"/>
  <c r="AP825" i="7"/>
  <c r="AP827" i="7"/>
  <c r="AP828" i="7"/>
  <c r="AP836" i="7"/>
  <c r="T813" i="7"/>
  <c r="T814" i="7"/>
  <c r="T818" i="7"/>
  <c r="T820" i="7"/>
  <c r="AE940" i="7"/>
  <c r="AE978" i="7"/>
  <c r="AE809" i="7"/>
  <c r="AE810" i="7"/>
  <c r="AE941" i="7"/>
  <c r="AE979" i="7"/>
  <c r="Q813" i="7"/>
  <c r="Q814" i="7"/>
  <c r="Q818" i="7"/>
  <c r="Q820" i="7"/>
  <c r="W813" i="7"/>
  <c r="W814" i="7"/>
  <c r="W818" i="7"/>
  <c r="W820" i="7"/>
  <c r="AM825" i="7"/>
  <c r="AM827" i="7"/>
  <c r="AM828" i="7"/>
  <c r="AM836" i="7"/>
  <c r="M813" i="7"/>
  <c r="M814" i="7"/>
  <c r="M818" i="7"/>
  <c r="M820" i="7"/>
  <c r="C811" i="7"/>
  <c r="AB813" i="7"/>
  <c r="AB814" i="7"/>
  <c r="AB818" i="7"/>
  <c r="AB820" i="7"/>
  <c r="AK813" i="7"/>
  <c r="AK814" i="7"/>
  <c r="AK818" i="7"/>
  <c r="AK820" i="7"/>
  <c r="AS805" i="7"/>
  <c r="AS808" i="7"/>
  <c r="AS804" i="7"/>
  <c r="AS807" i="7"/>
  <c r="K957" i="7"/>
  <c r="K931" i="7"/>
  <c r="BE940" i="7"/>
  <c r="BE978" i="7"/>
  <c r="BE941" i="7"/>
  <c r="BE979" i="7"/>
  <c r="BE809" i="7"/>
  <c r="BE810" i="7"/>
  <c r="AN805" i="7"/>
  <c r="AN808" i="7"/>
  <c r="AN804" i="7"/>
  <c r="AN807" i="7"/>
  <c r="AF809" i="7"/>
  <c r="AF810" i="7"/>
  <c r="AF941" i="7"/>
  <c r="AF979" i="7"/>
  <c r="AF940" i="7"/>
  <c r="AF978" i="7"/>
  <c r="AQ813" i="7"/>
  <c r="AQ814" i="7"/>
  <c r="AQ818" i="7"/>
  <c r="AQ820" i="7"/>
  <c r="AL994" i="7"/>
  <c r="AL1085" i="7"/>
  <c r="AL1087" i="7"/>
  <c r="AZ813" i="7"/>
  <c r="AZ814" i="7"/>
  <c r="AZ818" i="7"/>
  <c r="AZ820" i="7"/>
  <c r="BD804" i="7"/>
  <c r="BD807" i="7"/>
  <c r="BD805" i="7"/>
  <c r="BD808" i="7"/>
  <c r="AY813" i="7"/>
  <c r="AY814" i="7"/>
  <c r="AY818" i="7"/>
  <c r="AY820" i="7"/>
  <c r="BC813" i="7"/>
  <c r="BC814" i="7"/>
  <c r="BC818" i="7"/>
  <c r="BC820" i="7"/>
  <c r="B957" i="7"/>
  <c r="B931" i="7"/>
  <c r="D803" i="7"/>
  <c r="D949" i="7"/>
  <c r="D991" i="7"/>
  <c r="D1082" i="7"/>
  <c r="H803" i="7"/>
  <c r="H949" i="7"/>
  <c r="H991" i="7"/>
  <c r="H1082" i="7"/>
  <c r="AI940" i="7"/>
  <c r="AI978" i="7"/>
  <c r="AI941" i="7"/>
  <c r="AI979" i="7"/>
  <c r="AI809" i="7"/>
  <c r="AI810" i="7"/>
  <c r="AX809" i="7"/>
  <c r="AX810" i="7"/>
  <c r="N994" i="7"/>
  <c r="N1085" i="7"/>
  <c r="N1087" i="7"/>
  <c r="BA814" i="7"/>
  <c r="BA818" i="7"/>
  <c r="BA820" i="7"/>
  <c r="BA813" i="7"/>
  <c r="AH813" i="7"/>
  <c r="AH814" i="7"/>
  <c r="AH818" i="7"/>
  <c r="AH820" i="7"/>
  <c r="AU941" i="7"/>
  <c r="AU979" i="7"/>
  <c r="AU940" i="7"/>
  <c r="AU978" i="7"/>
  <c r="AU809" i="7"/>
  <c r="AU810" i="7"/>
  <c r="BG813" i="7"/>
  <c r="BG814" i="7"/>
  <c r="BG818" i="7"/>
  <c r="BG820" i="7"/>
  <c r="AK994" i="7"/>
  <c r="AK1085" i="7"/>
  <c r="AK1087" i="7"/>
  <c r="AA811" i="7"/>
  <c r="X811" i="7"/>
  <c r="J813" i="7"/>
  <c r="J814" i="7"/>
  <c r="J818" i="7"/>
  <c r="J820" i="7"/>
  <c r="G805" i="7"/>
  <c r="G808" i="7"/>
  <c r="G804" i="7"/>
  <c r="G807" i="7"/>
  <c r="S994" i="7"/>
  <c r="S1085" i="7"/>
  <c r="S1087" i="7"/>
  <c r="I813" i="7"/>
  <c r="I814" i="7"/>
  <c r="I818" i="7"/>
  <c r="I820" i="7"/>
  <c r="AJ813" i="7"/>
  <c r="AJ814" i="7"/>
  <c r="AJ818" i="7"/>
  <c r="AJ820" i="7"/>
  <c r="BC994" i="7"/>
  <c r="BC1085" i="7"/>
  <c r="BC1087" i="7"/>
  <c r="N813" i="7"/>
  <c r="N814" i="7"/>
  <c r="N818" i="7"/>
  <c r="N820" i="7"/>
  <c r="Q994" i="7"/>
  <c r="Q1085" i="7"/>
  <c r="Q1087" i="7"/>
  <c r="W994" i="7"/>
  <c r="W1085" i="7"/>
  <c r="W1087" i="7"/>
  <c r="AH994" i="7"/>
  <c r="AH1085" i="7"/>
  <c r="AH1087" i="7"/>
  <c r="AZ994" i="7"/>
  <c r="AZ1085" i="7"/>
  <c r="AZ1087" i="7"/>
  <c r="M994" i="7"/>
  <c r="M1085" i="7"/>
  <c r="M1087" i="7"/>
  <c r="AB994" i="7"/>
  <c r="AB1085" i="7"/>
  <c r="AB1087" i="7"/>
  <c r="AC811" i="7"/>
  <c r="F805" i="7"/>
  <c r="F808" i="7"/>
  <c r="F804" i="7"/>
  <c r="F807" i="7"/>
  <c r="S814" i="7"/>
  <c r="S818" i="7"/>
  <c r="S820" i="7"/>
  <c r="S813" i="7"/>
  <c r="I994" i="7"/>
  <c r="I1085" i="7"/>
  <c r="I1087" i="7"/>
  <c r="Y813" i="7"/>
  <c r="Y814" i="7"/>
  <c r="Y818" i="7"/>
  <c r="Y820" i="7"/>
  <c r="AR813" i="7"/>
  <c r="AR814" i="7"/>
  <c r="AR818" i="7"/>
  <c r="AR820" i="7"/>
  <c r="L804" i="7"/>
  <c r="L807" i="7"/>
  <c r="L805" i="7"/>
  <c r="L808" i="7"/>
  <c r="R941" i="7"/>
  <c r="R979" i="7"/>
  <c r="R940" i="7"/>
  <c r="R978" i="7"/>
  <c r="R994" i="7"/>
  <c r="R1085" i="7"/>
  <c r="R1087" i="7"/>
  <c r="R809" i="7"/>
  <c r="R810" i="7"/>
  <c r="O809" i="7"/>
  <c r="O810" i="7"/>
  <c r="O941" i="7"/>
  <c r="O979" i="7"/>
  <c r="O940" i="7"/>
  <c r="O978" i="7"/>
  <c r="O994" i="7"/>
  <c r="O1085" i="7"/>
  <c r="O1087" i="7"/>
  <c r="AT811" i="7"/>
  <c r="E957" i="7"/>
  <c r="E931" i="7"/>
  <c r="BH941" i="7"/>
  <c r="BH979" i="7"/>
  <c r="BH809" i="7"/>
  <c r="BH810" i="7"/>
  <c r="BH940" i="7"/>
  <c r="BH978" i="7"/>
  <c r="AL813" i="7"/>
  <c r="AL814" i="7"/>
  <c r="AL818" i="7"/>
  <c r="AL820" i="7"/>
  <c r="AX940" i="7"/>
  <c r="AX978" i="7"/>
  <c r="AX994" i="7"/>
  <c r="AX1085" i="7"/>
  <c r="AX1087" i="7"/>
  <c r="AS811" i="7"/>
  <c r="G811" i="7"/>
  <c r="G940" i="7"/>
  <c r="G978" i="7"/>
  <c r="AI994" i="7"/>
  <c r="AI1085" i="7"/>
  <c r="AI1087" i="7"/>
  <c r="BD811" i="7"/>
  <c r="AN811" i="7"/>
  <c r="AB825" i="7"/>
  <c r="AB827" i="7"/>
  <c r="AB828" i="7"/>
  <c r="AB836" i="7"/>
  <c r="Y825" i="7"/>
  <c r="Y827" i="7"/>
  <c r="Y828" i="7"/>
  <c r="Y836" i="7"/>
  <c r="T825" i="7"/>
  <c r="T827" i="7"/>
  <c r="T828" i="7"/>
  <c r="T836" i="7"/>
  <c r="AR825" i="7"/>
  <c r="AR827" i="7"/>
  <c r="AR828" i="7"/>
  <c r="AR836" i="7"/>
  <c r="BG825" i="7"/>
  <c r="BG827" i="7"/>
  <c r="BG828" i="7"/>
  <c r="BG836" i="7"/>
  <c r="AK825" i="7"/>
  <c r="AK827" i="7"/>
  <c r="AK828" i="7"/>
  <c r="AK836" i="7"/>
  <c r="AL825" i="7"/>
  <c r="AL827" i="7"/>
  <c r="AL828" i="7"/>
  <c r="AL836" i="7"/>
  <c r="BH813" i="7"/>
  <c r="BH814" i="7"/>
  <c r="BH818" i="7"/>
  <c r="BH820" i="7"/>
  <c r="O813" i="7"/>
  <c r="O814" i="7"/>
  <c r="O818" i="7"/>
  <c r="O820" i="7"/>
  <c r="S825" i="7"/>
  <c r="S827" i="7"/>
  <c r="S828" i="7"/>
  <c r="S836" i="7"/>
  <c r="N825" i="7"/>
  <c r="N827" i="7"/>
  <c r="N828" i="7"/>
  <c r="N836" i="7"/>
  <c r="I825" i="7"/>
  <c r="I827" i="7"/>
  <c r="I828" i="7"/>
  <c r="I836" i="7"/>
  <c r="AA809" i="7"/>
  <c r="AA810" i="7"/>
  <c r="AA940" i="7"/>
  <c r="AA978" i="7"/>
  <c r="AA941" i="7"/>
  <c r="AA979" i="7"/>
  <c r="AU813" i="7"/>
  <c r="AU814" i="7"/>
  <c r="AU818" i="7"/>
  <c r="AU820" i="7"/>
  <c r="AH825" i="7"/>
  <c r="AH827" i="7"/>
  <c r="AH828" i="7"/>
  <c r="AH836" i="7"/>
  <c r="AI813" i="7"/>
  <c r="AI814" i="7"/>
  <c r="AI818" i="7"/>
  <c r="AI820" i="7"/>
  <c r="H805" i="7"/>
  <c r="H808" i="7"/>
  <c r="H804" i="7"/>
  <c r="H807" i="7"/>
  <c r="AY825" i="7"/>
  <c r="AY827" i="7"/>
  <c r="AY828" i="7"/>
  <c r="AY836" i="7"/>
  <c r="BD940" i="7"/>
  <c r="BD978" i="7"/>
  <c r="BD941" i="7"/>
  <c r="BD979" i="7"/>
  <c r="BD809" i="7"/>
  <c r="BD810" i="7"/>
  <c r="AZ825" i="7"/>
  <c r="AZ827" i="7"/>
  <c r="AZ828" i="7"/>
  <c r="AZ836" i="7"/>
  <c r="AQ825" i="7"/>
  <c r="AQ827" i="7"/>
  <c r="AQ828" i="7"/>
  <c r="AQ836" i="7"/>
  <c r="AN941" i="7"/>
  <c r="AN979" i="7"/>
  <c r="AN940" i="7"/>
  <c r="AN978" i="7"/>
  <c r="AN809" i="7"/>
  <c r="AN810" i="7"/>
  <c r="AS809" i="7"/>
  <c r="AS810" i="7"/>
  <c r="AS940" i="7"/>
  <c r="AS978" i="7"/>
  <c r="AS941" i="7"/>
  <c r="AS979" i="7"/>
  <c r="M825" i="7"/>
  <c r="M827" i="7"/>
  <c r="M828" i="7"/>
  <c r="M836" i="7"/>
  <c r="W825" i="7"/>
  <c r="W827" i="7"/>
  <c r="W828" i="7"/>
  <c r="W836" i="7"/>
  <c r="AE813" i="7"/>
  <c r="AE814" i="7"/>
  <c r="AE818" i="7"/>
  <c r="AE820" i="7"/>
  <c r="E803" i="7"/>
  <c r="E949" i="7"/>
  <c r="E991" i="7"/>
  <c r="E1082" i="7"/>
  <c r="AT940" i="7"/>
  <c r="AT978" i="7"/>
  <c r="AT941" i="7"/>
  <c r="AT979" i="7"/>
  <c r="AT809" i="7"/>
  <c r="AT810" i="7"/>
  <c r="R813" i="7"/>
  <c r="R814" i="7"/>
  <c r="R818" i="7"/>
  <c r="R820" i="7"/>
  <c r="L811" i="7"/>
  <c r="F811" i="7"/>
  <c r="AU994" i="7"/>
  <c r="AU1085" i="7"/>
  <c r="AU1087" i="7"/>
  <c r="AF994" i="7"/>
  <c r="AF1085" i="7"/>
  <c r="AF1087" i="7"/>
  <c r="BE994" i="7"/>
  <c r="BE1085" i="7"/>
  <c r="BE1087" i="7"/>
  <c r="AE994" i="7"/>
  <c r="AE1085" i="7"/>
  <c r="AE1087" i="7"/>
  <c r="AJ825" i="7"/>
  <c r="AJ827" i="7"/>
  <c r="AJ828" i="7"/>
  <c r="AJ836" i="7"/>
  <c r="G941" i="7"/>
  <c r="G979" i="7"/>
  <c r="J825" i="7"/>
  <c r="J827" i="7"/>
  <c r="J828" i="7"/>
  <c r="J836" i="7"/>
  <c r="BA825" i="7"/>
  <c r="BA827" i="7"/>
  <c r="BA828" i="7"/>
  <c r="BA836" i="7"/>
  <c r="AX813" i="7"/>
  <c r="AX814" i="7"/>
  <c r="AX818" i="7"/>
  <c r="AX820" i="7"/>
  <c r="D805" i="7"/>
  <c r="D808" i="7"/>
  <c r="D804" i="7"/>
  <c r="D807" i="7"/>
  <c r="BC825" i="7"/>
  <c r="BC827" i="7"/>
  <c r="BC828" i="7"/>
  <c r="BC836" i="7"/>
  <c r="K803" i="7"/>
  <c r="K949" i="7"/>
  <c r="K991" i="7"/>
  <c r="K1082" i="7"/>
  <c r="C809" i="7"/>
  <c r="C810" i="7"/>
  <c r="C940" i="7"/>
  <c r="C978" i="7"/>
  <c r="C941" i="7"/>
  <c r="C979" i="7"/>
  <c r="Q825" i="7"/>
  <c r="Q827" i="7"/>
  <c r="Q828" i="7"/>
  <c r="Q836" i="7"/>
  <c r="BH994" i="7"/>
  <c r="BH1085" i="7"/>
  <c r="BH1087" i="7"/>
  <c r="AC809" i="7"/>
  <c r="AC810" i="7"/>
  <c r="AC941" i="7"/>
  <c r="AC979" i="7"/>
  <c r="AC940" i="7"/>
  <c r="AC978" i="7"/>
  <c r="X941" i="7"/>
  <c r="X979" i="7"/>
  <c r="X809" i="7"/>
  <c r="X810" i="7"/>
  <c r="X940" i="7"/>
  <c r="X978" i="7"/>
  <c r="B803" i="7"/>
  <c r="B949" i="7"/>
  <c r="B991" i="7"/>
  <c r="B1082" i="7"/>
  <c r="AF813" i="7"/>
  <c r="AF814" i="7"/>
  <c r="AF818" i="7"/>
  <c r="AF820" i="7"/>
  <c r="BE813" i="7"/>
  <c r="BE814" i="7"/>
  <c r="BE818" i="7"/>
  <c r="BE820" i="7"/>
  <c r="G809" i="7"/>
  <c r="G810" i="7"/>
  <c r="C994" i="7"/>
  <c r="C1085" i="7"/>
  <c r="C1087" i="7"/>
  <c r="G994" i="7"/>
  <c r="G1085" i="7"/>
  <c r="G1087" i="7"/>
  <c r="AN994" i="7"/>
  <c r="AN1085" i="7"/>
  <c r="AN1087" i="7"/>
  <c r="BD994" i="7"/>
  <c r="BD1085" i="7"/>
  <c r="BD1087" i="7"/>
  <c r="AF825" i="7"/>
  <c r="AF827" i="7"/>
  <c r="AF828" i="7"/>
  <c r="AF836" i="7"/>
  <c r="AE825" i="7"/>
  <c r="AE827" i="7"/>
  <c r="AE828" i="7"/>
  <c r="AE836" i="7"/>
  <c r="BH825" i="7"/>
  <c r="BH827" i="7"/>
  <c r="BH828" i="7"/>
  <c r="BH836" i="7"/>
  <c r="AI825" i="7"/>
  <c r="AI827" i="7"/>
  <c r="AI828" i="7"/>
  <c r="AI836" i="7"/>
  <c r="BE825" i="7"/>
  <c r="BE827" i="7"/>
  <c r="BE828" i="7"/>
  <c r="BE836" i="7"/>
  <c r="AX825" i="7"/>
  <c r="AX827" i="7"/>
  <c r="AX828" i="7"/>
  <c r="AX836" i="7"/>
  <c r="AU825" i="7"/>
  <c r="AU827" i="7"/>
  <c r="AU828" i="7"/>
  <c r="AU836" i="7"/>
  <c r="O825" i="7"/>
  <c r="O827" i="7"/>
  <c r="O828" i="7"/>
  <c r="O836" i="7"/>
  <c r="R825" i="7"/>
  <c r="R827" i="7"/>
  <c r="R828" i="7"/>
  <c r="R836" i="7"/>
  <c r="G813" i="7"/>
  <c r="G814" i="7"/>
  <c r="G818" i="7"/>
  <c r="G820" i="7"/>
  <c r="AC813" i="7"/>
  <c r="AC814" i="7"/>
  <c r="AC818" i="7"/>
  <c r="AC820" i="7"/>
  <c r="C813" i="7"/>
  <c r="C814" i="7"/>
  <c r="C818" i="7"/>
  <c r="C820" i="7"/>
  <c r="F940" i="7"/>
  <c r="F978" i="7"/>
  <c r="F809" i="7"/>
  <c r="F810" i="7"/>
  <c r="F941" i="7"/>
  <c r="F979" i="7"/>
  <c r="AT813" i="7"/>
  <c r="AT814" i="7"/>
  <c r="AT818" i="7"/>
  <c r="AT820" i="7"/>
  <c r="E805" i="7"/>
  <c r="E808" i="7"/>
  <c r="E804" i="7"/>
  <c r="E807" i="7"/>
  <c r="E811" i="7"/>
  <c r="AS994" i="7"/>
  <c r="AS1085" i="7"/>
  <c r="AS1087" i="7"/>
  <c r="AA994" i="7"/>
  <c r="AA1085" i="7"/>
  <c r="AA1087" i="7"/>
  <c r="L809" i="7"/>
  <c r="L810" i="7"/>
  <c r="L940" i="7"/>
  <c r="L978" i="7"/>
  <c r="L941" i="7"/>
  <c r="L979" i="7"/>
  <c r="AS813" i="7"/>
  <c r="AS814" i="7"/>
  <c r="AS818" i="7"/>
  <c r="AS820" i="7"/>
  <c r="BD813" i="7"/>
  <c r="BD814" i="7"/>
  <c r="BD818" i="7"/>
  <c r="BD820" i="7"/>
  <c r="AA813" i="7"/>
  <c r="AA814" i="7"/>
  <c r="AA818" i="7"/>
  <c r="AA820" i="7"/>
  <c r="X994" i="7"/>
  <c r="X1085" i="7"/>
  <c r="X1087" i="7"/>
  <c r="B804" i="7"/>
  <c r="B807" i="7"/>
  <c r="B805" i="7"/>
  <c r="B808" i="7"/>
  <c r="X813" i="7"/>
  <c r="X814" i="7"/>
  <c r="X818" i="7"/>
  <c r="X820" i="7"/>
  <c r="AC994" i="7"/>
  <c r="AC1085" i="7"/>
  <c r="AC1087" i="7"/>
  <c r="K804" i="7"/>
  <c r="K807" i="7"/>
  <c r="K805" i="7"/>
  <c r="K808" i="7"/>
  <c r="D811" i="7"/>
  <c r="AT994" i="7"/>
  <c r="AT1085" i="7"/>
  <c r="AT1087" i="7"/>
  <c r="AN813" i="7"/>
  <c r="AN814" i="7"/>
  <c r="AN818" i="7"/>
  <c r="AN820" i="7"/>
  <c r="H811" i="7"/>
  <c r="K811" i="7"/>
  <c r="B811" i="7"/>
  <c r="BD825" i="7"/>
  <c r="BD827" i="7"/>
  <c r="BD828" i="7"/>
  <c r="BD836" i="7"/>
  <c r="C825" i="7"/>
  <c r="C827" i="7"/>
  <c r="C828" i="7"/>
  <c r="C836" i="7"/>
  <c r="AC825" i="7"/>
  <c r="AC827" i="7"/>
  <c r="AC828" i="7"/>
  <c r="AC836" i="7"/>
  <c r="G825" i="7"/>
  <c r="G827" i="7"/>
  <c r="G828" i="7"/>
  <c r="G836" i="7"/>
  <c r="X825" i="7"/>
  <c r="X827" i="7"/>
  <c r="X828" i="7"/>
  <c r="X836" i="7"/>
  <c r="B941" i="7"/>
  <c r="B979" i="7"/>
  <c r="D2" i="1"/>
  <c r="B809" i="7"/>
  <c r="B810" i="7"/>
  <c r="B940" i="7"/>
  <c r="B978" i="7"/>
  <c r="AA825" i="7"/>
  <c r="AA827" i="7"/>
  <c r="AA828" i="7"/>
  <c r="AA836" i="7"/>
  <c r="AS828" i="7"/>
  <c r="AS836" i="7"/>
  <c r="AS825" i="7"/>
  <c r="AS827" i="7"/>
  <c r="AT825" i="7"/>
  <c r="AT827" i="7"/>
  <c r="AT828" i="7"/>
  <c r="AT836" i="7"/>
  <c r="H809" i="7"/>
  <c r="H810" i="7"/>
  <c r="H941" i="7"/>
  <c r="H979" i="7"/>
  <c r="H940" i="7"/>
  <c r="H978" i="7"/>
  <c r="E809" i="7"/>
  <c r="E810" i="7"/>
  <c r="E941" i="7"/>
  <c r="E979" i="7"/>
  <c r="E940" i="7"/>
  <c r="E978" i="7"/>
  <c r="D809" i="7"/>
  <c r="D810" i="7"/>
  <c r="D940" i="7"/>
  <c r="D978" i="7"/>
  <c r="D941" i="7"/>
  <c r="D979" i="7"/>
  <c r="L994" i="7"/>
  <c r="L1085" i="7"/>
  <c r="L1087" i="7"/>
  <c r="F813" i="7"/>
  <c r="F814" i="7"/>
  <c r="F818" i="7"/>
  <c r="F820" i="7"/>
  <c r="AN825" i="7"/>
  <c r="AN827" i="7"/>
  <c r="AN828" i="7"/>
  <c r="AN836" i="7"/>
  <c r="K940" i="7"/>
  <c r="K978" i="7"/>
  <c r="K941" i="7"/>
  <c r="K979" i="7"/>
  <c r="K809" i="7"/>
  <c r="K810" i="7"/>
  <c r="L813" i="7"/>
  <c r="L814" i="7"/>
  <c r="L818" i="7"/>
  <c r="L820" i="7"/>
  <c r="F994" i="7"/>
  <c r="F1085" i="7"/>
  <c r="F1087" i="7"/>
  <c r="H994" i="7"/>
  <c r="H1085" i="7"/>
  <c r="H1087" i="7"/>
  <c r="E994" i="7"/>
  <c r="E1085" i="7"/>
  <c r="E1087" i="7"/>
  <c r="L825" i="7"/>
  <c r="L827" i="7"/>
  <c r="L828" i="7"/>
  <c r="L836" i="7"/>
  <c r="F825" i="7"/>
  <c r="F827" i="7"/>
  <c r="F828" i="7"/>
  <c r="F836" i="7"/>
  <c r="D994" i="7"/>
  <c r="D1085" i="7"/>
  <c r="D1087" i="7"/>
  <c r="K813" i="7"/>
  <c r="K814" i="7"/>
  <c r="K818" i="7"/>
  <c r="K820" i="7"/>
  <c r="K994" i="7"/>
  <c r="K1085" i="7"/>
  <c r="K1087" i="7"/>
  <c r="D813" i="7"/>
  <c r="D814" i="7"/>
  <c r="D818" i="7"/>
  <c r="D820" i="7"/>
  <c r="E813" i="7"/>
  <c r="E814" i="7"/>
  <c r="E818" i="7"/>
  <c r="E820" i="7"/>
  <c r="H813" i="7"/>
  <c r="H814" i="7"/>
  <c r="H818" i="7"/>
  <c r="H820" i="7"/>
  <c r="B994" i="7"/>
  <c r="B1085" i="7"/>
  <c r="B1087" i="7"/>
  <c r="E1088" i="7"/>
  <c r="B813" i="7"/>
  <c r="B814" i="7"/>
  <c r="B818" i="7"/>
  <c r="B820" i="7"/>
  <c r="F1088" i="7"/>
  <c r="L1088" i="7"/>
  <c r="H1088" i="7"/>
  <c r="B825" i="7"/>
  <c r="B827" i="7"/>
  <c r="B828" i="7"/>
  <c r="B836" i="7"/>
  <c r="E825" i="7"/>
  <c r="E827" i="7"/>
  <c r="E828" i="7"/>
  <c r="E836" i="7"/>
  <c r="K1088" i="7"/>
  <c r="D1" i="1"/>
  <c r="N44" i="1"/>
  <c r="AV1088" i="7"/>
  <c r="V1088" i="7"/>
  <c r="U1088" i="7"/>
  <c r="Z1088" i="7"/>
  <c r="AD1088" i="7"/>
  <c r="AO1088" i="7"/>
  <c r="AP1088" i="7"/>
  <c r="BB1088" i="7"/>
  <c r="BF1088" i="7"/>
  <c r="AG1088" i="7"/>
  <c r="P1088" i="7"/>
  <c r="AY1088" i="7"/>
  <c r="AQ1088" i="7"/>
  <c r="AR1088" i="7"/>
  <c r="AM1088" i="7"/>
  <c r="BG1088" i="7"/>
  <c r="BA1088" i="7"/>
  <c r="T1088" i="7"/>
  <c r="J1088" i="7"/>
  <c r="AJ1088" i="7"/>
  <c r="AW1088" i="7"/>
  <c r="Y1088" i="7"/>
  <c r="AH1088" i="7"/>
  <c r="AX1088" i="7"/>
  <c r="W1088" i="7"/>
  <c r="R1088" i="7"/>
  <c r="I1088" i="7"/>
  <c r="AZ1088" i="7"/>
  <c r="S1088" i="7"/>
  <c r="M1088" i="7"/>
  <c r="N1088" i="7"/>
  <c r="O1088" i="7"/>
  <c r="AK1088" i="7"/>
  <c r="Q1088" i="7"/>
  <c r="AI1088" i="7"/>
  <c r="BC1088" i="7"/>
  <c r="AB1088" i="7"/>
  <c r="AL1088" i="7"/>
  <c r="AE1088" i="7"/>
  <c r="AU1088" i="7"/>
  <c r="AN1088" i="7"/>
  <c r="BH1088" i="7"/>
  <c r="BD1088" i="7"/>
  <c r="G1088" i="7"/>
  <c r="C1088" i="7"/>
  <c r="BE1088" i="7"/>
  <c r="AF1088" i="7"/>
  <c r="X1088" i="7"/>
  <c r="AT1088" i="7"/>
  <c r="AA1088" i="7"/>
  <c r="AC1088" i="7"/>
  <c r="AS1088" i="7"/>
  <c r="K825" i="7"/>
  <c r="K827" i="7"/>
  <c r="K828" i="7"/>
  <c r="K836" i="7"/>
  <c r="H825" i="7"/>
  <c r="H827" i="7"/>
  <c r="H828" i="7"/>
  <c r="H836" i="7"/>
  <c r="D825" i="7"/>
  <c r="D827" i="7"/>
  <c r="D828" i="7"/>
  <c r="D836" i="7"/>
  <c r="D1088" i="7"/>
  <c r="F1089" i="7"/>
  <c r="M1091" i="7"/>
  <c r="K11" i="1"/>
  <c r="AS1089" i="7"/>
  <c r="K20" i="1"/>
  <c r="BC1089" i="7"/>
  <c r="BG1089" i="7"/>
  <c r="AC1089" i="7"/>
  <c r="K18" i="1"/>
  <c r="AF1089" i="7"/>
  <c r="BD1089" i="7"/>
  <c r="AE1089" i="7"/>
  <c r="AI1089" i="7"/>
  <c r="N1089" i="7"/>
  <c r="H1092" i="7"/>
  <c r="I1089" i="7"/>
  <c r="N1091" i="7"/>
  <c r="K13" i="1"/>
  <c r="AH1089" i="7"/>
  <c r="J1089" i="7"/>
  <c r="O1091" i="7"/>
  <c r="K14" i="1"/>
  <c r="AM1089" i="7"/>
  <c r="P1089" i="7"/>
  <c r="J1092" i="7"/>
  <c r="AP1089" i="7"/>
  <c r="U1089" i="7"/>
  <c r="D1089" i="7"/>
  <c r="K1091" i="7"/>
  <c r="N6" i="1"/>
  <c r="X1089" i="7"/>
  <c r="AZ1089" i="7"/>
  <c r="AJ1089" i="7"/>
  <c r="BB1089" i="7"/>
  <c r="AA1089" i="7"/>
  <c r="K22" i="1"/>
  <c r="BE1089" i="7"/>
  <c r="BH1089" i="7"/>
  <c r="AL1089" i="7"/>
  <c r="Q1089" i="7"/>
  <c r="D1093" i="7"/>
  <c r="M1089" i="7"/>
  <c r="R1089" i="7"/>
  <c r="E1093" i="7"/>
  <c r="Y1089" i="7"/>
  <c r="N1093" i="7"/>
  <c r="T1089" i="7"/>
  <c r="L1092" i="7"/>
  <c r="AR1089" i="7"/>
  <c r="K19" i="1"/>
  <c r="N19" i="1"/>
  <c r="AG1089" i="7"/>
  <c r="AO1089" i="7"/>
  <c r="V1089" i="7"/>
  <c r="N1092" i="7"/>
  <c r="K1089" i="7"/>
  <c r="G1089" i="7"/>
  <c r="K12" i="1"/>
  <c r="N12" i="1"/>
  <c r="O1089" i="7"/>
  <c r="I1092" i="7"/>
  <c r="AX1089" i="7"/>
  <c r="Z1089" i="7"/>
  <c r="K21" i="1"/>
  <c r="N21" i="1"/>
  <c r="L1089" i="7"/>
  <c r="AT1089" i="7"/>
  <c r="C1089" i="7"/>
  <c r="AN1089" i="7"/>
  <c r="AB1089" i="7"/>
  <c r="K17" i="1"/>
  <c r="N17" i="1"/>
  <c r="AK1089" i="7"/>
  <c r="S1089" i="7"/>
  <c r="F1093" i="7"/>
  <c r="W1089" i="7"/>
  <c r="AW1089" i="7"/>
  <c r="BA1089" i="7"/>
  <c r="AQ1089" i="7"/>
  <c r="BF1089" i="7"/>
  <c r="AD1089" i="7"/>
  <c r="AV1089" i="7"/>
  <c r="E1089" i="7"/>
  <c r="L1091" i="7"/>
  <c r="K10" i="1"/>
  <c r="N10" i="1"/>
  <c r="AU1089" i="7"/>
  <c r="AY1089" i="7"/>
  <c r="H1089" i="7"/>
  <c r="P1091" i="7"/>
  <c r="K15" i="1"/>
  <c r="N15" i="1"/>
  <c r="P15" i="1"/>
  <c r="N7" i="1"/>
  <c r="P6" i="1"/>
  <c r="B1092" i="7"/>
  <c r="K24" i="1"/>
  <c r="N24" i="1"/>
  <c r="N13" i="1"/>
  <c r="L1093" i="7"/>
  <c r="K25" i="1"/>
  <c r="N25" i="1"/>
  <c r="B1093" i="7"/>
  <c r="M1092" i="7"/>
  <c r="N20" i="1"/>
  <c r="G323" i="4"/>
  <c r="H1091" i="7"/>
  <c r="G190" i="4"/>
  <c r="G15" i="4"/>
  <c r="G10" i="4"/>
  <c r="G14" i="4"/>
  <c r="G5" i="4"/>
  <c r="G11" i="4"/>
  <c r="G9" i="4"/>
  <c r="G6" i="4"/>
  <c r="G4" i="4"/>
  <c r="G8" i="4"/>
  <c r="G12" i="4"/>
  <c r="G3" i="4"/>
  <c r="G13" i="4"/>
  <c r="G2" i="4"/>
  <c r="C8" i="1"/>
  <c r="E8" i="1"/>
  <c r="G184" i="4"/>
  <c r="C58" i="1"/>
  <c r="N22" i="1"/>
  <c r="M1093" i="7"/>
  <c r="G271" i="4"/>
  <c r="G276" i="4"/>
  <c r="G274" i="4"/>
  <c r="G269" i="4"/>
  <c r="G273" i="4"/>
  <c r="G275" i="4"/>
  <c r="G277" i="4"/>
  <c r="G272" i="4"/>
  <c r="G268" i="4"/>
  <c r="G267" i="4"/>
  <c r="G270" i="4"/>
  <c r="G266" i="4"/>
  <c r="N14" i="1"/>
  <c r="P14" i="1"/>
  <c r="G188" i="4"/>
  <c r="N18" i="1"/>
  <c r="N11" i="1"/>
  <c r="G7" i="4"/>
  <c r="G300" i="4"/>
  <c r="G239" i="4"/>
  <c r="G240" i="4"/>
  <c r="G234" i="4"/>
  <c r="G233" i="4"/>
  <c r="G221" i="4"/>
  <c r="G257" i="4"/>
  <c r="G254" i="4"/>
  <c r="G255" i="4"/>
  <c r="G219" i="4"/>
  <c r="G177" i="4"/>
  <c r="G324" i="4"/>
  <c r="BL323" i="4"/>
  <c r="BK323" i="4"/>
  <c r="C68" i="1"/>
  <c r="G189" i="4"/>
  <c r="G230" i="4"/>
  <c r="G229" i="4"/>
  <c r="G236" i="4"/>
  <c r="G235" i="4"/>
  <c r="G262" i="4"/>
  <c r="G259" i="4"/>
  <c r="G263" i="4"/>
  <c r="G180" i="4"/>
  <c r="G195" i="4"/>
  <c r="G187" i="4"/>
  <c r="G156" i="4"/>
  <c r="G290" i="4"/>
  <c r="G16" i="4"/>
  <c r="G185" i="4"/>
  <c r="G319" i="4"/>
  <c r="G238" i="4"/>
  <c r="G231" i="4"/>
  <c r="G237" i="4"/>
  <c r="G253" i="4"/>
  <c r="G260" i="4"/>
  <c r="G256" i="4"/>
  <c r="G182" i="4"/>
  <c r="G175" i="4"/>
  <c r="G193" i="4"/>
  <c r="G191" i="4"/>
  <c r="G162" i="4"/>
  <c r="BC275" i="4"/>
  <c r="BC281" i="4"/>
  <c r="G78" i="4"/>
  <c r="BC263" i="4"/>
  <c r="A10" i="5"/>
  <c r="G89" i="4"/>
  <c r="BC128" i="4"/>
  <c r="G158" i="4"/>
  <c r="BC83" i="4"/>
  <c r="G81" i="4"/>
  <c r="A18" i="5"/>
  <c r="BC98" i="4"/>
  <c r="G194" i="4"/>
  <c r="BC19" i="4"/>
  <c r="BC139" i="4"/>
  <c r="G199" i="4"/>
  <c r="G101" i="4"/>
  <c r="G142" i="4"/>
  <c r="BC90" i="4"/>
  <c r="G112" i="4"/>
  <c r="G250" i="4"/>
  <c r="G83" i="4"/>
  <c r="A21" i="5"/>
  <c r="G21" i="4"/>
  <c r="G173" i="4"/>
  <c r="G110" i="4"/>
  <c r="G97" i="4"/>
  <c r="BC117" i="4"/>
  <c r="G227" i="4"/>
  <c r="G136" i="4"/>
  <c r="BC2" i="4"/>
  <c r="BC37" i="4"/>
  <c r="G79" i="4"/>
  <c r="A17" i="5"/>
  <c r="G284" i="4"/>
  <c r="BC266" i="4"/>
  <c r="G245" i="4"/>
  <c r="G125" i="4"/>
  <c r="G60" i="4"/>
  <c r="G123" i="4"/>
  <c r="G311" i="4"/>
  <c r="BC188" i="4"/>
  <c r="BC148" i="4"/>
  <c r="BC215" i="4"/>
  <c r="BC240" i="4"/>
  <c r="BC204" i="4"/>
  <c r="G292" i="4"/>
  <c r="A26" i="5"/>
  <c r="G49" i="4"/>
  <c r="G170" i="4"/>
  <c r="A14" i="5"/>
  <c r="BC48" i="4"/>
  <c r="G100" i="4"/>
  <c r="BC115" i="4"/>
  <c r="BC150" i="4"/>
  <c r="BC123" i="4"/>
  <c r="BC200" i="4"/>
  <c r="G212" i="4"/>
  <c r="BC250" i="4"/>
  <c r="G222" i="4"/>
  <c r="G129" i="4"/>
  <c r="G30" i="4"/>
  <c r="BC239" i="4"/>
  <c r="G119" i="4"/>
  <c r="G134" i="4"/>
  <c r="G40" i="4"/>
  <c r="BC23" i="4"/>
  <c r="BC130" i="4"/>
  <c r="BC147" i="4"/>
  <c r="G139" i="4"/>
  <c r="BC40" i="4"/>
  <c r="G43" i="4"/>
  <c r="BC256" i="4"/>
  <c r="G118" i="4"/>
  <c r="BC202" i="4"/>
  <c r="G85" i="4"/>
  <c r="BC195" i="4"/>
  <c r="G76" i="4"/>
  <c r="G42" i="4"/>
  <c r="A22" i="5"/>
  <c r="BC7" i="4"/>
  <c r="BC169" i="4"/>
  <c r="BC235" i="4"/>
  <c r="G71" i="4"/>
  <c r="BC162" i="4"/>
  <c r="BC34" i="4"/>
  <c r="G56" i="4"/>
  <c r="G148" i="4"/>
  <c r="BC5" i="4"/>
  <c r="BC94" i="4"/>
  <c r="G223" i="4"/>
  <c r="G25" i="4"/>
  <c r="BC181" i="4"/>
  <c r="BC41" i="4"/>
  <c r="A15" i="5"/>
  <c r="BC172" i="4"/>
  <c r="G216" i="4"/>
  <c r="G141" i="4"/>
  <c r="BC67" i="4"/>
  <c r="BC194" i="4"/>
  <c r="G109" i="4"/>
  <c r="BC214" i="4"/>
  <c r="BC57" i="4"/>
  <c r="BC180" i="4"/>
  <c r="BC9" i="4"/>
  <c r="G224" i="4"/>
  <c r="BC177" i="4"/>
  <c r="G58" i="4"/>
  <c r="BC199" i="4"/>
  <c r="BC210" i="4"/>
  <c r="BC212" i="4"/>
  <c r="BC221" i="4"/>
  <c r="G305" i="4"/>
  <c r="BC42" i="4"/>
  <c r="G315" i="4"/>
  <c r="BC88" i="4"/>
  <c r="G130" i="4"/>
  <c r="BC207" i="4"/>
  <c r="BC272" i="4"/>
  <c r="G61" i="4"/>
  <c r="BC59" i="4"/>
  <c r="G38" i="4"/>
  <c r="BC78" i="4"/>
  <c r="BC170" i="4"/>
  <c r="G41" i="4"/>
  <c r="BC253" i="4"/>
  <c r="BC241" i="4"/>
  <c r="BC99" i="4"/>
  <c r="BC65" i="4"/>
  <c r="G31" i="4"/>
  <c r="G152" i="4"/>
  <c r="G215" i="4"/>
  <c r="BC47" i="4"/>
  <c r="BC261" i="4"/>
  <c r="BC249" i="4"/>
  <c r="BC238" i="4"/>
  <c r="G172" i="4"/>
  <c r="BC152" i="4"/>
  <c r="G220" i="4"/>
  <c r="G208" i="4"/>
  <c r="BC178" i="4"/>
  <c r="BC46" i="4"/>
  <c r="G98" i="4"/>
  <c r="G306" i="4"/>
  <c r="BC264" i="4"/>
  <c r="G144" i="4"/>
  <c r="G29" i="4"/>
  <c r="G105" i="4"/>
  <c r="A7" i="5"/>
  <c r="G133" i="4"/>
  <c r="BC182" i="4"/>
  <c r="A24" i="5"/>
  <c r="G298" i="4"/>
  <c r="G159" i="4"/>
  <c r="BC32" i="4"/>
  <c r="BC62" i="4"/>
  <c r="G20" i="4"/>
  <c r="BC211" i="4"/>
  <c r="G88" i="4"/>
  <c r="G106" i="4"/>
  <c r="G167" i="4"/>
  <c r="G166" i="4"/>
  <c r="G314" i="4"/>
  <c r="BC72" i="4"/>
  <c r="BC173" i="4"/>
  <c r="G94" i="4"/>
  <c r="BC144" i="4"/>
  <c r="G143" i="4"/>
  <c r="A28" i="5"/>
  <c r="BC168" i="4"/>
  <c r="BC8" i="4"/>
  <c r="G33" i="4"/>
  <c r="BC70" i="4"/>
  <c r="G91" i="4"/>
  <c r="BC255" i="4"/>
  <c r="BC36" i="4"/>
  <c r="G75" i="4"/>
  <c r="BC158" i="4"/>
  <c r="BC71" i="4"/>
  <c r="BC73" i="4"/>
  <c r="BC273" i="4"/>
  <c r="G147" i="4"/>
  <c r="BC63" i="4"/>
  <c r="BC96" i="4"/>
  <c r="G24" i="4"/>
  <c r="BC134" i="4"/>
  <c r="A16" i="5"/>
  <c r="BC15" i="4"/>
  <c r="BC26" i="4"/>
  <c r="G18" i="4"/>
  <c r="G128" i="4"/>
  <c r="BC159" i="4"/>
  <c r="G19" i="4"/>
  <c r="BC145" i="4"/>
  <c r="A23" i="5"/>
  <c r="G325" i="4"/>
  <c r="BC18" i="4"/>
  <c r="G181" i="4"/>
  <c r="C59" i="1"/>
  <c r="BC237" i="4"/>
  <c r="BC222" i="4"/>
  <c r="G246" i="4"/>
  <c r="G138" i="4"/>
  <c r="G70" i="4"/>
  <c r="BC247" i="4"/>
  <c r="BC93" i="4"/>
  <c r="BC143" i="4"/>
  <c r="BC14" i="4"/>
  <c r="G210" i="4"/>
  <c r="K8" i="1"/>
  <c r="N8" i="1"/>
  <c r="P8" i="1"/>
  <c r="G202" i="4"/>
  <c r="BC243" i="4"/>
  <c r="BC245" i="4"/>
  <c r="BC60" i="4"/>
  <c r="G86" i="4"/>
  <c r="G124" i="4"/>
  <c r="G72" i="4"/>
  <c r="BC119" i="4"/>
  <c r="BC103" i="4"/>
  <c r="G51" i="4"/>
  <c r="G301" i="4"/>
  <c r="BC44" i="4"/>
  <c r="BC208" i="4"/>
  <c r="BC49" i="4"/>
  <c r="BC75" i="4"/>
  <c r="BC142" i="4"/>
  <c r="G131" i="4"/>
  <c r="BC193" i="4"/>
  <c r="G55" i="4"/>
  <c r="G295" i="4"/>
  <c r="BC101" i="4"/>
  <c r="A8" i="5"/>
  <c r="G248" i="4"/>
  <c r="BC175" i="4"/>
  <c r="BC277" i="4"/>
  <c r="BC213" i="4"/>
  <c r="BC224" i="4"/>
  <c r="BC163" i="4"/>
  <c r="BC33" i="4"/>
  <c r="G27" i="4"/>
  <c r="BC92" i="4"/>
  <c r="BC154" i="4"/>
  <c r="BC141" i="4"/>
  <c r="G65" i="4"/>
  <c r="BC4" i="4"/>
  <c r="BC25" i="4"/>
  <c r="BC227" i="4"/>
  <c r="G287" i="4"/>
  <c r="G150" i="4"/>
  <c r="G26" i="4"/>
  <c r="BC233" i="4"/>
  <c r="BC110" i="4"/>
  <c r="G206" i="4"/>
  <c r="G67" i="4"/>
  <c r="G145" i="4"/>
  <c r="A6" i="5"/>
  <c r="G77" i="4"/>
  <c r="BC229" i="4"/>
  <c r="G146" i="4"/>
  <c r="BC29" i="4"/>
  <c r="G303" i="4"/>
  <c r="BC135" i="4"/>
  <c r="G293" i="4"/>
  <c r="BC271" i="4"/>
  <c r="BC61" i="4"/>
  <c r="BC85" i="4"/>
  <c r="G201" i="4"/>
  <c r="G126" i="4"/>
  <c r="BC242" i="4"/>
  <c r="BC197" i="4"/>
  <c r="G281" i="4"/>
  <c r="BC259" i="4"/>
  <c r="BC124" i="4"/>
  <c r="BC30" i="4"/>
  <c r="BC146" i="4"/>
  <c r="BC22" i="4"/>
  <c r="BC87" i="4"/>
  <c r="BC137" i="4"/>
  <c r="G154" i="4"/>
  <c r="G204" i="4"/>
  <c r="A4" i="5"/>
  <c r="G168" i="4"/>
  <c r="BC131" i="4"/>
  <c r="BC280" i="4"/>
  <c r="BC276" i="4"/>
  <c r="BC6" i="4"/>
  <c r="BC226" i="4"/>
  <c r="BC113" i="4"/>
  <c r="G80" i="4"/>
  <c r="BC102" i="4"/>
  <c r="G104" i="4"/>
  <c r="BC230" i="4"/>
  <c r="BC112" i="4"/>
  <c r="BC198" i="4"/>
  <c r="BC77" i="4"/>
  <c r="G155" i="4"/>
  <c r="G23" i="4"/>
  <c r="BC68" i="4"/>
  <c r="BC205" i="4"/>
  <c r="G62" i="4"/>
  <c r="G169" i="4"/>
  <c r="G197" i="4"/>
  <c r="G291" i="4"/>
  <c r="G50" i="4"/>
  <c r="G92" i="4"/>
  <c r="G114" i="4"/>
  <c r="G39" i="4"/>
  <c r="BC91" i="4"/>
  <c r="BC260" i="4"/>
  <c r="G226" i="4"/>
  <c r="BC254" i="4"/>
  <c r="BC127" i="4"/>
  <c r="BC114" i="4"/>
  <c r="G107" i="4"/>
  <c r="BC179" i="4"/>
  <c r="BC13" i="4"/>
  <c r="BC126" i="4"/>
  <c r="BC86" i="4"/>
  <c r="BC262" i="4"/>
  <c r="BC132" i="4"/>
  <c r="BC165" i="4"/>
  <c r="G74" i="4"/>
  <c r="BC16" i="4"/>
  <c r="BC79" i="4"/>
  <c r="BC50" i="4"/>
  <c r="BC192" i="4"/>
  <c r="BC133" i="4"/>
  <c r="BC231" i="4"/>
  <c r="G203" i="4"/>
  <c r="G132" i="4"/>
  <c r="BC3" i="4"/>
  <c r="BC138" i="4"/>
  <c r="G163" i="4"/>
  <c r="A11" i="5"/>
  <c r="BC191" i="4"/>
  <c r="G87" i="4"/>
  <c r="G302" i="4"/>
  <c r="A30" i="5"/>
  <c r="BC248" i="4"/>
  <c r="G165" i="4"/>
  <c r="BC97" i="4"/>
  <c r="BC186" i="4"/>
  <c r="BC21" i="4"/>
  <c r="G122" i="4"/>
  <c r="G198" i="4"/>
  <c r="BC176" i="4"/>
  <c r="BC104" i="4"/>
  <c r="G34" i="4"/>
  <c r="BC74" i="4"/>
  <c r="BC108" i="4"/>
  <c r="G161" i="4"/>
  <c r="G209" i="4"/>
  <c r="G207" i="4"/>
  <c r="BC76" i="4"/>
  <c r="BC129" i="4"/>
  <c r="BC219" i="4"/>
  <c r="G66" i="4"/>
  <c r="BC120" i="4"/>
  <c r="G63" i="4"/>
  <c r="G113" i="4"/>
  <c r="G286" i="4"/>
  <c r="G73" i="4"/>
  <c r="G213" i="4"/>
  <c r="G84" i="4"/>
  <c r="G69" i="4"/>
  <c r="BC151" i="4"/>
  <c r="BC160" i="4"/>
  <c r="BC149" i="4"/>
  <c r="G22" i="4"/>
  <c r="G116" i="4"/>
  <c r="G135" i="4"/>
  <c r="BC184" i="4"/>
  <c r="G312" i="4"/>
  <c r="A5" i="5"/>
  <c r="G68" i="4"/>
  <c r="G45" i="4"/>
  <c r="G93" i="4"/>
  <c r="BC155" i="4"/>
  <c r="G247" i="4"/>
  <c r="BC10" i="4"/>
  <c r="BC171" i="4"/>
  <c r="G164" i="4"/>
  <c r="G99" i="4"/>
  <c r="BC268" i="4"/>
  <c r="BC161" i="4"/>
  <c r="G47" i="4"/>
  <c r="BC156" i="4"/>
  <c r="BC269" i="4"/>
  <c r="BC125" i="4"/>
  <c r="BC107" i="4"/>
  <c r="BC157" i="4"/>
  <c r="G137" i="4"/>
  <c r="BC106" i="4"/>
  <c r="BC183" i="4"/>
  <c r="G308" i="4"/>
  <c r="BC236" i="4"/>
  <c r="G149" i="4"/>
  <c r="BC257" i="4"/>
  <c r="G96" i="4"/>
  <c r="BC11" i="4"/>
  <c r="BC27" i="4"/>
  <c r="BC55" i="4"/>
  <c r="BC51" i="4"/>
  <c r="G44" i="4"/>
  <c r="G53" i="4"/>
  <c r="BC84" i="4"/>
  <c r="BC190" i="4"/>
  <c r="BC203" i="4"/>
  <c r="G37" i="4"/>
  <c r="G288" i="4"/>
  <c r="BC80" i="4"/>
  <c r="BC54" i="4"/>
  <c r="A9" i="5"/>
  <c r="BC225" i="4"/>
  <c r="BC39" i="4"/>
  <c r="BC100" i="4"/>
  <c r="BC116" i="4"/>
  <c r="BC28" i="4"/>
  <c r="G171" i="4"/>
  <c r="BC43" i="4"/>
  <c r="G57" i="4"/>
  <c r="G48" i="4"/>
  <c r="BC189" i="4"/>
  <c r="G279" i="4"/>
  <c r="BC58" i="4"/>
  <c r="G310" i="4"/>
  <c r="BC81" i="4"/>
  <c r="G117" i="4"/>
  <c r="BC136" i="4"/>
  <c r="BC167" i="4"/>
  <c r="BC209" i="4"/>
  <c r="G249" i="4"/>
  <c r="BC66" i="4"/>
  <c r="BC69" i="4"/>
  <c r="BC220" i="4"/>
  <c r="BC56" i="4"/>
  <c r="BC216" i="4"/>
  <c r="BC45" i="4"/>
  <c r="BC164" i="4"/>
  <c r="G225" i="4"/>
  <c r="BC267" i="4"/>
  <c r="BC118" i="4"/>
  <c r="BC38" i="4"/>
  <c r="BC258" i="4"/>
  <c r="BC122" i="4"/>
  <c r="G320" i="4"/>
  <c r="BC20" i="4"/>
  <c r="BC234" i="4"/>
  <c r="BC31" i="4"/>
  <c r="G200" i="4"/>
  <c r="G59" i="4"/>
  <c r="BC24" i="4"/>
  <c r="BC187" i="4"/>
  <c r="BC274" i="4"/>
  <c r="BC201" i="4"/>
  <c r="G108" i="4"/>
  <c r="BC53" i="4"/>
  <c r="G280" i="4"/>
  <c r="G32" i="4"/>
  <c r="BC270" i="4"/>
  <c r="BC105" i="4"/>
  <c r="G54" i="4"/>
  <c r="BC279" i="4"/>
  <c r="G36" i="4"/>
  <c r="G157" i="4"/>
  <c r="G90" i="4"/>
  <c r="G127" i="4"/>
  <c r="A19" i="5"/>
  <c r="BC185" i="4"/>
  <c r="G211" i="4"/>
  <c r="G309" i="4"/>
  <c r="G103" i="4"/>
  <c r="G205" i="4"/>
  <c r="A13" i="5"/>
  <c r="G46" i="4"/>
  <c r="G102" i="4"/>
  <c r="G28" i="4"/>
  <c r="A27" i="5"/>
  <c r="G214" i="4"/>
  <c r="G120" i="4"/>
  <c r="G115" i="4"/>
  <c r="BC166" i="4"/>
  <c r="BC12" i="4"/>
  <c r="BC246" i="4"/>
  <c r="G297" i="4"/>
  <c r="BC232" i="4"/>
  <c r="BC223" i="4"/>
  <c r="BC206" i="4"/>
  <c r="BC109" i="4"/>
  <c r="G151" i="4"/>
  <c r="BC89" i="4"/>
  <c r="G160" i="4"/>
  <c r="G183" i="4"/>
  <c r="G243" i="4"/>
  <c r="G241" i="4"/>
  <c r="G242" i="4"/>
  <c r="G232" i="4"/>
  <c r="G178" i="4"/>
  <c r="G261" i="4"/>
  <c r="G264" i="4"/>
  <c r="G258" i="4"/>
  <c r="G179" i="4"/>
  <c r="G192" i="4"/>
  <c r="G186" i="4"/>
  <c r="G318" i="4"/>
  <c r="G176" i="4"/>
  <c r="BL309" i="4"/>
  <c r="BK309" i="4"/>
  <c r="BL291" i="4"/>
  <c r="BK291" i="4"/>
  <c r="G387" i="4"/>
  <c r="BK293" i="4"/>
  <c r="BL293" i="4"/>
  <c r="G395" i="4"/>
  <c r="Y17" i="5"/>
  <c r="X17" i="5"/>
  <c r="C17" i="5"/>
  <c r="W17" i="5"/>
  <c r="BK324" i="4"/>
  <c r="BL324" i="4"/>
  <c r="BL308" i="4"/>
  <c r="BK308" i="4"/>
  <c r="G391" i="4"/>
  <c r="G370" i="4"/>
  <c r="W27" i="5"/>
  <c r="X27" i="5"/>
  <c r="C27" i="5"/>
  <c r="Y27" i="5"/>
  <c r="C13" i="5"/>
  <c r="W13" i="5"/>
  <c r="Y13" i="5"/>
  <c r="X13" i="5"/>
  <c r="BL320" i="4"/>
  <c r="BK320" i="4"/>
  <c r="BK310" i="4"/>
  <c r="C49" i="1"/>
  <c r="BL310" i="4"/>
  <c r="BL288" i="4"/>
  <c r="BK288" i="4"/>
  <c r="Y5" i="5"/>
  <c r="X5" i="5"/>
  <c r="C5" i="5"/>
  <c r="W5" i="5"/>
  <c r="Y30" i="5"/>
  <c r="W30" i="5"/>
  <c r="C30" i="5"/>
  <c r="X30" i="5"/>
  <c r="W11" i="5"/>
  <c r="C11" i="5"/>
  <c r="Y11" i="5"/>
  <c r="X11" i="5"/>
  <c r="G338" i="4"/>
  <c r="G412" i="4"/>
  <c r="G364" i="4"/>
  <c r="BK295" i="4"/>
  <c r="C24" i="1"/>
  <c r="BL295" i="4"/>
  <c r="C295" i="4"/>
  <c r="G353" i="4"/>
  <c r="Y28" i="5"/>
  <c r="C28" i="5"/>
  <c r="X28" i="5"/>
  <c r="W28" i="5"/>
  <c r="BK298" i="4"/>
  <c r="C29" i="1"/>
  <c r="BL298" i="4"/>
  <c r="X7" i="5"/>
  <c r="W7" i="5"/>
  <c r="Y7" i="5"/>
  <c r="C7" i="5"/>
  <c r="BK305" i="4"/>
  <c r="C44" i="1"/>
  <c r="BL305" i="4"/>
  <c r="BK311" i="4"/>
  <c r="BL311" i="4"/>
  <c r="C10" i="5"/>
  <c r="Y10" i="5"/>
  <c r="W10" i="5"/>
  <c r="X10" i="5"/>
  <c r="BL319" i="4"/>
  <c r="BK319" i="4"/>
  <c r="BL290" i="4"/>
  <c r="BK290" i="4"/>
  <c r="BL297" i="4"/>
  <c r="BK297" i="4"/>
  <c r="G359" i="4"/>
  <c r="W9" i="5"/>
  <c r="Y9" i="5"/>
  <c r="X9" i="5"/>
  <c r="C9" i="5"/>
  <c r="BL312" i="4"/>
  <c r="C312" i="4"/>
  <c r="BK312" i="4"/>
  <c r="BL286" i="4"/>
  <c r="BK286" i="4"/>
  <c r="BK302" i="4"/>
  <c r="BL302" i="4"/>
  <c r="C4" i="5"/>
  <c r="Y4" i="5"/>
  <c r="X4" i="5"/>
  <c r="W4" i="5"/>
  <c r="BK303" i="4"/>
  <c r="BL303" i="4"/>
  <c r="BL301" i="4"/>
  <c r="BK301" i="4"/>
  <c r="C34" i="1"/>
  <c r="BK325" i="4"/>
  <c r="BL325" i="4"/>
  <c r="C325" i="4"/>
  <c r="C24" i="5"/>
  <c r="W24" i="5"/>
  <c r="X24" i="5"/>
  <c r="Y24" i="5"/>
  <c r="BL306" i="4"/>
  <c r="BK306" i="4"/>
  <c r="G401" i="4"/>
  <c r="C62" i="1"/>
  <c r="C22" i="5"/>
  <c r="X22" i="5"/>
  <c r="Y22" i="5"/>
  <c r="W22" i="5"/>
  <c r="X26" i="5"/>
  <c r="C26" i="5"/>
  <c r="W26" i="5"/>
  <c r="Y26" i="5"/>
  <c r="BL318" i="4"/>
  <c r="BK318" i="4"/>
  <c r="C63" i="1"/>
  <c r="W19" i="5"/>
  <c r="C19" i="5"/>
  <c r="Y19" i="5"/>
  <c r="X19" i="5"/>
  <c r="G343" i="4"/>
  <c r="G376" i="4"/>
  <c r="G407" i="4"/>
  <c r="C67" i="1"/>
  <c r="C6" i="5"/>
  <c r="X6" i="5"/>
  <c r="Y6" i="5"/>
  <c r="W6" i="5"/>
  <c r="BK287" i="4"/>
  <c r="C16" i="1"/>
  <c r="BL287" i="4"/>
  <c r="C8" i="5"/>
  <c r="Y8" i="5"/>
  <c r="W8" i="5"/>
  <c r="X8" i="5"/>
  <c r="Y23" i="5"/>
  <c r="C23" i="5"/>
  <c r="X23" i="5"/>
  <c r="W23" i="5"/>
  <c r="Y16" i="5"/>
  <c r="X16" i="5"/>
  <c r="W16" i="5"/>
  <c r="C16" i="5"/>
  <c r="BK314" i="4"/>
  <c r="BL314" i="4"/>
  <c r="BK315" i="4"/>
  <c r="BL315" i="4"/>
  <c r="C315" i="4"/>
  <c r="Y15" i="5"/>
  <c r="W15" i="5"/>
  <c r="C15" i="5"/>
  <c r="X15" i="5"/>
  <c r="G348" i="4"/>
  <c r="X14" i="5"/>
  <c r="W14" i="5"/>
  <c r="Y14" i="5"/>
  <c r="C14" i="5"/>
  <c r="BK292" i="4"/>
  <c r="C20" i="1"/>
  <c r="BL292" i="4"/>
  <c r="C292" i="4"/>
  <c r="BK284" i="4"/>
  <c r="C7" i="1"/>
  <c r="BL284" i="4"/>
  <c r="C284" i="4"/>
  <c r="C21" i="5"/>
  <c r="Y21" i="5"/>
  <c r="X21" i="5"/>
  <c r="W21" i="5"/>
  <c r="C18" i="5"/>
  <c r="W18" i="5"/>
  <c r="Y18" i="5"/>
  <c r="X18" i="5"/>
  <c r="G382" i="4"/>
  <c r="C323" i="4"/>
  <c r="BL300" i="4"/>
  <c r="BK300" i="4"/>
  <c r="C297" i="4"/>
  <c r="C318" i="4"/>
  <c r="C303" i="4"/>
  <c r="C286" i="4"/>
  <c r="C305" i="4"/>
  <c r="C27" i="1"/>
  <c r="G358" i="4"/>
  <c r="C288" i="4"/>
  <c r="C324" i="4"/>
  <c r="C56" i="1"/>
  <c r="C53" i="1"/>
  <c r="Y34" i="5"/>
  <c r="A34" i="5"/>
  <c r="B34" i="5"/>
  <c r="C319" i="4"/>
  <c r="C300" i="4"/>
  <c r="C287" i="4"/>
  <c r="C306" i="4"/>
  <c r="G351" i="4"/>
  <c r="C19" i="1"/>
  <c r="C21" i="1"/>
  <c r="W32" i="5"/>
  <c r="A32" i="5"/>
  <c r="C302" i="4"/>
  <c r="C290" i="4"/>
  <c r="G374" i="4"/>
  <c r="C39" i="1"/>
  <c r="G335" i="4"/>
  <c r="C6" i="1"/>
  <c r="C9" i="1"/>
  <c r="G346" i="4"/>
  <c r="C17" i="1"/>
  <c r="C41" i="1"/>
  <c r="C320" i="4"/>
  <c r="C308" i="4"/>
  <c r="C309" i="4"/>
  <c r="C54" i="1"/>
  <c r="C47" i="1"/>
  <c r="G381" i="4"/>
  <c r="C36" i="1"/>
  <c r="C50" i="1"/>
  <c r="C57" i="1"/>
  <c r="C51" i="1"/>
  <c r="G357" i="4"/>
  <c r="G362" i="4"/>
  <c r="C28" i="1"/>
  <c r="C26" i="1"/>
  <c r="G375" i="4"/>
  <c r="C25" i="1"/>
  <c r="C35" i="1"/>
  <c r="C42" i="1"/>
  <c r="C45" i="1"/>
  <c r="G385" i="4"/>
  <c r="C48" i="1"/>
  <c r="G390" i="4"/>
  <c r="C52" i="1"/>
  <c r="G373" i="4"/>
  <c r="G368" i="4"/>
  <c r="C40" i="1"/>
  <c r="G356" i="4"/>
  <c r="C23" i="1"/>
  <c r="C18" i="1"/>
  <c r="G386" i="4"/>
  <c r="G379" i="4"/>
  <c r="G380" i="4"/>
  <c r="G367" i="4"/>
  <c r="C33" i="1"/>
  <c r="C13" i="1"/>
  <c r="C30" i="1"/>
  <c r="G347" i="4"/>
  <c r="G394" i="4"/>
  <c r="C55" i="1"/>
  <c r="C46" i="1"/>
  <c r="G341" i="4"/>
  <c r="C12" i="1"/>
  <c r="C314" i="4"/>
  <c r="C74" i="1"/>
  <c r="G410" i="4"/>
  <c r="C73" i="1"/>
  <c r="C301" i="4"/>
  <c r="X33" i="5"/>
  <c r="A33" i="5"/>
  <c r="B33" i="5"/>
  <c r="C311" i="4"/>
  <c r="C298" i="4"/>
  <c r="C310" i="4"/>
  <c r="C293" i="4"/>
  <c r="C291" i="4"/>
  <c r="C43" i="1"/>
  <c r="C15" i="1"/>
  <c r="BD84" i="4"/>
  <c r="BE84" i="4"/>
  <c r="BD138" i="4"/>
  <c r="BE138" i="4"/>
  <c r="BD141" i="4"/>
  <c r="BE141" i="4"/>
  <c r="BD89" i="4"/>
  <c r="BE89" i="4"/>
  <c r="BD27" i="4"/>
  <c r="BE27" i="4"/>
  <c r="BD61" i="4"/>
  <c r="BE61" i="4"/>
  <c r="BD23" i="4"/>
  <c r="BE23" i="4"/>
  <c r="BD230" i="4"/>
  <c r="BE230" i="4"/>
  <c r="BD258" i="4"/>
  <c r="BE258" i="4"/>
  <c r="BD256" i="4"/>
  <c r="BE256" i="4"/>
  <c r="BD195" i="4"/>
  <c r="BE195" i="4"/>
  <c r="BD119" i="4"/>
  <c r="BE119" i="4"/>
  <c r="BD42" i="4"/>
  <c r="BE42" i="4"/>
  <c r="BD167" i="4"/>
  <c r="BE167" i="4"/>
  <c r="BD118" i="4"/>
  <c r="BE118" i="4"/>
  <c r="BD107" i="4"/>
  <c r="BE107" i="4"/>
  <c r="BD122" i="4"/>
  <c r="BE122" i="4"/>
  <c r="BD187" i="4"/>
  <c r="BE187" i="4"/>
  <c r="BD181" i="4"/>
  <c r="BE181" i="4"/>
  <c r="BD189" i="4"/>
  <c r="BE189" i="4"/>
  <c r="BD98" i="4"/>
  <c r="BE98" i="4"/>
  <c r="BD101" i="4"/>
  <c r="BE101" i="4"/>
  <c r="BD173" i="4"/>
  <c r="BE173" i="4"/>
  <c r="BD210" i="4"/>
  <c r="BE210" i="4"/>
  <c r="BD94" i="4"/>
  <c r="BE94" i="4"/>
  <c r="BD132" i="4"/>
  <c r="BE132" i="4"/>
  <c r="BD204" i="4"/>
  <c r="BE204" i="4"/>
  <c r="BD224" i="4"/>
  <c r="BE224" i="4"/>
  <c r="BD185" i="4"/>
  <c r="BE185" i="4"/>
  <c r="BD253" i="4"/>
  <c r="BE253" i="4"/>
  <c r="BD231" i="4"/>
  <c r="BE231" i="4"/>
  <c r="BD266" i="4"/>
  <c r="BE266" i="4"/>
  <c r="BD150" i="4"/>
  <c r="BE150" i="4"/>
  <c r="BD136" i="4"/>
  <c r="BE136" i="4"/>
  <c r="BD279" i="4"/>
  <c r="BE279" i="4"/>
  <c r="BD97" i="4"/>
  <c r="BE97" i="4"/>
  <c r="BD264" i="4"/>
  <c r="BE264" i="4"/>
  <c r="BD9" i="4"/>
  <c r="BE9" i="4"/>
  <c r="BD19" i="4"/>
  <c r="BE19" i="4"/>
  <c r="BD133" i="4"/>
  <c r="BE133" i="4"/>
  <c r="BD43" i="4"/>
  <c r="BE43" i="4"/>
  <c r="BD58" i="4"/>
  <c r="BE58" i="4"/>
  <c r="BD124" i="4"/>
  <c r="BE124" i="4"/>
  <c r="BD33" i="4"/>
  <c r="BE33" i="4"/>
  <c r="BD275" i="4"/>
  <c r="BE275" i="4"/>
  <c r="BD56" i="4"/>
  <c r="BE56" i="4"/>
  <c r="BD154" i="4"/>
  <c r="BE154" i="4"/>
  <c r="BD238" i="4"/>
  <c r="BE238" i="4"/>
  <c r="BD273" i="4"/>
  <c r="BE273" i="4"/>
  <c r="BD248" i="4"/>
  <c r="BE248" i="4"/>
  <c r="BD190" i="4"/>
  <c r="BE190" i="4"/>
  <c r="BD179" i="4"/>
  <c r="BE179" i="4"/>
  <c r="BD77" i="4"/>
  <c r="BE77" i="4"/>
  <c r="BD60" i="4"/>
  <c r="BE60" i="4"/>
  <c r="BD271" i="4"/>
  <c r="BE271" i="4"/>
  <c r="BD72" i="4"/>
  <c r="BE72" i="4"/>
  <c r="BD16" i="4"/>
  <c r="BE16" i="4"/>
  <c r="BD45" i="4"/>
  <c r="BE45" i="4"/>
  <c r="BD277" i="4"/>
  <c r="BE277" i="4"/>
  <c r="BD135" i="4"/>
  <c r="BE135" i="4"/>
  <c r="BD40" i="4"/>
  <c r="BE40" i="4"/>
  <c r="BD104" i="4"/>
  <c r="BE104" i="4"/>
  <c r="BD15" i="4"/>
  <c r="BE15" i="4"/>
  <c r="BD274" i="4"/>
  <c r="BE274" i="4"/>
  <c r="BD226" i="4"/>
  <c r="BE226" i="4"/>
  <c r="BD75" i="4"/>
  <c r="BE75" i="4"/>
  <c r="BD3" i="4"/>
  <c r="BE3" i="4"/>
  <c r="BD57" i="4"/>
  <c r="BE57" i="4"/>
  <c r="BD214" i="4"/>
  <c r="BE214" i="4"/>
  <c r="BD245" i="4"/>
  <c r="BE245" i="4"/>
  <c r="BD65" i="4"/>
  <c r="BE65" i="4"/>
  <c r="BD191" i="4"/>
  <c r="BE191" i="4"/>
  <c r="BD67" i="4"/>
  <c r="BE67" i="4"/>
  <c r="BD13" i="4"/>
  <c r="BE13" i="4"/>
  <c r="BD96" i="4"/>
  <c r="BE96" i="4"/>
  <c r="BD246" i="4"/>
  <c r="BE246" i="4"/>
  <c r="BD259" i="4"/>
  <c r="BE259" i="4"/>
  <c r="BD93" i="4"/>
  <c r="BE93" i="4"/>
  <c r="BD70" i="4"/>
  <c r="BE70" i="4"/>
  <c r="BD161" i="4"/>
  <c r="BE161" i="4"/>
  <c r="BD239" i="4"/>
  <c r="BE239" i="4"/>
  <c r="BD113" i="4"/>
  <c r="BE113" i="4"/>
  <c r="BD147" i="4"/>
  <c r="BE147" i="4"/>
  <c r="BD18" i="4"/>
  <c r="BE18" i="4"/>
  <c r="BD168" i="4"/>
  <c r="BE168" i="4"/>
  <c r="BD7" i="4"/>
  <c r="BE7" i="4"/>
  <c r="BD28" i="4"/>
  <c r="BE28" i="4"/>
  <c r="BD115" i="4"/>
  <c r="BE115" i="4"/>
  <c r="BD130" i="4"/>
  <c r="BE130" i="4"/>
  <c r="BD203" i="4"/>
  <c r="BE203" i="4"/>
  <c r="BD219" i="4"/>
  <c r="BE219" i="4"/>
  <c r="BD250" i="4"/>
  <c r="BE250" i="4"/>
  <c r="BD54" i="4"/>
  <c r="BE54" i="4"/>
  <c r="BD211" i="4"/>
  <c r="BE211" i="4"/>
  <c r="BD159" i="4"/>
  <c r="BE159" i="4"/>
  <c r="BD192" i="4"/>
  <c r="BE192" i="4"/>
  <c r="BD260" i="4"/>
  <c r="BE260" i="4"/>
  <c r="BD236" i="4"/>
  <c r="BE236" i="4"/>
  <c r="BD201" i="4"/>
  <c r="BE201" i="4"/>
  <c r="BD169" i="4"/>
  <c r="BE169" i="4"/>
  <c r="BD172" i="4"/>
  <c r="BE172" i="4"/>
  <c r="BD78" i="4"/>
  <c r="BE78" i="4"/>
  <c r="BD114" i="4"/>
  <c r="BE114" i="4"/>
  <c r="BD215" i="4"/>
  <c r="BE215" i="4"/>
  <c r="BD99" i="4"/>
  <c r="BE99" i="4"/>
  <c r="BD207" i="4"/>
  <c r="BE207" i="4"/>
  <c r="BD158" i="4"/>
  <c r="BE158" i="4"/>
  <c r="BD220" i="4"/>
  <c r="BE220" i="4"/>
  <c r="BD73" i="4"/>
  <c r="BE73" i="4"/>
  <c r="BD261" i="4"/>
  <c r="BE261" i="4"/>
  <c r="BD216" i="4"/>
  <c r="BE216" i="4"/>
  <c r="BD229" i="4"/>
  <c r="BE229" i="4"/>
  <c r="BD31" i="4"/>
  <c r="BE31" i="4"/>
  <c r="BD20" i="4"/>
  <c r="BE20" i="4"/>
  <c r="BD41" i="4"/>
  <c r="BE41" i="4"/>
  <c r="BD62" i="4"/>
  <c r="BE62" i="4"/>
  <c r="BD90" i="4"/>
  <c r="BE90" i="4"/>
  <c r="BD44" i="4"/>
  <c r="BE44" i="4"/>
  <c r="BD156" i="4"/>
  <c r="BE156" i="4"/>
  <c r="BD53" i="4"/>
  <c r="BE53" i="4"/>
  <c r="BD63" i="4"/>
  <c r="BE63" i="4"/>
  <c r="BD268" i="4"/>
  <c r="BE268" i="4"/>
  <c r="BD137" i="4"/>
  <c r="BE137" i="4"/>
  <c r="BD143" i="4"/>
  <c r="BE143" i="4"/>
  <c r="BD208" i="4"/>
  <c r="BE208" i="4"/>
  <c r="BD276" i="4"/>
  <c r="BE276" i="4"/>
  <c r="BD146" i="4"/>
  <c r="BE146" i="4"/>
  <c r="BD175" i="4"/>
  <c r="BE175" i="4"/>
  <c r="BD233" i="4"/>
  <c r="BE233" i="4"/>
  <c r="BD182" i="4"/>
  <c r="BE182" i="4"/>
  <c r="BD280" i="4"/>
  <c r="BE280" i="4"/>
  <c r="BD26" i="4"/>
  <c r="BE26" i="4"/>
  <c r="BD102" i="4"/>
  <c r="BE102" i="4"/>
  <c r="BD38" i="4"/>
  <c r="BE38" i="4"/>
  <c r="BD86" i="4"/>
  <c r="BE86" i="4"/>
  <c r="BD176" i="4"/>
  <c r="BE176" i="4"/>
  <c r="BD223" i="4"/>
  <c r="BE223" i="4"/>
  <c r="BD11" i="4"/>
  <c r="BE11" i="4"/>
  <c r="BD281" i="4"/>
  <c r="BE281" i="4"/>
  <c r="BD249" i="4"/>
  <c r="BE249" i="4"/>
  <c r="BD262" i="4"/>
  <c r="BE262" i="4"/>
  <c r="BD123" i="4"/>
  <c r="BE123" i="4"/>
  <c r="BD267" i="4"/>
  <c r="BE267" i="4"/>
  <c r="BD183" i="4"/>
  <c r="BE183" i="4"/>
  <c r="BD87" i="4"/>
  <c r="BE87" i="4"/>
  <c r="BD108" i="4"/>
  <c r="BE108" i="4"/>
  <c r="BD149" i="4"/>
  <c r="BE149" i="4"/>
  <c r="BD81" i="4"/>
  <c r="BE81" i="4"/>
  <c r="BD22" i="4"/>
  <c r="BE22" i="4"/>
  <c r="BD106" i="4"/>
  <c r="BE106" i="4"/>
  <c r="BD103" i="4"/>
  <c r="BE103" i="4"/>
  <c r="BD257" i="4"/>
  <c r="BE257" i="4"/>
  <c r="BD152" i="4"/>
  <c r="BE152" i="4"/>
  <c r="BD255" i="4"/>
  <c r="BE255" i="4"/>
  <c r="BD131" i="4"/>
  <c r="BE131" i="4"/>
  <c r="BD36" i="4"/>
  <c r="BE36" i="4"/>
  <c r="BD206" i="4"/>
  <c r="BE206" i="4"/>
  <c r="BD199" i="4"/>
  <c r="BE199" i="4"/>
  <c r="BD29" i="4"/>
  <c r="BE29" i="4"/>
  <c r="BD49" i="4"/>
  <c r="BE49" i="4"/>
  <c r="BD71" i="4"/>
  <c r="BE71" i="4"/>
  <c r="BD112" i="4"/>
  <c r="BE112" i="4"/>
  <c r="BD6" i="4"/>
  <c r="BE6" i="4"/>
  <c r="BD8" i="4"/>
  <c r="BE8" i="4"/>
  <c r="BD197" i="4"/>
  <c r="BE197" i="4"/>
  <c r="BD120" i="4"/>
  <c r="BE120" i="4"/>
  <c r="BD34" i="4"/>
  <c r="BE34" i="4"/>
  <c r="BD69" i="4"/>
  <c r="BE69" i="4"/>
  <c r="BD234" i="4"/>
  <c r="BE234" i="4"/>
  <c r="BD10" i="4"/>
  <c r="BE10" i="4"/>
  <c r="BD200" i="4"/>
  <c r="BE200" i="4"/>
  <c r="BD46" i="4"/>
  <c r="BE46" i="4"/>
  <c r="BD177" i="4"/>
  <c r="BE177" i="4"/>
  <c r="BD205" i="4"/>
  <c r="BE205" i="4"/>
  <c r="BD263" i="4"/>
  <c r="BE263" i="4"/>
  <c r="BD24" i="4"/>
  <c r="BE24" i="4"/>
  <c r="BD91" i="4"/>
  <c r="BE91" i="4"/>
  <c r="BD117" i="4"/>
  <c r="BE117" i="4"/>
  <c r="BD4" i="4"/>
  <c r="BE4" i="4"/>
  <c r="BD212" i="4"/>
  <c r="BE212" i="4"/>
  <c r="BD160" i="4"/>
  <c r="BE160" i="4"/>
  <c r="BD110" i="4"/>
  <c r="BE110" i="4"/>
  <c r="BD270" i="4"/>
  <c r="BE270" i="4"/>
  <c r="BD85" i="4"/>
  <c r="BE85" i="4"/>
  <c r="BD32" i="4"/>
  <c r="BE32" i="4"/>
  <c r="BD148" i="4"/>
  <c r="BE148" i="4"/>
  <c r="BD198" i="4"/>
  <c r="BE198" i="4"/>
  <c r="BD39" i="4"/>
  <c r="BE39" i="4"/>
  <c r="BD79" i="4"/>
  <c r="BE79" i="4"/>
  <c r="BD66" i="4"/>
  <c r="BE66" i="4"/>
  <c r="BD269" i="4"/>
  <c r="BE269" i="4"/>
  <c r="BD68" i="4"/>
  <c r="BE68" i="4"/>
  <c r="BD88" i="4"/>
  <c r="BE88" i="4"/>
  <c r="BD116" i="4"/>
  <c r="BE116" i="4"/>
  <c r="BD166" i="4"/>
  <c r="BE166" i="4"/>
  <c r="BD164" i="4"/>
  <c r="BE164" i="4"/>
  <c r="BD37" i="4"/>
  <c r="BE37" i="4"/>
  <c r="BD232" i="4"/>
  <c r="BE232" i="4"/>
  <c r="BD127" i="4"/>
  <c r="BE127" i="4"/>
  <c r="BD47" i="4"/>
  <c r="BE47" i="4"/>
  <c r="BD74" i="4"/>
  <c r="BE74" i="4"/>
  <c r="BD128" i="4"/>
  <c r="BE128" i="4"/>
  <c r="BD2" i="4"/>
  <c r="BE2" i="4"/>
  <c r="BD142" i="4"/>
  <c r="BE142" i="4"/>
  <c r="BD184" i="4"/>
  <c r="BE184" i="4"/>
  <c r="BD235" i="4"/>
  <c r="BE235" i="4"/>
  <c r="BD5" i="4"/>
  <c r="BE5" i="4"/>
  <c r="BD202" i="4"/>
  <c r="BE202" i="4"/>
  <c r="BD100" i="4"/>
  <c r="BE100" i="4"/>
  <c r="BD92" i="4"/>
  <c r="BE92" i="4"/>
  <c r="BD242" i="4"/>
  <c r="BE242" i="4"/>
  <c r="BD139" i="4"/>
  <c r="BE139" i="4"/>
  <c r="BD155" i="4"/>
  <c r="BE155" i="4"/>
  <c r="B32" i="5"/>
  <c r="BD213" i="4"/>
  <c r="BE213" i="4"/>
  <c r="BD59" i="4"/>
  <c r="BE59" i="4"/>
  <c r="BD51" i="4"/>
  <c r="BE51" i="4"/>
  <c r="BD254" i="4"/>
  <c r="BE254" i="4"/>
  <c r="BD178" i="4"/>
  <c r="BE178" i="4"/>
  <c r="BD163" i="4"/>
  <c r="BE163" i="4"/>
  <c r="BD50" i="4"/>
  <c r="BE50" i="4"/>
  <c r="BD126" i="4"/>
  <c r="BE126" i="4"/>
  <c r="BD170" i="4"/>
  <c r="BE170" i="4"/>
  <c r="BD240" i="4"/>
  <c r="BE240" i="4"/>
  <c r="BD145" i="4"/>
  <c r="BE145" i="4"/>
  <c r="BD194" i="4"/>
  <c r="BE194" i="4"/>
  <c r="BD180" i="4"/>
  <c r="BE180" i="4"/>
  <c r="BD109" i="4"/>
  <c r="BE109" i="4"/>
  <c r="BD243" i="4"/>
  <c r="BE243" i="4"/>
  <c r="BD144" i="4"/>
  <c r="BE144" i="4"/>
  <c r="BD162" i="4"/>
  <c r="BE162" i="4"/>
  <c r="BD134" i="4"/>
  <c r="BE134" i="4"/>
  <c r="BD30" i="4"/>
  <c r="BE30" i="4"/>
  <c r="BD105" i="4"/>
  <c r="BE105" i="4"/>
  <c r="BD188" i="4"/>
  <c r="BE188" i="4"/>
  <c r="BD272" i="4"/>
  <c r="BE272" i="4"/>
  <c r="BD83" i="4"/>
  <c r="BE83" i="4"/>
  <c r="BD193" i="4"/>
  <c r="BE193" i="4"/>
  <c r="BD222" i="4"/>
  <c r="BE222" i="4"/>
  <c r="BD48" i="4"/>
  <c r="BE48" i="4"/>
  <c r="BD12" i="4"/>
  <c r="BE12" i="4"/>
  <c r="BD125" i="4"/>
  <c r="BE125" i="4"/>
  <c r="BD76" i="4"/>
  <c r="BE76" i="4"/>
  <c r="BD157" i="4"/>
  <c r="BE157" i="4"/>
  <c r="BD237" i="4"/>
  <c r="BE237" i="4"/>
  <c r="BD247" i="4"/>
  <c r="BE247" i="4"/>
  <c r="BD165" i="4"/>
  <c r="BE165" i="4"/>
  <c r="BD225" i="4"/>
  <c r="BE225" i="4"/>
  <c r="BD129" i="4"/>
  <c r="BE129" i="4"/>
  <c r="BD227" i="4"/>
  <c r="BE227" i="4"/>
  <c r="BD21" i="4"/>
  <c r="BE21" i="4"/>
  <c r="BD241" i="4"/>
  <c r="BE241" i="4"/>
  <c r="BD80" i="4"/>
  <c r="BE80" i="4"/>
  <c r="BD14" i="4"/>
  <c r="BE14" i="4"/>
  <c r="BD171" i="4"/>
  <c r="BE171" i="4"/>
  <c r="BD209" i="4"/>
  <c r="BE209" i="4"/>
  <c r="BD221" i="4"/>
  <c r="BE221" i="4"/>
  <c r="BD186" i="4"/>
  <c r="BE186" i="4"/>
  <c r="BD25" i="4"/>
  <c r="BE25" i="4"/>
  <c r="BD151" i="4"/>
  <c r="BE151" i="4"/>
  <c r="BD55" i="4"/>
  <c r="BE55" i="4"/>
  <c r="A35" i="5"/>
  <c r="BG40" i="4"/>
  <c r="BI40" i="4"/>
  <c r="BG249" i="4"/>
  <c r="BI249" i="4"/>
  <c r="BK249" i="4"/>
  <c r="BL249" i="4"/>
  <c r="BG242" i="4"/>
  <c r="BI242" i="4"/>
  <c r="BK242" i="4"/>
  <c r="BL242" i="4"/>
  <c r="BG59" i="4"/>
  <c r="BI59" i="4"/>
  <c r="BK59" i="4"/>
  <c r="BL59" i="4"/>
  <c r="BG80" i="4"/>
  <c r="BI80" i="4"/>
  <c r="BK80" i="4"/>
  <c r="BL80" i="4"/>
  <c r="BG180" i="4"/>
  <c r="BI180" i="4"/>
  <c r="BK180" i="4"/>
  <c r="BL180" i="4"/>
  <c r="BG229" i="4"/>
  <c r="BI229" i="4"/>
  <c r="BK229" i="4"/>
  <c r="BL229" i="4"/>
  <c r="BG85" i="4"/>
  <c r="BI85" i="4"/>
  <c r="BG101" i="4"/>
  <c r="BI101" i="4"/>
  <c r="BK101" i="4"/>
  <c r="BL101" i="4"/>
  <c r="BG206" i="4"/>
  <c r="BI206" i="4"/>
  <c r="BK206" i="4"/>
  <c r="BL206" i="4"/>
  <c r="BG143" i="4"/>
  <c r="BI143" i="4"/>
  <c r="BK143" i="4"/>
  <c r="BL143" i="4"/>
  <c r="BG148" i="4"/>
  <c r="BI148" i="4"/>
  <c r="BK148" i="4"/>
  <c r="BL148" i="4"/>
  <c r="BG15" i="4"/>
  <c r="BI15" i="4"/>
  <c r="BK15" i="4"/>
  <c r="BL15" i="4"/>
  <c r="BG66" i="4"/>
  <c r="BI66" i="4"/>
  <c r="BG189" i="4"/>
  <c r="BI189" i="4"/>
  <c r="BK189" i="4"/>
  <c r="BL189" i="4"/>
  <c r="BG139" i="4"/>
  <c r="BI139" i="4"/>
  <c r="BK139" i="4"/>
  <c r="BL139" i="4"/>
  <c r="BG136" i="4"/>
  <c r="BI136" i="4"/>
  <c r="BK136" i="4"/>
  <c r="BL136" i="4"/>
  <c r="BG184" i="4"/>
  <c r="BI184" i="4"/>
  <c r="BK184" i="4"/>
  <c r="BL184" i="4"/>
  <c r="BG162" i="4"/>
  <c r="BI162" i="4"/>
  <c r="BK162" i="4"/>
  <c r="BL162" i="4"/>
  <c r="BG123" i="4"/>
  <c r="BI123" i="4"/>
  <c r="BK123" i="4"/>
  <c r="BL123" i="4"/>
  <c r="BG51" i="4"/>
  <c r="BI51" i="4"/>
  <c r="BK51" i="4"/>
  <c r="BL51" i="4"/>
  <c r="BG197" i="4"/>
  <c r="BI197" i="4"/>
  <c r="BG106" i="4"/>
  <c r="BI106" i="4"/>
  <c r="BK106" i="4"/>
  <c r="BL106" i="4"/>
  <c r="BG212" i="4"/>
  <c r="BI212" i="4"/>
  <c r="BK212" i="4"/>
  <c r="BL212" i="4"/>
  <c r="BG201" i="4"/>
  <c r="BI201" i="4"/>
  <c r="BK201" i="4"/>
  <c r="BL201" i="4"/>
  <c r="BG225" i="4"/>
  <c r="BI225" i="4"/>
  <c r="BK225" i="4"/>
  <c r="BL225" i="4"/>
  <c r="BG131" i="4"/>
  <c r="BI131" i="4"/>
  <c r="BK131" i="4"/>
  <c r="BL131" i="4"/>
  <c r="BG158" i="4"/>
  <c r="BI158" i="4"/>
  <c r="BK158" i="4"/>
  <c r="BL158" i="4"/>
  <c r="BG90" i="4"/>
  <c r="BI90" i="4"/>
  <c r="BK90" i="4"/>
  <c r="BL90" i="4"/>
  <c r="BG276" i="4"/>
  <c r="BI276" i="4"/>
  <c r="BK276" i="4"/>
  <c r="BL276" i="4"/>
  <c r="BG39" i="4"/>
  <c r="BI39" i="4"/>
  <c r="BK39" i="4"/>
  <c r="BL39" i="4"/>
  <c r="BG194" i="4"/>
  <c r="BI194" i="4"/>
  <c r="BK194" i="4"/>
  <c r="BL194" i="4"/>
  <c r="BG258" i="4"/>
  <c r="BI258" i="4"/>
  <c r="BK258" i="4"/>
  <c r="BL258" i="4"/>
  <c r="BG269" i="4"/>
  <c r="BI269" i="4"/>
  <c r="BK269" i="4"/>
  <c r="BL269" i="4"/>
  <c r="BG91" i="4"/>
  <c r="BI91" i="4"/>
  <c r="BK91" i="4"/>
  <c r="BL91" i="4"/>
  <c r="BG268" i="4"/>
  <c r="BI268" i="4"/>
  <c r="BK268" i="4"/>
  <c r="BL268" i="4"/>
  <c r="BG154" i="4"/>
  <c r="BI154" i="4"/>
  <c r="BK154" i="4"/>
  <c r="BL154" i="4"/>
  <c r="BG151" i="4"/>
  <c r="BI151" i="4"/>
  <c r="BK151" i="4"/>
  <c r="BL151" i="4"/>
  <c r="BG216" i="4"/>
  <c r="BI216" i="4"/>
  <c r="BK216" i="4"/>
  <c r="BL216" i="4"/>
  <c r="BG202" i="4"/>
  <c r="BI202" i="4"/>
  <c r="BK202" i="4"/>
  <c r="BL202" i="4"/>
  <c r="BG110" i="4"/>
  <c r="BI110" i="4"/>
  <c r="BK110" i="4"/>
  <c r="BL110" i="4"/>
  <c r="BG275" i="4"/>
  <c r="BI275" i="4"/>
  <c r="BK275" i="4"/>
  <c r="BL275" i="4"/>
  <c r="BG234" i="4"/>
  <c r="BI234" i="4"/>
  <c r="BK234" i="4"/>
  <c r="BL234" i="4"/>
  <c r="BG166" i="4"/>
  <c r="BI166" i="4"/>
  <c r="BK166" i="4"/>
  <c r="BL166" i="4"/>
  <c r="BG157" i="4"/>
  <c r="BI157" i="4"/>
  <c r="BK157" i="4"/>
  <c r="BL157" i="4"/>
  <c r="BG179" i="4"/>
  <c r="BI179" i="4"/>
  <c r="BK179" i="4"/>
  <c r="BL179" i="4"/>
  <c r="BG267" i="4"/>
  <c r="BI267" i="4"/>
  <c r="BK267" i="4"/>
  <c r="BL267" i="4"/>
  <c r="BG79" i="4"/>
  <c r="BI79" i="4"/>
  <c r="BK79" i="4"/>
  <c r="BL79" i="4"/>
  <c r="BG120" i="4"/>
  <c r="BI120" i="4"/>
  <c r="BK120" i="4"/>
  <c r="BL120" i="4"/>
  <c r="BG50" i="4"/>
  <c r="BI50" i="4"/>
  <c r="BK50" i="4"/>
  <c r="BL50" i="4"/>
  <c r="BG76" i="4"/>
  <c r="BI76" i="4"/>
  <c r="BK76" i="4"/>
  <c r="BL76" i="4"/>
  <c r="BG171" i="4"/>
  <c r="BI171" i="4"/>
  <c r="BK171" i="4"/>
  <c r="BL171" i="4"/>
  <c r="BG238" i="4"/>
  <c r="BI238" i="4"/>
  <c r="BK238" i="4"/>
  <c r="BL238" i="4"/>
  <c r="BG270" i="4"/>
  <c r="BI270" i="4"/>
  <c r="BK270" i="4"/>
  <c r="BL270" i="4"/>
  <c r="BG237" i="4"/>
  <c r="BI237" i="4"/>
  <c r="BK237" i="4"/>
  <c r="BL237" i="4"/>
  <c r="BG92" i="4"/>
  <c r="BI92" i="4"/>
  <c r="BK92" i="4"/>
  <c r="BL92" i="4"/>
  <c r="BG3" i="4"/>
  <c r="BI3" i="4"/>
  <c r="BK3" i="4"/>
  <c r="BL3" i="4"/>
  <c r="BG219" i="4"/>
  <c r="BI219" i="4"/>
  <c r="BK219" i="4"/>
  <c r="BL219" i="4"/>
  <c r="BG96" i="4"/>
  <c r="BI96" i="4"/>
  <c r="BK96" i="4"/>
  <c r="BL96" i="4"/>
  <c r="BG204" i="4"/>
  <c r="BI204" i="4"/>
  <c r="BK204" i="4"/>
  <c r="BL204" i="4"/>
  <c r="BG177" i="4"/>
  <c r="BI177" i="4"/>
  <c r="BK177" i="4"/>
  <c r="BL177" i="4"/>
  <c r="BG170" i="4"/>
  <c r="BI170" i="4"/>
  <c r="BK170" i="4"/>
  <c r="BL170" i="4"/>
  <c r="BG119" i="4"/>
  <c r="BI119" i="4"/>
  <c r="BK119" i="4"/>
  <c r="BL119" i="4"/>
  <c r="BG69" i="4"/>
  <c r="BI69" i="4"/>
  <c r="BK69" i="4"/>
  <c r="BL69" i="4"/>
  <c r="BG63" i="4"/>
  <c r="BI63" i="4"/>
  <c r="BK63" i="4"/>
  <c r="BL63" i="4"/>
  <c r="BG208" i="4"/>
  <c r="BI208" i="4"/>
  <c r="BK208" i="4"/>
  <c r="BL208" i="4"/>
  <c r="BG224" i="4"/>
  <c r="BI224" i="4"/>
  <c r="BK224" i="4"/>
  <c r="BL224" i="4"/>
  <c r="BG264" i="4"/>
  <c r="BI264" i="4"/>
  <c r="BK264" i="4"/>
  <c r="BL264" i="4"/>
  <c r="BG281" i="4"/>
  <c r="BI281" i="4"/>
  <c r="BK281" i="4"/>
  <c r="BL281" i="4"/>
  <c r="BG172" i="4"/>
  <c r="BI172" i="4"/>
  <c r="BK172" i="4"/>
  <c r="BL172" i="4"/>
  <c r="BG193" i="4"/>
  <c r="BI193" i="4"/>
  <c r="BK193" i="4"/>
  <c r="BL193" i="4"/>
  <c r="BG29" i="4"/>
  <c r="BI29" i="4"/>
  <c r="BK29" i="4"/>
  <c r="BL29" i="4"/>
  <c r="BG74" i="4"/>
  <c r="BI74" i="4"/>
  <c r="BK74" i="4"/>
  <c r="BL74" i="4"/>
  <c r="BG30" i="4"/>
  <c r="BI30" i="4"/>
  <c r="BK30" i="4"/>
  <c r="BL30" i="4"/>
  <c r="BG99" i="4"/>
  <c r="BI99" i="4"/>
  <c r="BK99" i="4"/>
  <c r="BL99" i="4"/>
  <c r="BG42" i="4"/>
  <c r="BI42" i="4"/>
  <c r="BK42" i="4"/>
  <c r="BL42" i="4"/>
  <c r="BG9" i="4"/>
  <c r="BI9" i="4"/>
  <c r="BK9" i="4"/>
  <c r="BL9" i="4"/>
  <c r="BG116" i="4"/>
  <c r="BI116" i="4"/>
  <c r="BK116" i="4"/>
  <c r="BL116" i="4"/>
  <c r="BG46" i="4"/>
  <c r="BI46" i="4"/>
  <c r="BK46" i="4"/>
  <c r="BL46" i="4"/>
  <c r="BG199" i="4"/>
  <c r="BI199" i="4"/>
  <c r="BK199" i="4"/>
  <c r="BL199" i="4"/>
  <c r="BG18" i="4"/>
  <c r="BI18" i="4"/>
  <c r="BK18" i="4"/>
  <c r="BL18" i="4"/>
  <c r="BG160" i="4"/>
  <c r="BI160" i="4"/>
  <c r="BK160" i="4"/>
  <c r="BL160" i="4"/>
  <c r="BG181" i="4"/>
  <c r="BI181" i="4"/>
  <c r="BK181" i="4"/>
  <c r="BL181" i="4"/>
  <c r="BG239" i="4"/>
  <c r="BI239" i="4"/>
  <c r="BK239" i="4"/>
  <c r="BL239" i="4"/>
  <c r="BG102" i="4"/>
  <c r="BI102" i="4"/>
  <c r="BK102" i="4"/>
  <c r="BL102" i="4"/>
  <c r="BG19" i="4"/>
  <c r="BI19" i="4"/>
  <c r="BK19" i="4"/>
  <c r="BL19" i="4"/>
  <c r="BG210" i="4"/>
  <c r="BI210" i="4"/>
  <c r="BK210" i="4"/>
  <c r="BL210" i="4"/>
  <c r="BG71" i="4"/>
  <c r="BI71" i="4"/>
  <c r="BK71" i="4"/>
  <c r="BL71" i="4"/>
  <c r="BG203" i="4"/>
  <c r="BI203" i="4"/>
  <c r="BK203" i="4"/>
  <c r="BL203" i="4"/>
  <c r="BG56" i="4"/>
  <c r="BI56" i="4"/>
  <c r="BK56" i="4"/>
  <c r="BL56" i="4"/>
  <c r="BG93" i="4"/>
  <c r="BI93" i="4"/>
  <c r="BK93" i="4"/>
  <c r="BL93" i="4"/>
  <c r="BG20" i="4"/>
  <c r="BI20" i="4"/>
  <c r="BK20" i="4"/>
  <c r="BL20" i="4"/>
  <c r="BG186" i="4"/>
  <c r="BI186" i="4"/>
  <c r="BK186" i="4"/>
  <c r="BL186" i="4"/>
  <c r="BG253" i="4"/>
  <c r="BI253" i="4"/>
  <c r="BK253" i="4"/>
  <c r="BL253" i="4"/>
  <c r="BG13" i="4"/>
  <c r="BI13" i="4"/>
  <c r="BK13" i="4"/>
  <c r="BL13" i="4"/>
  <c r="BG250" i="4"/>
  <c r="BI250" i="4"/>
  <c r="BK250" i="4"/>
  <c r="BL250" i="4"/>
  <c r="BG178" i="4"/>
  <c r="BI178" i="4"/>
  <c r="BK178" i="4"/>
  <c r="BL178" i="4"/>
  <c r="BG134" i="4"/>
  <c r="BI134" i="4"/>
  <c r="BK134" i="4"/>
  <c r="BL134" i="4"/>
  <c r="BG209" i="4"/>
  <c r="BI209" i="4"/>
  <c r="BK209" i="4"/>
  <c r="BL209" i="4"/>
  <c r="BG130" i="4"/>
  <c r="BI130" i="4"/>
  <c r="BK130" i="4"/>
  <c r="BL130" i="4"/>
  <c r="BG168" i="4"/>
  <c r="BI168" i="4"/>
  <c r="BK168" i="4"/>
  <c r="BL168" i="4"/>
  <c r="BG127" i="4"/>
  <c r="BI127" i="4"/>
  <c r="BK127" i="4"/>
  <c r="BL127" i="4"/>
  <c r="BG25" i="4"/>
  <c r="BI25" i="4"/>
  <c r="BK25" i="4"/>
  <c r="BL25" i="4"/>
  <c r="BG33" i="4"/>
  <c r="BI33" i="4"/>
  <c r="BK33" i="4"/>
  <c r="BL33" i="4"/>
  <c r="BG113" i="4"/>
  <c r="BI113" i="4"/>
  <c r="BG227" i="4"/>
  <c r="BI227" i="4"/>
  <c r="BK227" i="4"/>
  <c r="BL227" i="4"/>
  <c r="BG37" i="4"/>
  <c r="BI37" i="4"/>
  <c r="BK37" i="4"/>
  <c r="BL37" i="4"/>
  <c r="BG260" i="4"/>
  <c r="BI260" i="4"/>
  <c r="BK260" i="4"/>
  <c r="BL260" i="4"/>
  <c r="BG159" i="4"/>
  <c r="BI159" i="4"/>
  <c r="BK159" i="4"/>
  <c r="BL159" i="4"/>
  <c r="BG213" i="4"/>
  <c r="BI213" i="4"/>
  <c r="BK213" i="4"/>
  <c r="BL213" i="4"/>
  <c r="BG176" i="4"/>
  <c r="BI176" i="4"/>
  <c r="BK176" i="4"/>
  <c r="BL176" i="4"/>
  <c r="BG146" i="4"/>
  <c r="BI146" i="4"/>
  <c r="BG150" i="4"/>
  <c r="BI150" i="4"/>
  <c r="BK150" i="4"/>
  <c r="BL150" i="4"/>
  <c r="BG167" i="4"/>
  <c r="BI167" i="4"/>
  <c r="BK167" i="4"/>
  <c r="BL167" i="4"/>
  <c r="BG141" i="4"/>
  <c r="BI141" i="4"/>
  <c r="BK141" i="4"/>
  <c r="BL141" i="4"/>
  <c r="BG220" i="4"/>
  <c r="BI220" i="4"/>
  <c r="BK220" i="4"/>
  <c r="BL220" i="4"/>
  <c r="BG214" i="4"/>
  <c r="BI214" i="4"/>
  <c r="BK214" i="4"/>
  <c r="BL214" i="4"/>
  <c r="BG61" i="4"/>
  <c r="BI61" i="4"/>
  <c r="BK61" i="4"/>
  <c r="BL61" i="4"/>
  <c r="BG279" i="4"/>
  <c r="BI279" i="4"/>
  <c r="BK279" i="4"/>
  <c r="BL279" i="4"/>
  <c r="B35" i="5"/>
  <c r="D40" i="1"/>
  <c r="BG55" i="4"/>
  <c r="BI55" i="4"/>
  <c r="BK55" i="4"/>
  <c r="BL55" i="4"/>
  <c r="BG187" i="4"/>
  <c r="BI187" i="4"/>
  <c r="BK187" i="4"/>
  <c r="BL187" i="4"/>
  <c r="BG47" i="4"/>
  <c r="BI47" i="4"/>
  <c r="BK47" i="4"/>
  <c r="BL47" i="4"/>
  <c r="BG27" i="4"/>
  <c r="BI27" i="4"/>
  <c r="BK27" i="4"/>
  <c r="BL27" i="4"/>
  <c r="BG112" i="4"/>
  <c r="BI112" i="4"/>
  <c r="BK112" i="4"/>
  <c r="BL112" i="4"/>
  <c r="BG89" i="4"/>
  <c r="BI89" i="4"/>
  <c r="BK89" i="4"/>
  <c r="BL89" i="4"/>
  <c r="BG23" i="4"/>
  <c r="BI23" i="4"/>
  <c r="BK23" i="4"/>
  <c r="BL23" i="4"/>
  <c r="BG164" i="4"/>
  <c r="BI164" i="4"/>
  <c r="BK164" i="4"/>
  <c r="BL164" i="4"/>
  <c r="BG4" i="4"/>
  <c r="BI4" i="4"/>
  <c r="BK4" i="4"/>
  <c r="BL4" i="4"/>
  <c r="BG26" i="4"/>
  <c r="BI26" i="4"/>
  <c r="BK26" i="4"/>
  <c r="BL26" i="4"/>
  <c r="BG165" i="4"/>
  <c r="BI165" i="4"/>
  <c r="BK165" i="4"/>
  <c r="BL165" i="4"/>
  <c r="BG233" i="4"/>
  <c r="BI233" i="4"/>
  <c r="BK233" i="4"/>
  <c r="BL233" i="4"/>
  <c r="BG10" i="4"/>
  <c r="BI10" i="4"/>
  <c r="BK10" i="4"/>
  <c r="BL10" i="4"/>
  <c r="BG200" i="4"/>
  <c r="BI200" i="4"/>
  <c r="BK200" i="4"/>
  <c r="BL200" i="4"/>
  <c r="BG60" i="4"/>
  <c r="BI60" i="4"/>
  <c r="BG183" i="4"/>
  <c r="BI183" i="4"/>
  <c r="BK183" i="4"/>
  <c r="BL183" i="4"/>
  <c r="BG257" i="4"/>
  <c r="BI257" i="4"/>
  <c r="BK257" i="4"/>
  <c r="BL257" i="4"/>
  <c r="BG280" i="4"/>
  <c r="BI280" i="4"/>
  <c r="BK280" i="4"/>
  <c r="BL280" i="4"/>
  <c r="BG169" i="4"/>
  <c r="BI169" i="4"/>
  <c r="BG122" i="4"/>
  <c r="BI122" i="4"/>
  <c r="BK122" i="4"/>
  <c r="BL122" i="4"/>
  <c r="BG145" i="4"/>
  <c r="BI145" i="4"/>
  <c r="BK145" i="4"/>
  <c r="BL145" i="4"/>
  <c r="BG236" i="4"/>
  <c r="BI236" i="4"/>
  <c r="BK236" i="4"/>
  <c r="BL236" i="4"/>
  <c r="BG152" i="4"/>
  <c r="BI152" i="4"/>
  <c r="BK152" i="4"/>
  <c r="BL152" i="4"/>
  <c r="BG135" i="4"/>
  <c r="BI135" i="4"/>
  <c r="BK135" i="4"/>
  <c r="BL135" i="4"/>
  <c r="BG45" i="4"/>
  <c r="BI45" i="4"/>
  <c r="BK45" i="4"/>
  <c r="BL45" i="4"/>
  <c r="BG240" i="4"/>
  <c r="BI240" i="4"/>
  <c r="BK240" i="4"/>
  <c r="BL240" i="4"/>
  <c r="BG255" i="4"/>
  <c r="BI255" i="4"/>
  <c r="BK255" i="4"/>
  <c r="BL255" i="4"/>
  <c r="BG104" i="4"/>
  <c r="BI104" i="4"/>
  <c r="BK104" i="4"/>
  <c r="BL104" i="4"/>
  <c r="BG263" i="4"/>
  <c r="BI263" i="4"/>
  <c r="BK263" i="4"/>
  <c r="BL263" i="4"/>
  <c r="BG133" i="4"/>
  <c r="BI133" i="4"/>
  <c r="BK133" i="4"/>
  <c r="BL133" i="4"/>
  <c r="BG256" i="4"/>
  <c r="BI256" i="4"/>
  <c r="BK256" i="4"/>
  <c r="BL256" i="4"/>
  <c r="BG22" i="4"/>
  <c r="BI22" i="4"/>
  <c r="BK22" i="4"/>
  <c r="BL22" i="4"/>
  <c r="BG273" i="4"/>
  <c r="BI273" i="4"/>
  <c r="BK273" i="4"/>
  <c r="BL273" i="4"/>
  <c r="BG83" i="4"/>
  <c r="BI83" i="4"/>
  <c r="BK83" i="4"/>
  <c r="BL83" i="4"/>
  <c r="BG125" i="4"/>
  <c r="BI125" i="4"/>
  <c r="BK125" i="4"/>
  <c r="BL125" i="4"/>
  <c r="BG72" i="4"/>
  <c r="BI72" i="4"/>
  <c r="BK72" i="4"/>
  <c r="BL72" i="4"/>
  <c r="BG254" i="4"/>
  <c r="BI254" i="4"/>
  <c r="BK254" i="4"/>
  <c r="BL254" i="4"/>
  <c r="BG14" i="4"/>
  <c r="BI14" i="4"/>
  <c r="BK14" i="4"/>
  <c r="BL14" i="4"/>
  <c r="BG126" i="4"/>
  <c r="BI126" i="4"/>
  <c r="BK126" i="4"/>
  <c r="BL126" i="4"/>
  <c r="BG215" i="4"/>
  <c r="BI215" i="4"/>
  <c r="BK215" i="4"/>
  <c r="BL215" i="4"/>
  <c r="BG147" i="4"/>
  <c r="BI147" i="4"/>
  <c r="BK147" i="4"/>
  <c r="BL147" i="4"/>
  <c r="BG223" i="4"/>
  <c r="BI223" i="4"/>
  <c r="BK223" i="4"/>
  <c r="BL223" i="4"/>
  <c r="BG21" i="4"/>
  <c r="BI21" i="4"/>
  <c r="BK21" i="4"/>
  <c r="BL21" i="4"/>
  <c r="BG226" i="4"/>
  <c r="BI226" i="4"/>
  <c r="BK226" i="4"/>
  <c r="BL226" i="4"/>
  <c r="BG155" i="4"/>
  <c r="BI155" i="4"/>
  <c r="BK155" i="4"/>
  <c r="BL155" i="4"/>
  <c r="BG97" i="4"/>
  <c r="BI97" i="4"/>
  <c r="BK97" i="4"/>
  <c r="BL97" i="4"/>
  <c r="BG53" i="4"/>
  <c r="BI53" i="4"/>
  <c r="BK53" i="4"/>
  <c r="BL53" i="4"/>
  <c r="BG67" i="4"/>
  <c r="BI67" i="4"/>
  <c r="BK67" i="4"/>
  <c r="BL67" i="4"/>
  <c r="BG271" i="4"/>
  <c r="BI271" i="4"/>
  <c r="BK271" i="4"/>
  <c r="BL271" i="4"/>
  <c r="BG274" i="4"/>
  <c r="BI274" i="4"/>
  <c r="BK274" i="4"/>
  <c r="BL274" i="4"/>
  <c r="BG272" i="4"/>
  <c r="BI272" i="4"/>
  <c r="BK272" i="4"/>
  <c r="BL272" i="4"/>
  <c r="BG2" i="4"/>
  <c r="BI2" i="4"/>
  <c r="BK2" i="4"/>
  <c r="BL2" i="4"/>
  <c r="BG86" i="4"/>
  <c r="BI86" i="4"/>
  <c r="BK86" i="4"/>
  <c r="BL86" i="4"/>
  <c r="BG57" i="4"/>
  <c r="BI57" i="4"/>
  <c r="BK57" i="4"/>
  <c r="BL57" i="4"/>
  <c r="BG182" i="4"/>
  <c r="BI182" i="4"/>
  <c r="BK182" i="4"/>
  <c r="BL182" i="4"/>
  <c r="BG78" i="4"/>
  <c r="BI78" i="4"/>
  <c r="BK78" i="4"/>
  <c r="BL78" i="4"/>
  <c r="BG259" i="4"/>
  <c r="BI259" i="4"/>
  <c r="BG247" i="4"/>
  <c r="BI247" i="4"/>
  <c r="BK247" i="4"/>
  <c r="BL247" i="4"/>
  <c r="BG5" i="4"/>
  <c r="BI5" i="4"/>
  <c r="BK5" i="4"/>
  <c r="BL5" i="4"/>
  <c r="BG28" i="4"/>
  <c r="BI28" i="4"/>
  <c r="BK28" i="4"/>
  <c r="BL28" i="4"/>
  <c r="BG188" i="4"/>
  <c r="BI188" i="4"/>
  <c r="BK188" i="4"/>
  <c r="BL188" i="4"/>
  <c r="BG261" i="4"/>
  <c r="BI261" i="4"/>
  <c r="BK261" i="4"/>
  <c r="BL261" i="4"/>
  <c r="BG98" i="4"/>
  <c r="BI98" i="4"/>
  <c r="BK98" i="4"/>
  <c r="BL98" i="4"/>
  <c r="BG149" i="4"/>
  <c r="BI149" i="4"/>
  <c r="BK149" i="4"/>
  <c r="BL149" i="4"/>
  <c r="BG48" i="4"/>
  <c r="BI48" i="4"/>
  <c r="BK48" i="4"/>
  <c r="BL48" i="4"/>
  <c r="BG105" i="4"/>
  <c r="BI105" i="4"/>
  <c r="BK105" i="4"/>
  <c r="BL105" i="4"/>
  <c r="BG235" i="4"/>
  <c r="BI235" i="4"/>
  <c r="BK235" i="4"/>
  <c r="BL235" i="4"/>
  <c r="BG129" i="4"/>
  <c r="BI129" i="4"/>
  <c r="BK129" i="4"/>
  <c r="BL129" i="4"/>
  <c r="BG207" i="4"/>
  <c r="BI207" i="4"/>
  <c r="BK207" i="4"/>
  <c r="BL207" i="4"/>
  <c r="BG138" i="4"/>
  <c r="BI138" i="4"/>
  <c r="BK138" i="4"/>
  <c r="BL138" i="4"/>
  <c r="BG77" i="4"/>
  <c r="BI77" i="4"/>
  <c r="BK77" i="4"/>
  <c r="BL77" i="4"/>
  <c r="BG12" i="4"/>
  <c r="BI12" i="4"/>
  <c r="BK12" i="4"/>
  <c r="BL12" i="4"/>
  <c r="BG243" i="4"/>
  <c r="BI243" i="4"/>
  <c r="BK243" i="4"/>
  <c r="BL243" i="4"/>
  <c r="BG65" i="4"/>
  <c r="BI65" i="4"/>
  <c r="BK65" i="4"/>
  <c r="BL65" i="4"/>
  <c r="BG70" i="4"/>
  <c r="BI70" i="4"/>
  <c r="BK70" i="4"/>
  <c r="BL70" i="4"/>
  <c r="BG161" i="4"/>
  <c r="BI161" i="4"/>
  <c r="BK161" i="4"/>
  <c r="BL161" i="4"/>
  <c r="BG118" i="4"/>
  <c r="BI118" i="4"/>
  <c r="BK118" i="4"/>
  <c r="BL118" i="4"/>
  <c r="BG88" i="4"/>
  <c r="BI88" i="4"/>
  <c r="BK88" i="4"/>
  <c r="BL88" i="4"/>
  <c r="E40" i="1"/>
  <c r="BG8" i="4"/>
  <c r="BI8" i="4"/>
  <c r="BK8" i="4"/>
  <c r="BL8" i="4"/>
  <c r="BG94" i="4"/>
  <c r="BI94" i="4"/>
  <c r="BK94" i="4"/>
  <c r="BL94" i="4"/>
  <c r="BG173" i="4"/>
  <c r="BI173" i="4"/>
  <c r="BK173" i="4"/>
  <c r="BL173" i="4"/>
  <c r="BG81" i="4"/>
  <c r="BI81" i="4"/>
  <c r="BK81" i="4"/>
  <c r="BL81" i="4"/>
  <c r="BG211" i="4"/>
  <c r="BI211" i="4"/>
  <c r="BK211" i="4"/>
  <c r="BL211" i="4"/>
  <c r="BG277" i="4"/>
  <c r="BI277" i="4"/>
  <c r="BK277" i="4"/>
  <c r="BL277" i="4"/>
  <c r="BG222" i="4"/>
  <c r="BI222" i="4"/>
  <c r="BK222" i="4"/>
  <c r="BL222" i="4"/>
  <c r="BG117" i="4"/>
  <c r="BI117" i="4"/>
  <c r="BK117" i="4"/>
  <c r="BL117" i="4"/>
  <c r="BG137" i="4"/>
  <c r="BI137" i="4"/>
  <c r="BK137" i="4"/>
  <c r="BL137" i="4"/>
  <c r="BG128" i="4"/>
  <c r="BI128" i="4"/>
  <c r="BG34" i="4"/>
  <c r="BI34" i="4"/>
  <c r="BK34" i="4"/>
  <c r="BL34" i="4"/>
  <c r="BG175" i="4"/>
  <c r="BI175" i="4"/>
  <c r="BK175" i="4"/>
  <c r="BL175" i="4"/>
  <c r="BG36" i="4"/>
  <c r="BI36" i="4"/>
  <c r="BK36" i="4"/>
  <c r="BL36" i="4"/>
  <c r="BG7" i="4"/>
  <c r="BI7" i="4"/>
  <c r="BK7" i="4"/>
  <c r="BL7" i="4"/>
  <c r="BG198" i="4"/>
  <c r="BI198" i="4"/>
  <c r="BK198" i="4"/>
  <c r="BL198" i="4"/>
  <c r="BG41" i="4"/>
  <c r="BI41" i="4"/>
  <c r="BK41" i="4"/>
  <c r="BL41" i="4"/>
  <c r="BG43" i="4"/>
  <c r="BI43" i="4"/>
  <c r="BK43" i="4"/>
  <c r="BL43" i="4"/>
  <c r="BG38" i="4"/>
  <c r="BI38" i="4"/>
  <c r="BK38" i="4"/>
  <c r="BL38" i="4"/>
  <c r="BG100" i="4"/>
  <c r="BI100" i="4"/>
  <c r="BK100" i="4"/>
  <c r="BL100" i="4"/>
  <c r="BG192" i="4"/>
  <c r="BI192" i="4"/>
  <c r="BK192" i="4"/>
  <c r="BL192" i="4"/>
  <c r="BG68" i="4"/>
  <c r="BI68" i="4"/>
  <c r="BK68" i="4"/>
  <c r="BL68" i="4"/>
  <c r="BG24" i="4"/>
  <c r="BI24" i="4"/>
  <c r="BG73" i="4"/>
  <c r="BI73" i="4"/>
  <c r="BK73" i="4"/>
  <c r="BL73" i="4"/>
  <c r="BG262" i="4"/>
  <c r="BI262" i="4"/>
  <c r="BK262" i="4"/>
  <c r="BL262" i="4"/>
  <c r="BG246" i="4"/>
  <c r="BI246" i="4"/>
  <c r="BK246" i="4"/>
  <c r="BL246" i="4"/>
  <c r="BG32" i="4"/>
  <c r="BI32" i="4"/>
  <c r="BK32" i="4"/>
  <c r="BL32" i="4"/>
  <c r="BG114" i="4"/>
  <c r="BI114" i="4"/>
  <c r="BK114" i="4"/>
  <c r="BL114" i="4"/>
  <c r="BG163" i="4"/>
  <c r="BI163" i="4"/>
  <c r="BK163" i="4"/>
  <c r="BL163" i="4"/>
  <c r="BG75" i="4"/>
  <c r="BI75" i="4"/>
  <c r="BK75" i="4"/>
  <c r="BL75" i="4"/>
  <c r="BG245" i="4"/>
  <c r="BI245" i="4"/>
  <c r="BK245" i="4"/>
  <c r="BL245" i="4"/>
  <c r="BG185" i="4"/>
  <c r="BI185" i="4"/>
  <c r="BK185" i="4"/>
  <c r="BL185" i="4"/>
  <c r="BG84" i="4"/>
  <c r="BI84" i="4"/>
  <c r="BK84" i="4"/>
  <c r="BL84" i="4"/>
  <c r="BG62" i="4"/>
  <c r="BI62" i="4"/>
  <c r="BK62" i="4"/>
  <c r="BL62" i="4"/>
  <c r="BG191" i="4"/>
  <c r="BI191" i="4"/>
  <c r="BK191" i="4"/>
  <c r="BL191" i="4"/>
  <c r="BG87" i="4"/>
  <c r="BI87" i="4"/>
  <c r="BK87" i="4"/>
  <c r="BL87" i="4"/>
  <c r="BG156" i="4"/>
  <c r="BI156" i="4"/>
  <c r="BG205" i="4"/>
  <c r="BI205" i="4"/>
  <c r="BK205" i="4"/>
  <c r="BL205" i="4"/>
  <c r="BG44" i="4"/>
  <c r="BI44" i="4"/>
  <c r="BK44" i="4"/>
  <c r="BL44" i="4"/>
  <c r="BG221" i="4"/>
  <c r="BI221" i="4"/>
  <c r="BG109" i="4"/>
  <c r="BI109" i="4"/>
  <c r="BK109" i="4"/>
  <c r="BL109" i="4"/>
  <c r="BG115" i="4"/>
  <c r="BI115" i="4"/>
  <c r="BK115" i="4"/>
  <c r="BL115" i="4"/>
  <c r="BG107" i="4"/>
  <c r="BI107" i="4"/>
  <c r="BK107" i="4"/>
  <c r="BL107" i="4"/>
  <c r="BG6" i="4"/>
  <c r="BI6" i="4"/>
  <c r="BG248" i="4"/>
  <c r="BI248" i="4"/>
  <c r="BK248" i="4"/>
  <c r="BL248" i="4"/>
  <c r="BG241" i="4"/>
  <c r="BI241" i="4"/>
  <c r="BK241" i="4"/>
  <c r="BL241" i="4"/>
  <c r="BG266" i="4"/>
  <c r="BI266" i="4"/>
  <c r="BK266" i="4"/>
  <c r="BL266" i="4"/>
  <c r="BG58" i="4"/>
  <c r="BI58" i="4"/>
  <c r="BK58" i="4"/>
  <c r="BL58" i="4"/>
  <c r="BG232" i="4"/>
  <c r="BI232" i="4"/>
  <c r="BK232" i="4"/>
  <c r="BL232" i="4"/>
  <c r="BG31" i="4"/>
  <c r="BI31" i="4"/>
  <c r="BK31" i="4"/>
  <c r="BL31" i="4"/>
  <c r="BG103" i="4"/>
  <c r="BI103" i="4"/>
  <c r="BG54" i="4"/>
  <c r="BI54" i="4"/>
  <c r="BK54" i="4"/>
  <c r="BL54" i="4"/>
  <c r="BG11" i="4"/>
  <c r="BI11" i="4"/>
  <c r="BK11" i="4"/>
  <c r="BL11" i="4"/>
  <c r="BG108" i="4"/>
  <c r="BI108" i="4"/>
  <c r="BK108" i="4"/>
  <c r="BL108" i="4"/>
  <c r="BG142" i="4"/>
  <c r="BI142" i="4"/>
  <c r="BK142" i="4"/>
  <c r="BL142" i="4"/>
  <c r="BG49" i="4"/>
  <c r="BI49" i="4"/>
  <c r="BK49" i="4"/>
  <c r="BL49" i="4"/>
  <c r="BG230" i="4"/>
  <c r="BI230" i="4"/>
  <c r="BK230" i="4"/>
  <c r="BL230" i="4"/>
  <c r="BG195" i="4"/>
  <c r="BI195" i="4"/>
  <c r="BK195" i="4"/>
  <c r="BL195" i="4"/>
  <c r="BG16" i="4"/>
  <c r="BI16" i="4"/>
  <c r="BK16" i="4"/>
  <c r="BL16" i="4"/>
  <c r="BG132" i="4"/>
  <c r="BI132" i="4"/>
  <c r="BK132" i="4"/>
  <c r="BL132" i="4"/>
  <c r="BG231" i="4"/>
  <c r="BI231" i="4"/>
  <c r="BK231" i="4"/>
  <c r="BL231" i="4"/>
  <c r="BG124" i="4"/>
  <c r="BI124" i="4"/>
  <c r="BK124" i="4"/>
  <c r="BL124" i="4"/>
  <c r="BG190" i="4"/>
  <c r="BI190" i="4"/>
  <c r="BK190" i="4"/>
  <c r="BL190" i="4"/>
  <c r="BG144" i="4"/>
  <c r="BI144" i="4"/>
  <c r="BK144" i="4"/>
  <c r="BL144" i="4"/>
  <c r="C195" i="4"/>
  <c r="C190" i="4"/>
  <c r="C183" i="4"/>
  <c r="BK146" i="4"/>
  <c r="D50" i="1"/>
  <c r="E50" i="1"/>
  <c r="D51" i="1"/>
  <c r="E51" i="1"/>
  <c r="F48" i="1"/>
  <c r="C194" i="4"/>
  <c r="D30" i="1"/>
  <c r="E30" i="1"/>
  <c r="BK85" i="4"/>
  <c r="F28" i="1"/>
  <c r="D31" i="1"/>
  <c r="F52" i="1"/>
  <c r="BK156" i="4"/>
  <c r="D54" i="1"/>
  <c r="E54" i="1"/>
  <c r="C192" i="4"/>
  <c r="C175" i="4"/>
  <c r="C182" i="4"/>
  <c r="F55" i="1"/>
  <c r="D57" i="1"/>
  <c r="E57" i="1"/>
  <c r="BK169" i="4"/>
  <c r="D21" i="1"/>
  <c r="E21" i="1"/>
  <c r="F19" i="1"/>
  <c r="D22" i="1"/>
  <c r="BK60" i="4"/>
  <c r="C176" i="4"/>
  <c r="C181" i="4"/>
  <c r="C193" i="4"/>
  <c r="C189" i="4"/>
  <c r="BK6" i="4"/>
  <c r="F6" i="1"/>
  <c r="D10" i="1"/>
  <c r="D11" i="1"/>
  <c r="D9" i="1"/>
  <c r="E9" i="1"/>
  <c r="BK221" i="4"/>
  <c r="D66" i="1"/>
  <c r="D65" i="1"/>
  <c r="F62" i="1"/>
  <c r="D64" i="1"/>
  <c r="C185" i="4"/>
  <c r="C187" i="4"/>
  <c r="C179" i="4"/>
  <c r="D75" i="1"/>
  <c r="BK197" i="4"/>
  <c r="F73" i="1"/>
  <c r="D74" i="1"/>
  <c r="E74" i="1"/>
  <c r="C184" i="4"/>
  <c r="F23" i="1"/>
  <c r="D25" i="1"/>
  <c r="E25" i="1"/>
  <c r="BK66" i="4"/>
  <c r="D27" i="1"/>
  <c r="E27" i="1"/>
  <c r="D26" i="1"/>
  <c r="E26" i="1"/>
  <c r="C180" i="4"/>
  <c r="D37" i="1"/>
  <c r="BK103" i="4"/>
  <c r="F33" i="1"/>
  <c r="D35" i="1"/>
  <c r="E35" i="1"/>
  <c r="D36" i="1"/>
  <c r="E36" i="1"/>
  <c r="C191" i="4"/>
  <c r="D13" i="1"/>
  <c r="E13" i="1"/>
  <c r="BK24" i="4"/>
  <c r="D14" i="1"/>
  <c r="F12" i="1"/>
  <c r="BK128" i="4"/>
  <c r="D45" i="1"/>
  <c r="E45" i="1"/>
  <c r="D46" i="1"/>
  <c r="E46" i="1"/>
  <c r="F43" i="1"/>
  <c r="D47" i="1"/>
  <c r="E47" i="1"/>
  <c r="C188" i="4"/>
  <c r="D70" i="1"/>
  <c r="D69" i="1"/>
  <c r="BK259" i="4"/>
  <c r="F67" i="1"/>
  <c r="D71" i="1"/>
  <c r="BK113" i="4"/>
  <c r="D41" i="1"/>
  <c r="E41" i="1"/>
  <c r="F39" i="1"/>
  <c r="D42" i="1"/>
  <c r="E42" i="1"/>
  <c r="C178" i="4"/>
  <c r="C186" i="4"/>
  <c r="C177" i="4"/>
  <c r="D18" i="1"/>
  <c r="E18" i="1"/>
  <c r="F15" i="1"/>
  <c r="D17" i="1"/>
  <c r="E17" i="1"/>
  <c r="BK40" i="4"/>
  <c r="E12" i="1"/>
  <c r="BL24" i="4"/>
  <c r="BL146" i="4"/>
  <c r="E48" i="1"/>
  <c r="E15" i="1"/>
  <c r="BL40" i="4"/>
  <c r="BL113" i="4"/>
  <c r="E39" i="1"/>
  <c r="BL259" i="4"/>
  <c r="E67" i="1"/>
  <c r="E23" i="1"/>
  <c r="BL66" i="4"/>
  <c r="BL60" i="4"/>
  <c r="E19" i="1"/>
  <c r="E55" i="1"/>
  <c r="BL169" i="4"/>
  <c r="BL221" i="4"/>
  <c r="E62" i="1"/>
  <c r="BL85" i="4"/>
  <c r="E28" i="1"/>
  <c r="E43" i="1"/>
  <c r="BL128" i="4"/>
  <c r="E33" i="1"/>
  <c r="BL103" i="4"/>
  <c r="BL197" i="4"/>
  <c r="E73" i="1"/>
  <c r="E6" i="1"/>
  <c r="BL6" i="4"/>
  <c r="E52" i="1"/>
  <c r="BL156" i="4"/>
  <c r="C6" i="4"/>
  <c r="C12" i="4"/>
  <c r="C13" i="4"/>
  <c r="C2" i="4"/>
  <c r="C14" i="4"/>
  <c r="C16" i="4"/>
  <c r="C8" i="4"/>
  <c r="C5" i="4"/>
  <c r="C10" i="4"/>
  <c r="C9" i="4"/>
  <c r="C3" i="4"/>
  <c r="C11" i="4"/>
  <c r="C7" i="4"/>
  <c r="C4" i="4"/>
  <c r="C15" i="4"/>
  <c r="C103" i="4"/>
  <c r="C108" i="4"/>
  <c r="C98" i="4"/>
  <c r="C99" i="4"/>
  <c r="C96" i="4"/>
  <c r="C107" i="4"/>
  <c r="C109" i="4"/>
  <c r="C106" i="4"/>
  <c r="C100" i="4"/>
  <c r="C105" i="4"/>
  <c r="C102" i="4"/>
  <c r="C104" i="4"/>
  <c r="C97" i="4"/>
  <c r="C110" i="4"/>
  <c r="C101" i="4"/>
  <c r="C169" i="4"/>
  <c r="C66" i="4"/>
  <c r="C78" i="4"/>
  <c r="C71" i="4"/>
  <c r="C65" i="4"/>
  <c r="C68" i="4"/>
  <c r="C72" i="4"/>
  <c r="C81" i="4"/>
  <c r="C73" i="4"/>
  <c r="C67" i="4"/>
  <c r="C69" i="4"/>
  <c r="C79" i="4"/>
  <c r="C70" i="4"/>
  <c r="C80" i="4"/>
  <c r="C75" i="4"/>
  <c r="C77" i="4"/>
  <c r="C76" i="4"/>
  <c r="C74" i="4"/>
  <c r="C85" i="4"/>
  <c r="C92" i="4"/>
  <c r="C93" i="4"/>
  <c r="C89" i="4"/>
  <c r="C84" i="4"/>
  <c r="C87" i="4"/>
  <c r="C83" i="4"/>
  <c r="C94" i="4"/>
  <c r="C90" i="4"/>
  <c r="C91" i="4"/>
  <c r="C88" i="4"/>
  <c r="C86" i="4"/>
  <c r="C113" i="4"/>
  <c r="C115" i="4"/>
  <c r="C117" i="4"/>
  <c r="C119" i="4"/>
  <c r="C114" i="4"/>
  <c r="C116" i="4"/>
  <c r="C118" i="4"/>
  <c r="C120" i="4"/>
  <c r="C112" i="4"/>
  <c r="C146" i="4"/>
  <c r="C144" i="4"/>
  <c r="C143" i="4"/>
  <c r="C149" i="4"/>
  <c r="C142" i="4"/>
  <c r="C147" i="4"/>
  <c r="C150" i="4"/>
  <c r="C145" i="4"/>
  <c r="C148" i="4"/>
  <c r="C152" i="4"/>
  <c r="C141" i="4"/>
  <c r="C151" i="4"/>
  <c r="C40" i="4"/>
  <c r="C46" i="4"/>
  <c r="C39" i="4"/>
  <c r="C50" i="4"/>
  <c r="C47" i="4"/>
  <c r="C37" i="4"/>
  <c r="C49" i="4"/>
  <c r="C43" i="4"/>
  <c r="C41" i="4"/>
  <c r="C44" i="4"/>
  <c r="C38" i="4"/>
  <c r="C48" i="4"/>
  <c r="C51" i="4"/>
  <c r="C45" i="4"/>
  <c r="C36" i="4"/>
  <c r="C42" i="4"/>
  <c r="C24" i="4"/>
  <c r="C33" i="4"/>
  <c r="C29" i="4"/>
  <c r="C23" i="4"/>
  <c r="C34" i="4"/>
  <c r="C26" i="4"/>
  <c r="C27" i="4"/>
  <c r="C32" i="4"/>
  <c r="C31" i="4"/>
  <c r="C22" i="4"/>
  <c r="C21" i="4"/>
  <c r="C25" i="4"/>
  <c r="C30" i="4"/>
  <c r="C28" i="4"/>
  <c r="C20" i="4"/>
  <c r="C19" i="4"/>
  <c r="C18" i="4"/>
  <c r="C156" i="4"/>
  <c r="C164" i="4"/>
  <c r="C167" i="4"/>
  <c r="C160" i="4"/>
  <c r="C171" i="4"/>
  <c r="C170" i="4"/>
  <c r="C173" i="4"/>
  <c r="C168" i="4"/>
  <c r="C154" i="4"/>
  <c r="C155" i="4"/>
  <c r="C157" i="4"/>
  <c r="C161" i="4"/>
  <c r="C166" i="4"/>
  <c r="C158" i="4"/>
  <c r="C163" i="4"/>
  <c r="C165" i="4"/>
  <c r="C162" i="4"/>
  <c r="C172" i="4"/>
  <c r="C159" i="4"/>
  <c r="C128" i="4"/>
  <c r="C124" i="4"/>
  <c r="C137" i="4"/>
  <c r="C135" i="4"/>
  <c r="C125" i="4"/>
  <c r="C132" i="4"/>
  <c r="C134" i="4"/>
  <c r="C129" i="4"/>
  <c r="C122" i="4"/>
  <c r="C130" i="4"/>
  <c r="C123" i="4"/>
  <c r="C131" i="4"/>
  <c r="C138" i="4"/>
  <c r="C139" i="4"/>
  <c r="C126" i="4"/>
  <c r="C133" i="4"/>
  <c r="C127" i="4"/>
  <c r="C136" i="4"/>
  <c r="C197" i="4"/>
  <c r="C215" i="4"/>
  <c r="C202" i="4"/>
  <c r="C212" i="4"/>
  <c r="C208" i="4"/>
  <c r="C205" i="4"/>
  <c r="C211" i="4"/>
  <c r="C213" i="4"/>
  <c r="C206" i="4"/>
  <c r="C207" i="4"/>
  <c r="C199" i="4"/>
  <c r="C210" i="4"/>
  <c r="C216" i="4"/>
  <c r="C214" i="4"/>
  <c r="C203" i="4"/>
  <c r="C201" i="4"/>
  <c r="C204" i="4"/>
  <c r="C209" i="4"/>
  <c r="C198" i="4"/>
  <c r="C200" i="4"/>
  <c r="C221" i="4"/>
  <c r="C246" i="4"/>
  <c r="C232" i="4"/>
  <c r="C235" i="4"/>
  <c r="C247" i="4"/>
  <c r="C223" i="4"/>
  <c r="C240" i="4"/>
  <c r="C245" i="4"/>
  <c r="C243" i="4"/>
  <c r="C239" i="4"/>
  <c r="C231" i="4"/>
  <c r="C248" i="4"/>
  <c r="C234" i="4"/>
  <c r="C222" i="4"/>
  <c r="C236" i="4"/>
  <c r="C220" i="4"/>
  <c r="C250" i="4"/>
  <c r="C230" i="4"/>
  <c r="C237" i="4"/>
  <c r="C229" i="4"/>
  <c r="C227" i="4"/>
  <c r="C219" i="4"/>
  <c r="C225" i="4"/>
  <c r="C238" i="4"/>
  <c r="C241" i="4"/>
  <c r="C226" i="4"/>
  <c r="C233" i="4"/>
  <c r="C224" i="4"/>
  <c r="C242" i="4"/>
  <c r="C249" i="4"/>
  <c r="C60" i="4"/>
  <c r="C59" i="4"/>
  <c r="C53" i="4"/>
  <c r="C57" i="4"/>
  <c r="C62" i="4"/>
  <c r="C54" i="4"/>
  <c r="C56" i="4"/>
  <c r="C55" i="4"/>
  <c r="C58" i="4"/>
  <c r="C61" i="4"/>
  <c r="C63" i="4"/>
  <c r="C259" i="4"/>
  <c r="C262" i="4"/>
  <c r="C272" i="4"/>
  <c r="C267" i="4"/>
  <c r="C269" i="4"/>
  <c r="C266" i="4"/>
  <c r="C264" i="4"/>
  <c r="C268" i="4"/>
  <c r="C256" i="4"/>
  <c r="C253" i="4"/>
  <c r="C276" i="4"/>
  <c r="C277" i="4"/>
  <c r="C255" i="4"/>
  <c r="C279" i="4"/>
  <c r="C274" i="4"/>
  <c r="C280" i="4"/>
  <c r="C275" i="4"/>
  <c r="C271" i="4"/>
  <c r="C273" i="4"/>
  <c r="C257" i="4"/>
  <c r="C281" i="4"/>
  <c r="C263" i="4"/>
  <c r="C260" i="4"/>
  <c r="C261" i="4"/>
  <c r="C270" i="4"/>
  <c r="C258" i="4"/>
  <c r="C254" i="4"/>
  <c r="G19" i="1"/>
  <c r="H19" i="1"/>
  <c r="G28" i="1"/>
  <c r="H28" i="1"/>
  <c r="G59" i="1"/>
  <c r="H59" i="1"/>
  <c r="G20" i="1"/>
  <c r="H20" i="1"/>
  <c r="G50" i="1"/>
  <c r="H50" i="1"/>
  <c r="G8" i="1"/>
  <c r="H8" i="1"/>
  <c r="G40" i="1"/>
  <c r="H40" i="1"/>
  <c r="G44" i="1"/>
  <c r="H44" i="1"/>
  <c r="G73" i="1"/>
  <c r="H73" i="1"/>
  <c r="G34" i="1"/>
  <c r="H34" i="1"/>
  <c r="G45" i="1"/>
  <c r="H45" i="1"/>
  <c r="D44" i="1"/>
  <c r="E44" i="1"/>
  <c r="G39" i="1"/>
  <c r="H39" i="1"/>
  <c r="G12" i="1"/>
  <c r="H12" i="1"/>
  <c r="G7" i="1"/>
  <c r="H7" i="1"/>
  <c r="D34" i="1"/>
  <c r="E34" i="1"/>
  <c r="G16" i="1"/>
  <c r="H16" i="1"/>
  <c r="D68" i="1"/>
  <c r="E68" i="1"/>
  <c r="G68" i="1"/>
  <c r="H68" i="1"/>
  <c r="G41" i="1"/>
  <c r="H41" i="1"/>
  <c r="G56" i="1"/>
  <c r="H56" i="1"/>
  <c r="G62" i="1"/>
  <c r="H62" i="1"/>
  <c r="G6" i="1"/>
  <c r="H6" i="1"/>
  <c r="G29" i="1"/>
  <c r="H29" i="1"/>
  <c r="G35" i="1"/>
  <c r="H35" i="1"/>
  <c r="D56" i="1"/>
  <c r="E56" i="1"/>
  <c r="D63" i="1"/>
  <c r="E63" i="1"/>
  <c r="G23" i="1"/>
  <c r="H23" i="1"/>
  <c r="G48" i="1"/>
  <c r="H48" i="1"/>
  <c r="D49" i="1"/>
  <c r="E49" i="1"/>
  <c r="G74" i="1"/>
  <c r="H74" i="1"/>
  <c r="G54" i="1"/>
  <c r="H54" i="1"/>
  <c r="G60" i="1"/>
  <c r="H60" i="1"/>
  <c r="G21" i="1"/>
  <c r="H21" i="1"/>
  <c r="D20" i="1"/>
  <c r="E20" i="1"/>
  <c r="G55" i="1"/>
  <c r="H55" i="1"/>
  <c r="G24" i="1"/>
  <c r="H24" i="1"/>
  <c r="D53" i="1"/>
  <c r="E53" i="1"/>
  <c r="G17" i="1"/>
  <c r="H17" i="1"/>
  <c r="D29" i="1"/>
  <c r="E29" i="1"/>
  <c r="G30" i="1"/>
  <c r="H30" i="1"/>
  <c r="D24" i="1"/>
  <c r="E24" i="1"/>
  <c r="G53" i="1"/>
  <c r="H53" i="1"/>
  <c r="D16" i="1"/>
  <c r="E16" i="1"/>
  <c r="G33" i="1"/>
  <c r="H33" i="1"/>
  <c r="D7" i="1"/>
  <c r="E7" i="1"/>
  <c r="G58" i="1"/>
  <c r="H58" i="1"/>
  <c r="G13" i="1"/>
  <c r="H13" i="1"/>
  <c r="G63" i="1"/>
  <c r="H63" i="1"/>
  <c r="G14" i="1"/>
  <c r="H14" i="1"/>
  <c r="G64" i="1"/>
  <c r="H64" i="1"/>
  <c r="G43" i="1"/>
  <c r="H43" i="1"/>
  <c r="G75" i="1"/>
  <c r="H75" i="1"/>
  <c r="G15" i="1"/>
  <c r="H15" i="1"/>
  <c r="G49" i="1"/>
  <c r="H49" i="1"/>
  <c r="G25" i="1"/>
  <c r="H25" i="1"/>
  <c r="G52" i="1"/>
  <c r="H52" i="1"/>
  <c r="G67" i="1"/>
  <c r="H67" i="1"/>
  <c r="G69" i="1"/>
  <c r="H69" i="1"/>
</calcChain>
</file>

<file path=xl/sharedStrings.xml><?xml version="1.0" encoding="utf-8"?>
<sst xmlns="http://schemas.openxmlformats.org/spreadsheetml/2006/main" count="2171" uniqueCount="1037">
  <si>
    <t>Poison Miss Rate</t>
  </si>
  <si>
    <t>MH Base Crit Rate</t>
  </si>
  <si>
    <t>White Miss Rate</t>
  </si>
  <si>
    <t>MH White Crit Cap</t>
  </si>
  <si>
    <t>Race</t>
  </si>
  <si>
    <t>Orc</t>
  </si>
  <si>
    <t>MH / OH Chance to be Dodged</t>
  </si>
  <si>
    <t>Expertise Rating</t>
  </si>
  <si>
    <t>Passive Armor Penetration</t>
  </si>
  <si>
    <t>Current</t>
  </si>
  <si>
    <t>Optimal</t>
  </si>
  <si>
    <t>Optimal to use Socket Bonus?</t>
  </si>
  <si>
    <t>Suggested Upgrades</t>
  </si>
  <si>
    <t>Helm:</t>
  </si>
  <si>
    <t>Sanctified Shadowblade Helmet (Heroic)</t>
  </si>
  <si>
    <t>EP Values</t>
  </si>
  <si>
    <t>Enchant</t>
  </si>
  <si>
    <t>Arcanum of Torment</t>
  </si>
  <si>
    <t>Strength</t>
  </si>
  <si>
    <t>Meta Gem</t>
  </si>
  <si>
    <t>Agility</t>
  </si>
  <si>
    <t>Gems</t>
  </si>
  <si>
    <t>Fractured Cardinal Ruby (20 ArPen)</t>
  </si>
  <si>
    <t>None</t>
  </si>
  <si>
    <t>Crit</t>
  </si>
  <si>
    <t>White Hit</t>
  </si>
  <si>
    <t>Necklace</t>
  </si>
  <si>
    <t>Sindragosa's Cruel Claw (Heroic)</t>
  </si>
  <si>
    <t>Spell Hit</t>
  </si>
  <si>
    <t>Nightmare Tear (10 All Stats)</t>
  </si>
  <si>
    <t>Expertise</t>
  </si>
  <si>
    <t>Haste</t>
  </si>
  <si>
    <t>Shoulders</t>
  </si>
  <si>
    <t>Sanctified Shadowblade Pauldrons (Heroic)</t>
  </si>
  <si>
    <t>Armor Penetration</t>
  </si>
  <si>
    <t>Greater Inscription of the Axe</t>
  </si>
  <si>
    <t>T8 2/5</t>
  </si>
  <si>
    <t>Glinting Ametrine (10 Agi/10 Hit)</t>
  </si>
  <si>
    <t>T8 4/5</t>
  </si>
  <si>
    <t>Back</t>
  </si>
  <si>
    <t>Shadowvault Slayer's Cloak (Heroic)</t>
  </si>
  <si>
    <t>T9 2/5</t>
  </si>
  <si>
    <t>Flexweave Underlay</t>
  </si>
  <si>
    <t>T9 4/5</t>
  </si>
  <si>
    <t>T10 2/5</t>
  </si>
  <si>
    <t>Stark Ametrine (20 AP/10 Haste)</t>
  </si>
  <si>
    <t>T10 4/5</t>
  </si>
  <si>
    <t>Chest</t>
  </si>
  <si>
    <t>Ikfirus's Sack of Wonder (Heroic)</t>
  </si>
  <si>
    <t>Enchant Chest – Powerful Stats</t>
  </si>
  <si>
    <t>MH Damage</t>
  </si>
  <si>
    <t>OH Damage</t>
  </si>
  <si>
    <t>Zone Filters</t>
  </si>
  <si>
    <t>Wrist</t>
  </si>
  <si>
    <t>Toskk's Maximized Wristguards (Heroic)</t>
  </si>
  <si>
    <t>Other</t>
  </si>
  <si>
    <t>Enchant Bracer – Greater Assault</t>
  </si>
  <si>
    <t>Trial of the Crusader 10</t>
  </si>
  <si>
    <t>Rigid King's Amber (20 Hit)</t>
  </si>
  <si>
    <t>Trial of the Crusader 25</t>
  </si>
  <si>
    <t>Icecrown 10</t>
  </si>
  <si>
    <t>BS Socket</t>
  </si>
  <si>
    <t>Icecrown 10 Hard</t>
  </si>
  <si>
    <t>Gloves</t>
  </si>
  <si>
    <t>Aldriana's Gloves of Secrecy (Heroic)</t>
  </si>
  <si>
    <t>Icecrown 25</t>
  </si>
  <si>
    <t>Hyperspeed Accelerators</t>
  </si>
  <si>
    <t>Icecrown 25 Hard</t>
  </si>
  <si>
    <t>Glyphs</t>
  </si>
  <si>
    <t>Adrenaline Rush</t>
  </si>
  <si>
    <t>Blade Flurry</t>
  </si>
  <si>
    <t>Belt</t>
  </si>
  <si>
    <t>Astrylian's Sutured Cinch (Heroic)</t>
  </si>
  <si>
    <t>Eviscerate</t>
  </si>
  <si>
    <t>Belt Buckle</t>
  </si>
  <si>
    <t>Killing Spree</t>
  </si>
  <si>
    <t>Rupture</t>
  </si>
  <si>
    <t>Sinister Strike</t>
  </si>
  <si>
    <t>Legs</t>
  </si>
  <si>
    <t>Gangrenous Leggings (Heroic)</t>
  </si>
  <si>
    <t>Slice and Dice</t>
  </si>
  <si>
    <t>Icescale Leg Armor</t>
  </si>
  <si>
    <t>Talents</t>
  </si>
  <si>
    <t>Improved Eviscerate</t>
  </si>
  <si>
    <t>Malice</t>
  </si>
  <si>
    <t>Boots</t>
  </si>
  <si>
    <t>Frostbitten Fur Boots (Heroic)</t>
  </si>
  <si>
    <t>Ruthlessness</t>
  </si>
  <si>
    <t>Nitro Boosts</t>
  </si>
  <si>
    <t>Blood Spatter</t>
  </si>
  <si>
    <t>Lethality</t>
  </si>
  <si>
    <t>Vile Poisons</t>
  </si>
  <si>
    <t>Ring1</t>
  </si>
  <si>
    <t>Frostbrood Sapphire Ring (Heroic)</t>
  </si>
  <si>
    <t>Improved Poisons</t>
  </si>
  <si>
    <t>Fractured Dragon's Eye (34 ArPen)</t>
  </si>
  <si>
    <t>Imp SS</t>
  </si>
  <si>
    <t>Ring2</t>
  </si>
  <si>
    <t>Ashen Band of Endless Vengeance</t>
  </si>
  <si>
    <t>DW Spec</t>
  </si>
  <si>
    <t>Imp SnD</t>
  </si>
  <si>
    <t>Precision</t>
  </si>
  <si>
    <t>Trinket1</t>
  </si>
  <si>
    <t>Deathbringer's Will (Heroic)</t>
  </si>
  <si>
    <t>CQC</t>
  </si>
  <si>
    <t>Trinket2</t>
  </si>
  <si>
    <t>Sharpened Twilight Scale (Heroic)</t>
  </si>
  <si>
    <t>Lightning Reflexes</t>
  </si>
  <si>
    <t>Aggression</t>
  </si>
  <si>
    <t>Mace Spec</t>
  </si>
  <si>
    <t>Mainhand</t>
  </si>
  <si>
    <t>Havoc's Call, Blade of Lordaeron Kings (Heroic)</t>
  </si>
  <si>
    <t>Hack and Slash</t>
  </si>
  <si>
    <t>Berserking (MH)</t>
  </si>
  <si>
    <t>Weapon Expertise</t>
  </si>
  <si>
    <t>Blade Twisting</t>
  </si>
  <si>
    <t>Vitality</t>
  </si>
  <si>
    <t>Offhand</t>
  </si>
  <si>
    <t>Scourgeborne Waraxe (Heroic)</t>
  </si>
  <si>
    <t>Berserking (OH)</t>
  </si>
  <si>
    <t>Combat Potency</t>
  </si>
  <si>
    <t>Surprise Attacks</t>
  </si>
  <si>
    <t>Savage Combat</t>
  </si>
  <si>
    <t>Prey on the Weak</t>
  </si>
  <si>
    <t>Ranged</t>
  </si>
  <si>
    <t>Fal'inrush, Defender of Quel'thalas (Heroic)</t>
  </si>
  <si>
    <t>Relentless Strikes</t>
  </si>
  <si>
    <t>Serrated Blades</t>
  </si>
  <si>
    <t>Eviscerate Only</t>
  </si>
  <si>
    <t>The Eviscerate Only cycle indicates that with the gear and spec you have entered, the optimal cycle uses only Slice and Dice and Eviscerate – no Ruptures.</t>
  </si>
  <si>
    <t>In general, this cycle consists of 5pt Eviscerates alternating with Slice and Dice as needed.  Slice and Dice is refreshed with 5 combo points if you can pool</t>
  </si>
  <si>
    <r>
      <t xml:space="preserve">within </t>
    </r>
    <r>
      <rPr>
        <i/>
        <sz val="10"/>
        <color indexed="8"/>
        <rFont val="Arial"/>
        <family val="2"/>
      </rPr>
      <t>n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Arial"/>
        <family val="2"/>
      </rPr>
      <t xml:space="preserve">seconds of </t>
    </r>
    <r>
      <rPr>
        <sz val="10"/>
        <color indexed="8"/>
        <rFont val="Arial"/>
        <family val="2"/>
      </rPr>
      <t xml:space="preserve">SnD </t>
    </r>
    <r>
      <rPr>
        <sz val="10"/>
        <color indexed="8"/>
        <rFont val="Arial"/>
        <family val="2"/>
      </rPr>
      <t xml:space="preserve">dropping; </t>
    </r>
    <r>
      <rPr>
        <sz val="10"/>
        <color indexed="8"/>
        <rFont val="Arial"/>
        <family val="2"/>
      </rPr>
      <t xml:space="preserve">otherwise, it is </t>
    </r>
    <r>
      <rPr>
        <sz val="10"/>
        <color indexed="8"/>
        <rFont val="Arial"/>
        <family val="2"/>
      </rPr>
      <t xml:space="preserve">refreshed with </t>
    </r>
    <r>
      <rPr>
        <sz val="10"/>
        <color indexed="8"/>
        <rFont val="Arial"/>
        <family val="2"/>
      </rPr>
      <t xml:space="preserve">whatever </t>
    </r>
    <r>
      <rPr>
        <sz val="10"/>
        <color indexed="8"/>
        <rFont val="Arial"/>
        <family val="2"/>
      </rPr>
      <t xml:space="preserve">combo points </t>
    </r>
    <r>
      <rPr>
        <sz val="10"/>
        <color indexed="8"/>
        <rFont val="Arial"/>
        <family val="2"/>
      </rPr>
      <t xml:space="preserve">you have as </t>
    </r>
    <r>
      <rPr>
        <sz val="10"/>
        <color indexed="8"/>
        <rFont val="Arial"/>
        <family val="2"/>
      </rPr>
      <t xml:space="preserve">the previous </t>
    </r>
    <r>
      <rPr>
        <sz val="10"/>
        <color indexed="8"/>
        <rFont val="Arial"/>
        <family val="2"/>
      </rPr>
      <t xml:space="preserve">Slice and </t>
    </r>
    <r>
      <rPr>
        <sz val="10"/>
        <color indexed="8"/>
        <rFont val="Arial"/>
        <family val="2"/>
      </rPr>
      <t xml:space="preserve">Dice is </t>
    </r>
    <r>
      <rPr>
        <sz val="10"/>
        <color indexed="8"/>
        <rFont val="Arial"/>
        <family val="2"/>
      </rPr>
      <t>dropping.</t>
    </r>
  </si>
  <si>
    <t>n</t>
  </si>
  <si>
    <t>Low-Rupture</t>
  </si>
  <si>
    <t>Low Rupture is a 3 finisher cycle – SnD, Evis, and Rupture – which prioritizes efficient combo point usage.  In practice, this is functionally identical to</t>
  </si>
  <si>
    <t>Eviscerate Only, except that instead of Eviscerating whenever you have 5 CP and don't need to refresh SnD, you Rupture if it's down and Eviscerate otherwise.</t>
  </si>
  <si>
    <t>All timings in terms of Slice and Dice are identical.</t>
  </si>
  <si>
    <r>
      <t xml:space="preserve">Note: </t>
    </r>
    <r>
      <rPr>
        <sz val="10"/>
        <color indexed="8"/>
        <rFont val="Arial"/>
        <family val="2"/>
      </rPr>
      <t xml:space="preserve">The </t>
    </r>
    <r>
      <rPr>
        <sz val="10"/>
        <color indexed="8"/>
        <rFont val="Arial"/>
        <family val="2"/>
      </rPr>
      <t xml:space="preserve">High Rupture </t>
    </r>
    <r>
      <rPr>
        <sz val="10"/>
        <color indexed="8"/>
        <rFont val="Arial"/>
        <family val="2"/>
      </rPr>
      <t xml:space="preserve">Cycle has </t>
    </r>
    <r>
      <rPr>
        <sz val="10"/>
        <color indexed="8"/>
        <rFont val="Arial"/>
        <family val="2"/>
      </rPr>
      <t xml:space="preserve">significant </t>
    </r>
    <r>
      <rPr>
        <sz val="10"/>
        <color indexed="8"/>
        <rFont val="Arial"/>
        <family val="2"/>
      </rPr>
      <t xml:space="preserve">accuracy </t>
    </r>
    <r>
      <rPr>
        <sz val="10"/>
        <color indexed="8"/>
        <rFont val="Arial"/>
        <family val="2"/>
      </rPr>
      <t xml:space="preserve">issues, and </t>
    </r>
    <r>
      <rPr>
        <sz val="10"/>
        <color indexed="8"/>
        <rFont val="Arial"/>
        <family val="2"/>
      </rPr>
      <t xml:space="preserve">it's use is not </t>
    </r>
    <r>
      <rPr>
        <sz val="10"/>
        <color indexed="8"/>
        <rFont val="Arial"/>
        <family val="2"/>
      </rPr>
      <t>recommende</t>
    </r>
    <r>
      <rPr>
        <sz val="10"/>
        <color indexed="8"/>
        <rFont val="Arial"/>
        <family val="2"/>
      </rPr>
      <t xml:space="preserve">d.  However, </t>
    </r>
    <r>
      <rPr>
        <sz val="10"/>
        <color indexed="8"/>
        <rFont val="Arial"/>
        <family val="2"/>
      </rPr>
      <t xml:space="preserve">if you wish to </t>
    </r>
    <r>
      <rPr>
        <sz val="10"/>
        <color indexed="8"/>
        <rFont val="Arial"/>
        <family val="2"/>
      </rPr>
      <t xml:space="preserve">have the </t>
    </r>
    <r>
      <rPr>
        <sz val="10"/>
        <color indexed="8"/>
        <rFont val="Arial"/>
        <family val="2"/>
      </rPr>
      <t xml:space="preserve">sheet model </t>
    </r>
    <r>
      <rPr>
        <sz val="10"/>
        <color indexed="8"/>
        <rFont val="Arial"/>
        <family val="2"/>
      </rPr>
      <t>this cycle,</t>
    </r>
  </si>
  <si>
    <t>you may enable it on the Settings sheet.</t>
  </si>
  <si>
    <t>High Rupture</t>
  </si>
  <si>
    <t>High Rupture is a 3 finisher in cycle, though in practice you will very seldom use Eviscerate.  The priority of this cycle is 100% SnD uptime and maximal</t>
  </si>
  <si>
    <t>rupture uptime, Eviscerating only as much as is possible without compromising these goals.  This is generally done by performing a small (usually 3-4 point)</t>
  </si>
  <si>
    <r>
      <t xml:space="preserve">SnD, then building combo points until there are </t>
    </r>
    <r>
      <rPr>
        <i/>
        <sz val="10"/>
        <color indexed="8"/>
        <rFont val="Arial"/>
        <family val="2"/>
      </rPr>
      <t>m</t>
    </r>
    <r>
      <rPr>
        <sz val="10"/>
        <color indexed="8"/>
        <rFont val="Arial"/>
        <family val="2"/>
      </rPr>
      <t xml:space="preserve"> seconds </t>
    </r>
    <r>
      <rPr>
        <sz val="10"/>
        <color indexed="8"/>
        <rFont val="Arial"/>
        <family val="2"/>
      </rPr>
      <t xml:space="preserve">left on the </t>
    </r>
    <r>
      <rPr>
        <sz val="10"/>
        <color indexed="8"/>
        <rFont val="Arial"/>
        <family val="2"/>
      </rPr>
      <t xml:space="preserve">previous </t>
    </r>
    <r>
      <rPr>
        <sz val="10"/>
        <color indexed="8"/>
        <rFont val="Arial"/>
        <family val="2"/>
      </rPr>
      <t xml:space="preserve">Rupture, </t>
    </r>
    <r>
      <rPr>
        <sz val="10"/>
        <color indexed="8"/>
        <rFont val="Arial"/>
        <family val="2"/>
      </rPr>
      <t xml:space="preserve">performing an </t>
    </r>
    <r>
      <rPr>
        <sz val="10"/>
        <color indexed="8"/>
        <rFont val="Arial"/>
        <family val="2"/>
      </rPr>
      <t xml:space="preserve">Eviscerate if </t>
    </r>
    <r>
      <rPr>
        <sz val="10"/>
        <color indexed="8"/>
        <rFont val="Arial"/>
        <family val="2"/>
      </rPr>
      <t xml:space="preserve">one has at </t>
    </r>
    <r>
      <rPr>
        <sz val="10"/>
        <color indexed="8"/>
        <rFont val="Arial"/>
        <family val="2"/>
      </rPr>
      <t xml:space="preserve">least 2 combo </t>
    </r>
    <r>
      <rPr>
        <sz val="10"/>
        <color indexed="8"/>
        <rFont val="Arial"/>
        <family val="2"/>
      </rPr>
      <t xml:space="preserve">points, and </t>
    </r>
    <r>
      <rPr>
        <sz val="10"/>
        <color indexed="8"/>
        <rFont val="Arial"/>
        <family val="2"/>
      </rPr>
      <t>then</t>
    </r>
  </si>
  <si>
    <t>building 5 combo points for the next Rupture.  In conventional cycle notation, this would be something like 3s[2+e]5r.  Note that the Slice and Dice will frequently</t>
  </si>
  <si>
    <t>be refreshed with a number of seconds remaining; it is absolutely essential that the SnD be large enough to last until the next one can be performed, with a rupture</t>
  </si>
  <si>
    <t>in between.  Thus, one must err on the side of having it be a bit too big, rather than exactly the right length to avoid wasting uptime.</t>
  </si>
  <si>
    <t>Recommended SnD Size</t>
  </si>
  <si>
    <t>m</t>
  </si>
  <si>
    <t>Estimated Rupture Uptime</t>
  </si>
  <si>
    <t>Str</t>
  </si>
  <si>
    <t>Agi</t>
  </si>
  <si>
    <t>MH Sword?</t>
  </si>
  <si>
    <t>OH Sword?</t>
  </si>
  <si>
    <t>MH Mace?</t>
  </si>
  <si>
    <t>OH Mace?</t>
  </si>
  <si>
    <t>Human</t>
  </si>
  <si>
    <t>Night Elf</t>
  </si>
  <si>
    <t>Dwarf</t>
  </si>
  <si>
    <t>Gnome</t>
  </si>
  <si>
    <t>Blood Elf</t>
  </si>
  <si>
    <t>Troll</t>
  </si>
  <si>
    <t>Undead</t>
  </si>
  <si>
    <t>MH Axe?</t>
  </si>
  <si>
    <t>OH Axe?</t>
  </si>
  <si>
    <t>MH Fist?</t>
  </si>
  <si>
    <t>OH Fist?</t>
  </si>
  <si>
    <t>Name</t>
  </si>
  <si>
    <t>Type</t>
  </si>
  <si>
    <t>Rank</t>
  </si>
  <si>
    <t>Equipped</t>
  </si>
  <si>
    <t>Base Score</t>
  </si>
  <si>
    <t>Sta</t>
  </si>
  <si>
    <t>AP</t>
  </si>
  <si>
    <t>Hit</t>
  </si>
  <si>
    <t>Exp</t>
  </si>
  <si>
    <t>ArPen</t>
  </si>
  <si>
    <t>R</t>
  </si>
  <si>
    <t>Y</t>
  </si>
  <si>
    <t>B</t>
  </si>
  <si>
    <t>M</t>
  </si>
  <si>
    <t>T8</t>
  </si>
  <si>
    <t>T9</t>
  </si>
  <si>
    <t>T10</t>
  </si>
  <si>
    <t>DPS</t>
  </si>
  <si>
    <t>Sword</t>
  </si>
  <si>
    <t>Mace</t>
  </si>
  <si>
    <t>S. Str</t>
  </si>
  <si>
    <t>S.Agi</t>
  </si>
  <si>
    <t>S.Sta</t>
  </si>
  <si>
    <t>S.AP</t>
  </si>
  <si>
    <t>S.Crit</t>
  </si>
  <si>
    <t>S.Hit</t>
  </si>
  <si>
    <t>S.Exp</t>
  </si>
  <si>
    <t>S.Haste</t>
  </si>
  <si>
    <t>S.ArPen</t>
  </si>
  <si>
    <t>Total Gems</t>
  </si>
  <si>
    <t>Socket Bonus Value</t>
  </si>
  <si>
    <t>Matching Gems</t>
  </si>
  <si>
    <t>Total w/Bonus</t>
  </si>
  <si>
    <t>Single Gems</t>
  </si>
  <si>
    <t>Use Socket Bonus?</t>
  </si>
  <si>
    <t>Recommendable?</t>
  </si>
  <si>
    <t>Item Value</t>
  </si>
  <si>
    <t>Rank Value</t>
  </si>
  <si>
    <t>Socket 1 Color</t>
  </si>
  <si>
    <t>Socket 2 Color</t>
  </si>
  <si>
    <t>Socket 3 Color</t>
  </si>
  <si>
    <t>Zone</t>
  </si>
  <si>
    <t>Axe</t>
  </si>
  <si>
    <t>Fist</t>
  </si>
  <si>
    <t>Helm</t>
  </si>
  <si>
    <t>Geistlord's Punishment Sack (Heroic)</t>
  </si>
  <si>
    <t>Discarded Bag of Entrails (Heroic)</t>
  </si>
  <si>
    <t>Sanctified Shadowblade Helmet</t>
  </si>
  <si>
    <t>Geistlord's Punishment Sack</t>
  </si>
  <si>
    <t>VanCleef's Helmet of Triumph (Heroic)</t>
  </si>
  <si>
    <t>Discarded Bag of Entrails</t>
  </si>
  <si>
    <t>Shadowblade Helmet</t>
  </si>
  <si>
    <t>Bloodfang Hood</t>
  </si>
  <si>
    <t>Hood of Lethal Intent</t>
  </si>
  <si>
    <t>VanCleef's Helmet of Triumph</t>
  </si>
  <si>
    <t>Bloodfang Mask</t>
  </si>
  <si>
    <t>Frayed Scoundrel's Cap</t>
  </si>
  <si>
    <t>VanCleef's Helmet of Conquest</t>
  </si>
  <si>
    <t>Conqueror's Terrorblade Helmet</t>
  </si>
  <si>
    <t>Neck</t>
  </si>
  <si>
    <t>Baltharus' Gift (Heroic)</t>
  </si>
  <si>
    <t>Rimetooth Pendant (Heroic)</t>
  </si>
  <si>
    <t>Precious's Putrid Collar (Heroic)</t>
  </si>
  <si>
    <t>Sindragosa's Cruel Claw</t>
  </si>
  <si>
    <t>Baltharus' Gift</t>
  </si>
  <si>
    <t>Wodin's Lucky Necklace</t>
  </si>
  <si>
    <t>Charge of the Demon Lord (Heroic)</t>
  </si>
  <si>
    <t>Rimetooth Pendant</t>
  </si>
  <si>
    <t>Precious's Putrid Collar</t>
  </si>
  <si>
    <t>Collar of Ceaseless Torment (Heroic)</t>
  </si>
  <si>
    <t>Charge of the Demon Lord</t>
  </si>
  <si>
    <t>Sparkling Onyxia Tooth Pendant</t>
  </si>
  <si>
    <t>Collar of Ceaseless Torment</t>
  </si>
  <si>
    <t>Pendulum of Infinity</t>
  </si>
  <si>
    <t>Barbed Ymirheim Choker</t>
  </si>
  <si>
    <t>Seed of Budding Carnage</t>
  </si>
  <si>
    <t>Shoulder</t>
  </si>
  <si>
    <t>Cultist's Bloodsoaked Spaulders (Heroic)</t>
  </si>
  <si>
    <t>Skinned Whelp Shoulders (Heroic)</t>
  </si>
  <si>
    <t>Sanctified Shadowblade Pauldrons</t>
  </si>
  <si>
    <t>Cultist's Bloodsoaked Spaulders</t>
  </si>
  <si>
    <t>VanCleef's Pauldrons of Triumph (Heroic)</t>
  </si>
  <si>
    <t>Skinned Whelp Shoulders</t>
  </si>
  <si>
    <t>Shadowblade Pauldrons</t>
  </si>
  <si>
    <t>Duskstalker Shoulderpads</t>
  </si>
  <si>
    <t>VanCleef's Pauldrons of Triumph</t>
  </si>
  <si>
    <t>Spaulders of the Snow Bandit (Heroic)</t>
  </si>
  <si>
    <t>VanCleef's Pauldrons of Conquest</t>
  </si>
  <si>
    <t>Shoulderpads of the Intruder</t>
  </si>
  <si>
    <t>Spaulders of the Snow Bandit</t>
  </si>
  <si>
    <t>Spaulders of Black Betrayal</t>
  </si>
  <si>
    <t>Conqueror's Terrorblade Pauldrons</t>
  </si>
  <si>
    <t>Cloak</t>
  </si>
  <si>
    <t>Vereesa's Dexterity</t>
  </si>
  <si>
    <t>Recovered Scarlet Onslaught Cape</t>
  </si>
  <si>
    <t>Shawl of Nerubian Silk (Heroic)</t>
  </si>
  <si>
    <t>Shadowvault Slayer's Cloak</t>
  </si>
  <si>
    <t>Cloak of the Silver Covenant</t>
  </si>
  <si>
    <t>Drape of the Untamed Predator (Heroic)</t>
  </si>
  <si>
    <t>Shawl of Nerubian Silk</t>
  </si>
  <si>
    <t>Drape of the Faceless General</t>
  </si>
  <si>
    <t>Drape of the Untamed Predator</t>
  </si>
  <si>
    <t>Drape of Icy Intent</t>
  </si>
  <si>
    <t>Sanctified Shadowblade Breastplate (Heroic)</t>
  </si>
  <si>
    <t>Chestguard of the Frigid Noose (Heroic)</t>
  </si>
  <si>
    <t>Gloaming Sark (Heroic)</t>
  </si>
  <si>
    <t>Shadow Seeker's Tunic</t>
  </si>
  <si>
    <t>Sanctified Shadowblade Breastplate</t>
  </si>
  <si>
    <t>Ikfirus's Sack of Wonder</t>
  </si>
  <si>
    <t>Chestguard of the Frigid Noose</t>
  </si>
  <si>
    <t>Gloaming Sark</t>
  </si>
  <si>
    <t>Cuirass of Calamitous Fate (Heroic)</t>
  </si>
  <si>
    <t>Shadowblade Breastplate</t>
  </si>
  <si>
    <t>Armor of Shifting Shadows (Heroic)</t>
  </si>
  <si>
    <t>VanCleef's Breastplate of Triumph (Heroic)</t>
  </si>
  <si>
    <t>Cuirass of Calamitous Fate</t>
  </si>
  <si>
    <t>Knightbane Carapace</t>
  </si>
  <si>
    <t>VanCleef's Breastplate of Triumph</t>
  </si>
  <si>
    <t>Conqueror's Terrorblade Breastplate</t>
  </si>
  <si>
    <t>Umbrage Armbands (Heroic)</t>
  </si>
  <si>
    <t>Toskk's Maximized Wristguards</t>
  </si>
  <si>
    <t>Umbrage Armbands</t>
  </si>
  <si>
    <t>Vambraces of the Frost Wyrm Queen (Heroic)</t>
  </si>
  <si>
    <t>Bracers of Dark Determination (Heroic)</t>
  </si>
  <si>
    <t>Vambraces of the Frost Wyrm Queen</t>
  </si>
  <si>
    <t>Bracers of Swift Death</t>
  </si>
  <si>
    <t>Bracers of Dark Determination</t>
  </si>
  <si>
    <t>Solar Bindings</t>
  </si>
  <si>
    <t>Chewed Leather Wristguards</t>
  </si>
  <si>
    <t>Fluxing Energy Coils</t>
  </si>
  <si>
    <t>Sanctified Shadowblade Gauntlets (Heroic)</t>
  </si>
  <si>
    <t>Scourge Stranglers (Heroic)</t>
  </si>
  <si>
    <t>Aldriana's Gloves of Secrecy</t>
  </si>
  <si>
    <t>Cat Burglar's Grips</t>
  </si>
  <si>
    <t>Sanctified Shadowblade Gauntlets</t>
  </si>
  <si>
    <t>Gloves of the Silver Assassin (Heroic)</t>
  </si>
  <si>
    <t>Scourge Stranglers</t>
  </si>
  <si>
    <t>VanCleef's Gauntlets of Triumph (Heroic)</t>
  </si>
  <si>
    <t>Shadowblade Gauntlets</t>
  </si>
  <si>
    <t>Gloves of the Silver Assassin</t>
  </si>
  <si>
    <t>VanCleef's Gauntlets of Triumph</t>
  </si>
  <si>
    <t>Gloves of the Endless Dark</t>
  </si>
  <si>
    <t>VanCleef's Gauntlets of Conquest</t>
  </si>
  <si>
    <t>Conqueror's Terrorblade Gauntlets</t>
  </si>
  <si>
    <t>Vengeful Noose</t>
  </si>
  <si>
    <t>Astrylian's Sutured Cinch</t>
  </si>
  <si>
    <t>Soulthief's Braided Belt (Heroic)</t>
  </si>
  <si>
    <t>Belt of the Merciless Killer (Heroic)</t>
  </si>
  <si>
    <t>Soulthief's Braided Belt</t>
  </si>
  <si>
    <t>Belt of the Merciless Killer</t>
  </si>
  <si>
    <t>Soul-Devouring Cinch</t>
  </si>
  <si>
    <t>Death-Warmed Belt</t>
  </si>
  <si>
    <t>Sanctified Shadowblade Legplates (Heroic)</t>
  </si>
  <si>
    <t>Ivory-Inlaid Leggings (Heroic)</t>
  </si>
  <si>
    <t>Plague-Soaked Leather Leggings (Heroic)</t>
  </si>
  <si>
    <t>Bladeborn Leggings</t>
  </si>
  <si>
    <t>Sanctified Shadowblade Legplates</t>
  </si>
  <si>
    <t>Gangrenous Leggings</t>
  </si>
  <si>
    <t>Ivory-Inlaid Leggings</t>
  </si>
  <si>
    <t>Leggings of the Broken Beast (Heroic)</t>
  </si>
  <si>
    <t>VanCleef's Legplates of Triumph (Heroic)</t>
  </si>
  <si>
    <t>Shadowblade Legplates</t>
  </si>
  <si>
    <t>Plague-Soaked Leather Leggings</t>
  </si>
  <si>
    <t>Legguards of Cunning Deception</t>
  </si>
  <si>
    <t>VanCleef's Legplates of Triumph</t>
  </si>
  <si>
    <t>Leggings of the Broken Beast</t>
  </si>
  <si>
    <t>Fleshwerk Leggings</t>
  </si>
  <si>
    <t>Conqueror's Terrorblade Legplates</t>
  </si>
  <si>
    <t>VanCleef's Legplates of Conquest</t>
  </si>
  <si>
    <t>Taldaram's Soft Slippers (Heroic)</t>
  </si>
  <si>
    <t>Frostbitten Fur Boots</t>
  </si>
  <si>
    <t>Footpads of Impending Death</t>
  </si>
  <si>
    <t>Treads of the Icewalker (Heroic)</t>
  </si>
  <si>
    <t>Taldaram's Soft Slippers</t>
  </si>
  <si>
    <t>Treads of the Icewalker</t>
  </si>
  <si>
    <t>Acidmaw Boots (Heroic)</t>
  </si>
  <si>
    <t>Blighted Leather Footpads</t>
  </si>
  <si>
    <t>Footpads of Silence</t>
  </si>
  <si>
    <t>Runed Ironhide Boots</t>
  </si>
  <si>
    <t>Acidmaw Boots</t>
  </si>
  <si>
    <t>Ring</t>
  </si>
  <si>
    <t>Signet of Twilight (Heroic)</t>
  </si>
  <si>
    <t>Band of the Bone Colossus (Heroic)</t>
  </si>
  <si>
    <t>Seal of Many Mouths (Heroic)</t>
  </si>
  <si>
    <t>Saurfang's Cold-Forged Band (Heroic)</t>
  </si>
  <si>
    <t>Frostbrood Sapphire Ring</t>
  </si>
  <si>
    <t>Signet of Twilight</t>
  </si>
  <si>
    <t>Ashen Band of Unmatched Vengeance</t>
  </si>
  <si>
    <t>Seal of the Twilight Queen (Heroic)</t>
  </si>
  <si>
    <t>Seal of Many Mouths</t>
  </si>
  <si>
    <t>Band of the Bone Colossus</t>
  </si>
  <si>
    <t>Ashen Band of Greater Vengeance</t>
  </si>
  <si>
    <t>Ring of Callous Aggression (Heroic)</t>
  </si>
  <si>
    <t>Saurfang's Cold-Forged Band</t>
  </si>
  <si>
    <t>Seal of the Twilight Queen</t>
  </si>
  <si>
    <t>Ashen Band of Vengeance</t>
  </si>
  <si>
    <t>Runed Band of the Kirin Tor</t>
  </si>
  <si>
    <t>Planestalker Signet (Heroic)</t>
  </si>
  <si>
    <t>Dexterous Brightstone Ring</t>
  </si>
  <si>
    <t>Trinket</t>
  </si>
  <si>
    <t>Sharpened Twilight Scale</t>
  </si>
  <si>
    <t>Deathbringer's Will</t>
  </si>
  <si>
    <t>Tiny Abomination in a Jar (Heroic)</t>
  </si>
  <si>
    <t>Whispering Fanged Skull (Heroic)</t>
  </si>
  <si>
    <t>Herkuml War Token</t>
  </si>
  <si>
    <t>Tiny Abomination in a Jar</t>
  </si>
  <si>
    <t>Death's Verdict (Heroic)</t>
  </si>
  <si>
    <t>Whispering Fanged Skull</t>
  </si>
  <si>
    <t>Death's Verdict</t>
  </si>
  <si>
    <t>Mjolnir Runestone</t>
  </si>
  <si>
    <t>Comet's Trail</t>
  </si>
  <si>
    <t>Needle-Encrusted Scorpion</t>
  </si>
  <si>
    <t>Dark Matter</t>
  </si>
  <si>
    <t>Grim Toll</t>
  </si>
  <si>
    <t>Blood of the Old God</t>
  </si>
  <si>
    <t>Darkmoon Card: Greatness</t>
  </si>
  <si>
    <t>Banner of Victory</t>
  </si>
  <si>
    <t>Mark of Supremacy</t>
  </si>
  <si>
    <t>Pyrite Infuser</t>
  </si>
  <si>
    <t>Windrunner's Heartseeker (Heroic)</t>
  </si>
  <si>
    <t>Stakethrower (Heroic)</t>
  </si>
  <si>
    <t>Fal'inrush, Defender of Quel'thalas</t>
  </si>
  <si>
    <t>Gluth's Fetching Knife (Heroic)</t>
  </si>
  <si>
    <t>Njordnar Bone Bow (Heroic)</t>
  </si>
  <si>
    <t>Shrapnel Star</t>
  </si>
  <si>
    <t>BRK-1000 (Heroic)</t>
  </si>
  <si>
    <t>Talonstrike (Heroic)</t>
  </si>
  <si>
    <t>Windrunner's Heartseeker</t>
  </si>
  <si>
    <t>Stakethrower</t>
  </si>
  <si>
    <t>Gluth's Fetching Knife</t>
  </si>
  <si>
    <t>Njordnar Bone Bow</t>
  </si>
  <si>
    <t>The Diplomat (Heroic)</t>
  </si>
  <si>
    <t>Rhok'shalla, the Shadow's Bane</t>
  </si>
  <si>
    <t>Baelgun's Heavy Crossbow (Heroic)</t>
  </si>
  <si>
    <t>Crimson Star</t>
  </si>
  <si>
    <t>Twirling Blades</t>
  </si>
  <si>
    <t>Talonstrike</t>
  </si>
  <si>
    <t>The Diplomat</t>
  </si>
  <si>
    <t>MH</t>
  </si>
  <si>
    <t>Black Bruise (Heroic)</t>
  </si>
  <si>
    <t>Pugius, Fist of Defiance (Heroic)</t>
  </si>
  <si>
    <t>Black Bruise</t>
  </si>
  <si>
    <t>Abomination Knuckles (Heroic)</t>
  </si>
  <si>
    <t>Pugius, Fist of Defiance</t>
  </si>
  <si>
    <t>Abomination Knuckles</t>
  </si>
  <si>
    <t>The Spinebreaker</t>
  </si>
  <si>
    <t>Golden Saronite Dragon</t>
  </si>
  <si>
    <t>The Masticator</t>
  </si>
  <si>
    <t>Bloodvenom Blade (Heroic)</t>
  </si>
  <si>
    <t>Havoc's Call, Blade of Lordaeron Kings</t>
  </si>
  <si>
    <t>Frost Giant's Cleaver (Heroic)</t>
  </si>
  <si>
    <t>Bloodvenom Blade</t>
  </si>
  <si>
    <t>Soulbreaker (Heroic)</t>
  </si>
  <si>
    <t>Stormpike Cleaver (Heroic)</t>
  </si>
  <si>
    <t>Quel'Delar, Cunning of the Shadows</t>
  </si>
  <si>
    <t>Frost Giant's Cleaver</t>
  </si>
  <si>
    <t>Soulbreaker</t>
  </si>
  <si>
    <t>The Lion's Maw (Heroic)</t>
  </si>
  <si>
    <t>Stormpike Cleaver</t>
  </si>
  <si>
    <t>The Lion's Maw</t>
  </si>
  <si>
    <t>Serilas, Blood Blade of Invar One-Arm</t>
  </si>
  <si>
    <t>Nighttime</t>
  </si>
  <si>
    <t>Gutbuster (Heroic)</t>
  </si>
  <si>
    <t>Remorseless (Heroic)</t>
  </si>
  <si>
    <t>Gutbuster</t>
  </si>
  <si>
    <t>The Grinder (Heroic)</t>
  </si>
  <si>
    <t>Caress of Insanity</t>
  </si>
  <si>
    <t>The Grinder</t>
  </si>
  <si>
    <t>OH</t>
  </si>
  <si>
    <t>Lungbreaker (Heroic)</t>
  </si>
  <si>
    <t>Flesh-Carving Scalpel (Heroic)</t>
  </si>
  <si>
    <t>Lungbreaker</t>
  </si>
  <si>
    <t>Steel Bladebreaker (Heroic)</t>
  </si>
  <si>
    <t>Flesh-Carving Scalpel</t>
  </si>
  <si>
    <t>Splintershard (Heroic)</t>
  </si>
  <si>
    <t>Steel Bladebreaker</t>
  </si>
  <si>
    <t>Dirk of the Night Watch (Heroic)</t>
  </si>
  <si>
    <t>Bladetwister</t>
  </si>
  <si>
    <t>Combatant's Bootblade</t>
  </si>
  <si>
    <t>Dirk of the Night Watch</t>
  </si>
  <si>
    <t>Unsharpened Ice Razor</t>
  </si>
  <si>
    <t>Bone Warden's Splitter (Heroic)</t>
  </si>
  <si>
    <t>Scourgeborne Waraxe</t>
  </si>
  <si>
    <t>Lionhead Slasher (Heroic)</t>
  </si>
  <si>
    <t>Bone Warden's Splitter</t>
  </si>
  <si>
    <t>Westfall Saber (Heroic)</t>
  </si>
  <si>
    <t>Lionhead Slasher</t>
  </si>
  <si>
    <t>Westfall Saber</t>
  </si>
  <si>
    <t>Rune-Etched Nightblade</t>
  </si>
  <si>
    <t>Void Sabre</t>
  </si>
  <si>
    <t>Liar's Tongue</t>
  </si>
  <si>
    <t>Relentless Gladiator's Punisher</t>
  </si>
  <si>
    <t>Bloodcrush Cudgel</t>
  </si>
  <si>
    <t>Stonerender</t>
  </si>
  <si>
    <t>HelmEnchant</t>
  </si>
  <si>
    <t>Master's Inscription of the Axe</t>
  </si>
  <si>
    <t>ShoulderEnchant</t>
  </si>
  <si>
    <t>Lesser Inscription of the Axe</t>
  </si>
  <si>
    <t>Swordguard Embroidery</t>
  </si>
  <si>
    <t>CloakEnchant</t>
  </si>
  <si>
    <t>Enchant Cloak – Greater Speed</t>
  </si>
  <si>
    <t>Enchant Cloak – Major Agility</t>
  </si>
  <si>
    <t>ChestEnchant</t>
  </si>
  <si>
    <t>Fur Lining – Attack Power</t>
  </si>
  <si>
    <t>WristEnchant</t>
  </si>
  <si>
    <t>GloveEnchant</t>
  </si>
  <si>
    <t>Enchant Gloves – Crusher</t>
  </si>
  <si>
    <t>Enchant Gloves – Major Agility</t>
  </si>
  <si>
    <t>Enchant Gloves – Precision</t>
  </si>
  <si>
    <t>LegEnchant</t>
  </si>
  <si>
    <t>Nerubian Leg Armor</t>
  </si>
  <si>
    <t>BootEnchant</t>
  </si>
  <si>
    <t>Enchant Boots – Icewalker</t>
  </si>
  <si>
    <t>Enchant Boots – Greater Assault</t>
  </si>
  <si>
    <t>Enchant Boots – Superior Agility</t>
  </si>
  <si>
    <t>Enchant Boots – Cat's Swiftness</t>
  </si>
  <si>
    <t>RingEnchant</t>
  </si>
  <si>
    <t>Enchant Ring – Assault</t>
  </si>
  <si>
    <t>MHEnchant</t>
  </si>
  <si>
    <t>Mongoose (MH)</t>
  </si>
  <si>
    <t>Accuracy (MH)</t>
  </si>
  <si>
    <t>OHEnchant</t>
  </si>
  <si>
    <t>Mongoose (OH)</t>
  </si>
  <si>
    <t>Accuracy (OH)</t>
  </si>
  <si>
    <t>Total (Ungemmed)</t>
  </si>
  <si>
    <t>BS Gems</t>
  </si>
  <si>
    <t>Bracer</t>
  </si>
  <si>
    <t>Gem</t>
  </si>
  <si>
    <t>Matches</t>
  </si>
  <si>
    <t>Gem1</t>
  </si>
  <si>
    <t>Gem2</t>
  </si>
  <si>
    <t>Gem3</t>
  </si>
  <si>
    <t>Socket Bonus</t>
  </si>
  <si>
    <t>Buckle</t>
  </si>
  <si>
    <t>MH Weapon</t>
  </si>
  <si>
    <t>OH Weapon</t>
  </si>
  <si>
    <t>IsCQC?</t>
  </si>
  <si>
    <t>IsSword?</t>
  </si>
  <si>
    <t>IsMace?</t>
  </si>
  <si>
    <t>IsAxe?</t>
  </si>
  <si>
    <t>IsFist?</t>
  </si>
  <si>
    <t>Total</t>
  </si>
  <si>
    <t>Red</t>
  </si>
  <si>
    <t>Yellow</t>
  </si>
  <si>
    <t>Blue</t>
  </si>
  <si>
    <t>In Use</t>
  </si>
  <si>
    <t>Recomendable</t>
  </si>
  <si>
    <t>Red Score</t>
  </si>
  <si>
    <t>Yellow Score</t>
  </si>
  <si>
    <t>Blue Score</t>
  </si>
  <si>
    <t>Bright Cardinal Ruby (40 AP)</t>
  </si>
  <si>
    <t>Delicate Cardinal Ruby (20 Agi)</t>
  </si>
  <si>
    <t>Precise Cardinal Ruby (20 Exp)</t>
  </si>
  <si>
    <t>Bright Dragon's Eye (68 AP)</t>
  </si>
  <si>
    <t>Delicate Dragon's Eye (34 Agi)</t>
  </si>
  <si>
    <t>Precise Dragon's Eye (34 Exp)</t>
  </si>
  <si>
    <t>Accurate Ametrine (10 Exp/10 Hit)</t>
  </si>
  <si>
    <t>Deadly Ametrine (10 Agi/10 Crit)</t>
  </si>
  <si>
    <t>Deft Ametrine (10 Agi/10 Haste)</t>
  </si>
  <si>
    <t>Pristine Ametrine (20 AP/10 Hit)</t>
  </si>
  <si>
    <t>Wicked Ametrine (20 AP/10 Crit)</t>
  </si>
  <si>
    <t>Quick King's Amber (20 Haste)</t>
  </si>
  <si>
    <t>Quick Dragon's Eye (34 Haste)</t>
  </si>
  <si>
    <t>Rigid Dragon's Eye (34 Hit)</t>
  </si>
  <si>
    <t>Balanced Deadstone (20 AP/15 Sta)</t>
  </si>
  <si>
    <t>Puissant Dreadstone (10 ArPen/15 Sta)</t>
  </si>
  <si>
    <t>Shifting Dreadstone (10 Agi/15 Sta)</t>
  </si>
  <si>
    <t>Parameters</t>
  </si>
  <si>
    <t>Notes</t>
  </si>
  <si>
    <t>Reaction Time (Seconds)</t>
  </si>
  <si>
    <t>Use Agi Value for ArPen?</t>
  </si>
  <si>
    <t>Useful near Armor Penetration caps to replace ArP on gear for Agi in gems</t>
  </si>
  <si>
    <t>Allow Recommendation of Expertise Gems</t>
  </si>
  <si>
    <t>Does not account for Expertise capping</t>
  </si>
  <si>
    <t>Force MH WP</t>
  </si>
  <si>
    <t>Use Wound Poison on the Main Hand Weapon</t>
  </si>
  <si>
    <t>Disallow High Rupture Cycle</t>
  </si>
  <si>
    <t>The accuracy of this cycle is highly questionable and its use is not recommended.</t>
  </si>
  <si>
    <t>Fight Duration (Seconds)</t>
  </si>
  <si>
    <t>Fight Durations under 40 seconds or over 600 seconds (10 minutes) will give inaccurate results</t>
  </si>
  <si>
    <t>Use Tricks of the Trade On Cooldown</t>
  </si>
  <si>
    <t>Bloodlust / Heroism</t>
  </si>
  <si>
    <t>Any Shaman</t>
  </si>
  <si>
    <t>Hysterias per fight</t>
  </si>
  <si>
    <t>Blood Death Knights only</t>
  </si>
  <si>
    <t>Professions</t>
  </si>
  <si>
    <t>Skinning</t>
  </si>
  <si>
    <t>Master of Anatomy = +40 Critical Strike Rating</t>
  </si>
  <si>
    <t>Alchemy</t>
  </si>
  <si>
    <t>Mixology = +80AP to Flask of Endless Rage</t>
  </si>
  <si>
    <t>Consumables</t>
  </si>
  <si>
    <t>Food Type</t>
  </si>
  <si>
    <t>Attack Power</t>
  </si>
  <si>
    <t>Flasks / Potions</t>
  </si>
  <si>
    <t>Flask of Endless Rage</t>
  </si>
  <si>
    <t>+180 Attack Power; +260 Attack Power with Alchemy</t>
  </si>
  <si>
    <t>Potion of Speed</t>
  </si>
  <si>
    <t>+500 Haste Rating for 15 seconds</t>
  </si>
  <si>
    <t>Raid Buffs and Boss Debuffs</t>
  </si>
  <si>
    <t>Source / Notes:</t>
  </si>
  <si>
    <t>Heroic Presence</t>
  </si>
  <si>
    <t>Major Armor Debuff</t>
  </si>
  <si>
    <t>Sunder Armor (Warrior), Expose Armor (Rogue)</t>
  </si>
  <si>
    <t>Minor Armor Debuff</t>
  </si>
  <si>
    <t>Faerie Fire (Druid), Curse of Recklessness (Warlock)</t>
  </si>
  <si>
    <t>Physical Vulnerability Debuff</t>
  </si>
  <si>
    <t>Savage Combat (Combat Rogue), Blood Frenzy (Arms Warrior)</t>
  </si>
  <si>
    <t>Melee Haste Buff</t>
  </si>
  <si>
    <t>Improved Icy Talons (Death Knight), Windfury (Shaman)</t>
  </si>
  <si>
    <t>-- Improved?</t>
  </si>
  <si>
    <t>IIT is always improved.  Windfury generally only will be improved when given by an Enhancement Shaman.</t>
  </si>
  <si>
    <t>Melee Critical Strike Chance</t>
  </si>
  <si>
    <t>Leader of the Pack (Feral Druid), Rampage (Fury Warrior)</t>
  </si>
  <si>
    <t>Attack Power Buff</t>
  </si>
  <si>
    <t>Blessing of Might (Paladin), Battle Shout (Warrior)</t>
  </si>
  <si>
    <t>Attack Power Percentage Buff</t>
  </si>
  <si>
    <t>Unleashed Rage (Enhancement Shaman), Abomination's Might (Blood Death Knight), Trueshot Aura (Marksmanship Hunter)</t>
  </si>
  <si>
    <t>Bleed Damage Buff</t>
  </si>
  <si>
    <t>Mangle (Feral Druid), Trauma (Arms Warrior)</t>
  </si>
  <si>
    <t>Spell Critical Strike Chance Buff</t>
  </si>
  <si>
    <t>Moonkin Aura (Balance Druid), Elemental Oath (Elemental Shaman)</t>
  </si>
  <si>
    <t>Spell Critical Strike Chance Debuff</t>
  </si>
  <si>
    <t>Improved Scorch (Fire Mage), Winter's Chill (Frost Mage), Improved Shadow Bolt (Warlock)</t>
  </si>
  <si>
    <t>Spell Damage Debuff</t>
  </si>
  <si>
    <t>Ebon Plaguebringer (Unholy Death Knight), Earth and Moon (Balance Druid), Curse of Elements (Warlock)</t>
  </si>
  <si>
    <t>Spell Hit Debuff</t>
  </si>
  <si>
    <t>Improved Faerie Fire (Balance Druid), Misery (Shadow Priest)</t>
  </si>
  <si>
    <t>Haste Buff (All types)</t>
  </si>
  <si>
    <t>Improved Moonkin Aura (Balance Druid), Swift Retribution (Retribution Paladin)</t>
  </si>
  <si>
    <t>Damage Buff (All types)</t>
  </si>
  <si>
    <t>Ferocious Inspiration (BM Hunter), Sanctified Retribution (Retribution Paladin), Arcane Empowerment (Arcane Mage)</t>
  </si>
  <si>
    <t>Critical Strike Chance Debuff (All types)</t>
  </si>
  <si>
    <t>Heart of the Crusader (Retribution Paladin), Totem of Wrath (Elemental Shaman), Master Poisoner (Assassination Rogue)</t>
  </si>
  <si>
    <t>Percentage Stat Buff</t>
  </si>
  <si>
    <t>Blessing of Kings (Paladin)</t>
  </si>
  <si>
    <t>Additive Stat Buff</t>
  </si>
  <si>
    <t>Mark of the Wild (Druid)</t>
  </si>
  <si>
    <t>Strength + Agility Buff</t>
  </si>
  <si>
    <t>Strength of Earth Totem (Shaman), Horn of Winter (Death Knight)</t>
  </si>
  <si>
    <t>Horn of Winter cannot be improved.</t>
  </si>
  <si>
    <t>Base</t>
  </si>
  <si>
    <t>Poison Hit</t>
  </si>
  <si>
    <t>Yellow Hit</t>
  </si>
  <si>
    <t>MH DPS</t>
  </si>
  <si>
    <t>OH DPS</t>
  </si>
  <si>
    <t>MH 2.5</t>
  </si>
  <si>
    <t>MH 2.6</t>
  </si>
  <si>
    <t>MH 2.7</t>
  </si>
  <si>
    <t>OH 1.4</t>
  </si>
  <si>
    <t>OH 1.5</t>
  </si>
  <si>
    <t>OH 1.6</t>
  </si>
  <si>
    <t>MH CQC</t>
  </si>
  <si>
    <t>MH Sword</t>
  </si>
  <si>
    <t>MH Mace</t>
  </si>
  <si>
    <t>OH CQC</t>
  </si>
  <si>
    <t>OH Sword</t>
  </si>
  <si>
    <t>OH Mace</t>
  </si>
  <si>
    <t>2/5 T10</t>
  </si>
  <si>
    <t>4/5 T10</t>
  </si>
  <si>
    <t>2/5 T8</t>
  </si>
  <si>
    <t>4/5 T8</t>
  </si>
  <si>
    <t>Runestone Proc</t>
  </si>
  <si>
    <t>Dark Matter Proc</t>
  </si>
  <si>
    <t>DMC Proc</t>
  </si>
  <si>
    <t>Blood Proc</t>
  </si>
  <si>
    <t>Scorpion Proc</t>
  </si>
  <si>
    <t>Infuser Proc</t>
  </si>
  <si>
    <t>Grim Toll Proc</t>
  </si>
  <si>
    <t>MH Zerk</t>
  </si>
  <si>
    <t>MH Mong</t>
  </si>
  <si>
    <t>OH Zerk</t>
  </si>
  <si>
    <t>OH Mong</t>
  </si>
  <si>
    <t>Meta</t>
  </si>
  <si>
    <t>Accelerators</t>
  </si>
  <si>
    <t>2/5 T9</t>
  </si>
  <si>
    <t>4/5 T9</t>
  </si>
  <si>
    <t>Swordguard</t>
  </si>
  <si>
    <t>Verdict</t>
  </si>
  <si>
    <t>Verdict (Heroic)</t>
  </si>
  <si>
    <t>Banner</t>
  </si>
  <si>
    <t>Skull</t>
  </si>
  <si>
    <t>Heroic Skull</t>
  </si>
  <si>
    <t>Deathbringer</t>
  </si>
  <si>
    <t>H:Deathbringer</t>
  </si>
  <si>
    <t>Vengeance</t>
  </si>
  <si>
    <t>Abom</t>
  </si>
  <si>
    <t>H:Abom</t>
  </si>
  <si>
    <t>BB</t>
  </si>
  <si>
    <t>H:BB</t>
  </si>
  <si>
    <t>STS</t>
  </si>
  <si>
    <t>H:STS</t>
  </si>
  <si>
    <t>Gear Str</t>
  </si>
  <si>
    <t>Gear Agi</t>
  </si>
  <si>
    <t>Gear AP</t>
  </si>
  <si>
    <t>Gear Crit</t>
  </si>
  <si>
    <t>Gear Hit</t>
  </si>
  <si>
    <t>Gear Expertise</t>
  </si>
  <si>
    <t>Gear Haste</t>
  </si>
  <si>
    <t>Gear ArPen</t>
  </si>
  <si>
    <t>Metagem</t>
  </si>
  <si>
    <t>Banner Proc</t>
  </si>
  <si>
    <t>GT Proc</t>
  </si>
  <si>
    <t>Verdict Proc</t>
  </si>
  <si>
    <t>Heroic Verdict Proc</t>
  </si>
  <si>
    <t>Scorpion</t>
  </si>
  <si>
    <t>MH Speed</t>
  </si>
  <si>
    <t>OH Speed</t>
  </si>
  <si>
    <t>Racial Str</t>
  </si>
  <si>
    <t>Racial Agi</t>
  </si>
  <si>
    <t>Racial AP</t>
  </si>
  <si>
    <t>Buff Str</t>
  </si>
  <si>
    <t>Buff Agi</t>
  </si>
  <si>
    <t>Buff AP</t>
  </si>
  <si>
    <t>Total Str</t>
  </si>
  <si>
    <t>Total Agi</t>
  </si>
  <si>
    <t>Total AP</t>
  </si>
  <si>
    <t>Total ArPen</t>
  </si>
  <si>
    <t>Yellow Miss Rate</t>
  </si>
  <si>
    <t>Spell Miss Rate</t>
  </si>
  <si>
    <t>MH Dodge Rate</t>
  </si>
  <si>
    <t>OH Dodge Rate</t>
  </si>
  <si>
    <t>P(MH White Hit)</t>
  </si>
  <si>
    <t>P(OH White Hit)</t>
  </si>
  <si>
    <t>P(Yellow Hit)</t>
  </si>
  <si>
    <t>P(Finisher Hit)</t>
  </si>
  <si>
    <t>P(Spell Hit)</t>
  </si>
  <si>
    <t>SS Energy Cost</t>
  </si>
  <si>
    <t>SnD Base Length</t>
  </si>
  <si>
    <t>SnD Increment</t>
  </si>
  <si>
    <t>Base Rupture Cost</t>
  </si>
  <si>
    <t>Base Eviscerate Cost</t>
  </si>
  <si>
    <t>Vile Poisons Multiplier</t>
  </si>
  <si>
    <t>MH Crit Cap</t>
  </si>
  <si>
    <t>OH Crit Cap</t>
  </si>
  <si>
    <t>Rating Crit</t>
  </si>
  <si>
    <t>MH Crit no Agi</t>
  </si>
  <si>
    <t>Spell Crit</t>
  </si>
  <si>
    <t>No CP Energy Regen</t>
  </si>
  <si>
    <t>Neither</t>
  </si>
  <si>
    <t>GT</t>
  </si>
  <si>
    <t>MR</t>
  </si>
  <si>
    <t>Both</t>
  </si>
  <si>
    <t>Scorpion Down</t>
  </si>
  <si>
    <t>Scorpion Up</t>
  </si>
  <si>
    <t>No ArPen Procs</t>
  </si>
  <si>
    <t>GT Only</t>
  </si>
  <si>
    <t>MR Only</t>
  </si>
  <si>
    <t>Scorpion Only</t>
  </si>
  <si>
    <t>GT+MR</t>
  </si>
  <si>
    <t>GT+Sc</t>
  </si>
  <si>
    <t>MR+Sc</t>
  </si>
  <si>
    <t>All 3</t>
  </si>
  <si>
    <t>Boss Armor</t>
  </si>
  <si>
    <t>Armor Param</t>
  </si>
  <si>
    <t>Nothing</t>
  </si>
  <si>
    <t>3 or more</t>
  </si>
  <si>
    <t>Avg</t>
  </si>
  <si>
    <t>MH Physical Mult</t>
  </si>
  <si>
    <t>Spell Mult</t>
  </si>
  <si>
    <t>MH White Crit Mult</t>
  </si>
  <si>
    <t>SS Crit Mult</t>
  </si>
  <si>
    <t>Poison Mult</t>
  </si>
  <si>
    <t>MH Mong Uptime</t>
  </si>
  <si>
    <t>OH Mong Uptime</t>
  </si>
  <si>
    <t>MH Zerk Uptime</t>
  </si>
  <si>
    <t>OH Zerk Uptime</t>
  </si>
  <si>
    <t>Cycle Determination 1</t>
  </si>
  <si>
    <t>Mongoose Agility</t>
  </si>
  <si>
    <t>Agi Crit</t>
  </si>
  <si>
    <t>White Crit Rate</t>
  </si>
  <si>
    <t>Rupture Crit Rate</t>
  </si>
  <si>
    <t>Evis Crit Rate</t>
  </si>
  <si>
    <t>SS Crit Rate</t>
  </si>
  <si>
    <t>P(2pt SS)</t>
  </si>
  <si>
    <t>E(CP per SS)</t>
  </si>
  <si>
    <t>MH Base Swing Damage</t>
  </si>
  <si>
    <t>MH Mult</t>
  </si>
  <si>
    <t>MH Physical Damage</t>
  </si>
  <si>
    <t>WP Base Damage</t>
  </si>
  <si>
    <t>IP Base Damage</t>
  </si>
  <si>
    <t>Poison Damage Param</t>
  </si>
  <si>
    <t>Poison Damage/Hit</t>
  </si>
  <si>
    <t>SS Proc Damage</t>
  </si>
  <si>
    <t>Expected Proc Damage/MH Hit</t>
  </si>
  <si>
    <t>SS Base Damage</t>
  </si>
  <si>
    <t>SS Damage Mult</t>
  </si>
  <si>
    <t>SS Total Damage</t>
  </si>
  <si>
    <t>Baseline DPE</t>
  </si>
  <si>
    <t>Evis Mult</t>
  </si>
  <si>
    <t>Evis Damage</t>
  </si>
  <si>
    <t>Evis Energy Cost</t>
  </si>
  <si>
    <t>Evis Adjusted Damage</t>
  </si>
  <si>
    <t>Evis CP Cost</t>
  </si>
  <si>
    <t>Evis Efficiency</t>
  </si>
  <si>
    <t>CP Value</t>
  </si>
  <si>
    <t>Optimal Evis Size</t>
  </si>
  <si>
    <t>Real Energy Value</t>
  </si>
  <si>
    <t>Rupture Mult</t>
  </si>
  <si>
    <t>Rupture Base Damage</t>
  </si>
  <si>
    <t>Rupture Duration</t>
  </si>
  <si>
    <t>Rupture Cost</t>
  </si>
  <si>
    <t>Real Rupture Damage</t>
  </si>
  <si>
    <t>Real Rupture Damage/Time</t>
  </si>
  <si>
    <t>Best Rupture DPT</t>
  </si>
  <si>
    <t>Best Rupture Size</t>
  </si>
  <si>
    <t>Rupture Worth Using?</t>
  </si>
  <si>
    <t>SnD Maintenance Cost</t>
  </si>
  <si>
    <t>SnD Duration</t>
  </si>
  <si>
    <t>SnD Upkeep per Second</t>
  </si>
  <si>
    <t>Optimal SnD Upkeep</t>
  </si>
  <si>
    <t>Optimal SnD Size</t>
  </si>
  <si>
    <t>Undersized SnD Penalty</t>
  </si>
  <si>
    <t>Passive Speed Increase</t>
  </si>
  <si>
    <t>CP Regen</t>
  </si>
  <si>
    <t>Baseline Regen</t>
  </si>
  <si>
    <t>Max Safe Pool</t>
  </si>
  <si>
    <t>Pool Size</t>
  </si>
  <si>
    <t>Pool Time</t>
  </si>
  <si>
    <t>Crossover Time</t>
  </si>
  <si>
    <t>Threshhold Time</t>
  </si>
  <si>
    <t>i0</t>
  </si>
  <si>
    <t>i1</t>
  </si>
  <si>
    <t>i2</t>
  </si>
  <si>
    <t>i3</t>
  </si>
  <si>
    <t>i4</t>
  </si>
  <si>
    <t>i5</t>
  </si>
  <si>
    <t>J0</t>
  </si>
  <si>
    <t>J1</t>
  </si>
  <si>
    <t>J2</t>
  </si>
  <si>
    <t>J3</t>
  </si>
  <si>
    <t>J4</t>
  </si>
  <si>
    <t>J5</t>
  </si>
  <si>
    <t>K0</t>
  </si>
  <si>
    <t>K1</t>
  </si>
  <si>
    <t>K2</t>
  </si>
  <si>
    <t>K3</t>
  </si>
  <si>
    <t>K4</t>
  </si>
  <si>
    <t>K5</t>
  </si>
  <si>
    <t>n0</t>
  </si>
  <si>
    <t>n1</t>
  </si>
  <si>
    <t>n2</t>
  </si>
  <si>
    <t>n3</t>
  </si>
  <si>
    <t>n4</t>
  </si>
  <si>
    <t>n5</t>
  </si>
  <si>
    <t>Evicerate Cycle Behavior</t>
  </si>
  <si>
    <t>SS Per Evis</t>
  </si>
  <si>
    <t>Optimal Evis Cost</t>
  </si>
  <si>
    <t>Evis Build Time</t>
  </si>
  <si>
    <t>Optimal SnD Build Time</t>
  </si>
  <si>
    <t>Max Usable SnD Build Time</t>
  </si>
  <si>
    <t>Average SnD Build Time</t>
  </si>
  <si>
    <t>Avg SnD Energy</t>
  </si>
  <si>
    <t>Low End</t>
  </si>
  <si>
    <t>High End</t>
  </si>
  <si>
    <t>Low End Size</t>
  </si>
  <si>
    <t>High End Size</t>
  </si>
  <si>
    <t>Avg SS per SnD</t>
  </si>
  <si>
    <t>Avg SnD Size</t>
  </si>
  <si>
    <t>Avg SnD Duration</t>
  </si>
  <si>
    <t>Extra Truncation Size 1</t>
  </si>
  <si>
    <t>Extra Truncation Size 2</t>
  </si>
  <si>
    <t>Avg Truncation</t>
  </si>
  <si>
    <t>Cycle Length</t>
  </si>
  <si>
    <t>Evis/Cycle</t>
  </si>
  <si>
    <t>Rupture Cycle Behavor</t>
  </si>
  <si>
    <t>Rupture Downtime Cost</t>
  </si>
  <si>
    <t>Low Rupture</t>
  </si>
  <si>
    <t>SS Per Rupture</t>
  </si>
  <si>
    <t>Rupture Length</t>
  </si>
  <si>
    <t>Rupture Downtime Damage Loss</t>
  </si>
  <si>
    <t>SnD Refresh Cost</t>
  </si>
  <si>
    <t>Damage Loss/Sec</t>
  </si>
  <si>
    <t>SS/Cycle</t>
  </si>
  <si>
    <t>Rupture Build Time</t>
  </si>
  <si>
    <t>Min Build Time</t>
  </si>
  <si>
    <t>Ideal Build Time</t>
  </si>
  <si>
    <t>Target Cycle Length</t>
  </si>
  <si>
    <t>Maximal Rupture Build Time</t>
  </si>
  <si>
    <t>Maximal Cycle Length</t>
  </si>
  <si>
    <t>Max SnD Size Needed</t>
  </si>
  <si>
    <t>Floor Size</t>
  </si>
  <si>
    <t>Low Size</t>
  </si>
  <si>
    <t>Wasted SnD Length</t>
  </si>
  <si>
    <t>SnD Cost</t>
  </si>
  <si>
    <t>SS/SnD</t>
  </si>
  <si>
    <t>Total Regen</t>
  </si>
  <si>
    <t>Evis Energy Available</t>
  </si>
  <si>
    <t>Use Low Rupture</t>
  </si>
  <si>
    <t>SS/Sec</t>
  </si>
  <si>
    <t>Rupture/Sec</t>
  </si>
  <si>
    <t>Evis/Sec</t>
  </si>
  <si>
    <t>Yellow Hits/Sec</t>
  </si>
  <si>
    <t>SS Hits/Sec</t>
  </si>
  <si>
    <t>MH Abominable Attacks</t>
  </si>
  <si>
    <t>OH Abominable Attacks</t>
  </si>
  <si>
    <t>Abom Procs/Sec</t>
  </si>
  <si>
    <t>H: Abom Procs/Sec</t>
  </si>
  <si>
    <t>MH Abom Procs</t>
  </si>
  <si>
    <t>OH Abom Procs</t>
  </si>
  <si>
    <t>Cycle Determination 2</t>
  </si>
  <si>
    <t>No Cooldowns</t>
  </si>
  <si>
    <t>Total Hits/Sec</t>
  </si>
  <si>
    <t>Cooldowns</t>
  </si>
  <si>
    <t>Comet's Trail Uptime</t>
  </si>
  <si>
    <t>Half-Comet no Cool Attack Speed Multiplier</t>
  </si>
  <si>
    <t>Half-Comet SS Hits</t>
  </si>
  <si>
    <t>Half-Comet Hits/Sec</t>
  </si>
  <si>
    <t>Dark Matter Uptime</t>
  </si>
  <si>
    <t>DMC Uptime</t>
  </si>
  <si>
    <t>Verdict Uptime</t>
  </si>
  <si>
    <t>Heroic Verdict Uptime</t>
  </si>
  <si>
    <t>Deathbringer Uptime</t>
  </si>
  <si>
    <t>Heroic Deathbringer Uptime</t>
  </si>
  <si>
    <t>OH Crit Rate</t>
  </si>
  <si>
    <t>Crits/Sec</t>
  </si>
  <si>
    <t>Infuser Uptime</t>
  </si>
  <si>
    <t>Blood Uptime</t>
  </si>
  <si>
    <t>Swordguard Uptime</t>
  </si>
  <si>
    <t>Banner Uptime</t>
  </si>
  <si>
    <t>Skull Uptime</t>
  </si>
  <si>
    <t>Scale Uptime</t>
  </si>
  <si>
    <t>H:Scale Uptime</t>
  </si>
  <si>
    <t>MH Hits/Sec</t>
  </si>
  <si>
    <t>OH Hits/Sec</t>
  </si>
  <si>
    <t>Vengeance Uptime</t>
  </si>
  <si>
    <t>Proc AP</t>
  </si>
  <si>
    <t>Proc Agi</t>
  </si>
  <si>
    <t>Proc Crit</t>
  </si>
  <si>
    <t>Total Base Agi</t>
  </si>
  <si>
    <t>Total Base Agi Crit</t>
  </si>
  <si>
    <t>Base Crit</t>
  </si>
  <si>
    <t>0 Mong Crit Cap Room</t>
  </si>
  <si>
    <t>1 Mong Crit Cap Room</t>
  </si>
  <si>
    <t>2 Mong Crit Cap Room</t>
  </si>
  <si>
    <t>0 Mong Uptime</t>
  </si>
  <si>
    <t>1 Mong Uptime</t>
  </si>
  <si>
    <t>2 Mong Uptime</t>
  </si>
  <si>
    <t>Dark Matter Theoretical Crit</t>
  </si>
  <si>
    <t>Dark Matter Whit Crit</t>
  </si>
  <si>
    <t>DMC Theoretical Crit</t>
  </si>
  <si>
    <t>DMC White Crit</t>
  </si>
  <si>
    <t>Verdict Theoretical Crit</t>
  </si>
  <si>
    <t>Verdict White Crit</t>
  </si>
  <si>
    <t>H:Verdict Theoretical Crit</t>
  </si>
  <si>
    <t>H:Verdict White Crit</t>
  </si>
  <si>
    <t>Deathbringer Max</t>
  </si>
  <si>
    <t>Deathbringer Actual</t>
  </si>
  <si>
    <t>H:Deathbringer Max</t>
  </si>
  <si>
    <t>H:Deathbringe Actual</t>
  </si>
  <si>
    <t>1 Mong Crit</t>
  </si>
  <si>
    <t>Mong Crit Gain</t>
  </si>
  <si>
    <t>Total White Proc Crit</t>
  </si>
  <si>
    <t>Deathrbringer's Will</t>
  </si>
  <si>
    <t>H:Deathbringer's Will</t>
  </si>
  <si>
    <t>Uncapped Crit</t>
  </si>
  <si>
    <t>Uncapped MH Crit</t>
  </si>
  <si>
    <t>Uncapped OH Crit</t>
  </si>
  <si>
    <t>Crit Capped</t>
  </si>
  <si>
    <t>MH Crit Rate</t>
  </si>
  <si>
    <t>Yellow Crit Rate</t>
  </si>
  <si>
    <t>OH Yellow Crit Rate</t>
  </si>
  <si>
    <t>Poison Crit Rate</t>
  </si>
  <si>
    <t>Extra DP Procs/Sec</t>
  </si>
  <si>
    <t>MH Procable Attacks</t>
  </si>
  <si>
    <t>WP Procs/Sec</t>
  </si>
  <si>
    <t>IP Procs/Sec</t>
  </si>
  <si>
    <t>WP Damage</t>
  </si>
  <si>
    <t>IP Damage</t>
  </si>
  <si>
    <t>Use WP</t>
  </si>
  <si>
    <t>Evis Cost</t>
  </si>
  <si>
    <t>Evis Adjusted CP Cost</t>
  </si>
  <si>
    <t>DPCP</t>
  </si>
  <si>
    <t>Real DPE</t>
  </si>
  <si>
    <t>Total Speed Mult</t>
  </si>
  <si>
    <t>OH DP P Value</t>
  </si>
  <si>
    <t>OH DP Stacks</t>
  </si>
  <si>
    <t>DP Stack Tick Base Damage</t>
  </si>
  <si>
    <t>DP Real DPS</t>
  </si>
  <si>
    <t>DP Adjusted DPS</t>
  </si>
  <si>
    <t>T9 Procs/Sec</t>
  </si>
  <si>
    <t>Avg Move Size</t>
  </si>
  <si>
    <t>Combat Potency Regen</t>
  </si>
  <si>
    <t>AR Energy</t>
  </si>
  <si>
    <t>Evis/AR</t>
  </si>
  <si>
    <t>AR Evis/Sec</t>
  </si>
  <si>
    <t>AR SS/Sec</t>
  </si>
  <si>
    <t>Base MH Attacks</t>
  </si>
  <si>
    <t>MH White Atts/Sec</t>
  </si>
  <si>
    <t>OH White Atts/Sec</t>
  </si>
  <si>
    <t>N pt Ruptures/Sec</t>
  </si>
  <si>
    <t>N+1 pt Ruptures/Sec</t>
  </si>
  <si>
    <t>N pt Eviscerates/Sec</t>
  </si>
  <si>
    <t>N+1 pt Eviscerates/Sec</t>
  </si>
  <si>
    <t>WP/Sec</t>
  </si>
  <si>
    <t>IP/Sec</t>
  </si>
  <si>
    <t>Avg DP Stacks</t>
  </si>
  <si>
    <t>KSp Atts/Sec</t>
  </si>
  <si>
    <t>KSp Uptime</t>
  </si>
  <si>
    <t>MH Base Damage</t>
  </si>
  <si>
    <t>MH White Mult</t>
  </si>
  <si>
    <t>OH Base Damage</t>
  </si>
  <si>
    <t>OH White Mult</t>
  </si>
  <si>
    <t>MH Abom Bsae Damage</t>
  </si>
  <si>
    <t>MH Abom Mult</t>
  </si>
  <si>
    <t>MH Abom DPS</t>
  </si>
  <si>
    <t>OH Abom Base Damage</t>
  </si>
  <si>
    <t>OH Abom Mult</t>
  </si>
  <si>
    <t>OH Abom DPS</t>
  </si>
  <si>
    <t>SS Mult</t>
  </si>
  <si>
    <t>SS DPS</t>
  </si>
  <si>
    <t>N pt Rupture Base Damage</t>
  </si>
  <si>
    <t>N+1 pt Rupture Base Damage</t>
  </si>
  <si>
    <t>Rupture DPS</t>
  </si>
  <si>
    <t>N pt Eviscerate Base Damage</t>
  </si>
  <si>
    <t>N+1 pt Eviscerate Base Damage</t>
  </si>
  <si>
    <t>Eviscerate Mult</t>
  </si>
  <si>
    <t>Eviscerate DPS</t>
  </si>
  <si>
    <t>WP DPS</t>
  </si>
  <si>
    <t>IP DPS</t>
  </si>
  <si>
    <t>DP Stack-Tick Damage</t>
  </si>
  <si>
    <t>DP DPS</t>
  </si>
  <si>
    <t>MH KSp Damage</t>
  </si>
  <si>
    <t>OH KSp Damage</t>
  </si>
  <si>
    <t>MH KSp DPS</t>
  </si>
  <si>
    <t>OH KSp DPS</t>
  </si>
  <si>
    <t>Raw MH Phyiscal</t>
  </si>
  <si>
    <t>Raw OH Physical</t>
  </si>
  <si>
    <t>Raw Rupture DPS</t>
  </si>
  <si>
    <t>Raw Magic DPS</t>
  </si>
  <si>
    <t>Avg Attack Spacing</t>
  </si>
  <si>
    <t>Avg Proc Spacing</t>
  </si>
  <si>
    <t>Proc Intervals/Fight</t>
  </si>
  <si>
    <t>Slippage</t>
  </si>
  <si>
    <t>Total Seconds (One Up)</t>
  </si>
  <si>
    <t>Total Seconds (Both Up)</t>
  </si>
  <si>
    <t>Neither uptime</t>
  </si>
  <si>
    <t>Runestone Only</t>
  </si>
  <si>
    <t>Both Uptime</t>
  </si>
  <si>
    <t>Base Boss Armor</t>
  </si>
  <si>
    <t>Armor Pen Cap</t>
  </si>
  <si>
    <t>MH Average Mit</t>
  </si>
  <si>
    <t>Average Mit</t>
  </si>
  <si>
    <t>BB Uptime</t>
  </si>
  <si>
    <t>H:BB Uptime</t>
  </si>
  <si>
    <t>Total MH Physical</t>
  </si>
  <si>
    <t>Total OH Physical</t>
  </si>
  <si>
    <t>Total Bleed</t>
  </si>
  <si>
    <t>Total Magic</t>
  </si>
  <si>
    <t>Total Damage</t>
  </si>
  <si>
    <t>Stat Vector</t>
  </si>
  <si>
    <t>MH Vector</t>
  </si>
  <si>
    <t>OH Vector</t>
  </si>
  <si>
    <t>AP DPS inc</t>
  </si>
  <si>
    <t>Str DPS inc</t>
  </si>
  <si>
    <t>Agi DPS inc</t>
  </si>
  <si>
    <t>Crit DPS inc</t>
  </si>
  <si>
    <t>White Hit DPS inc</t>
  </si>
  <si>
    <t>Spell Hit DPS inc</t>
  </si>
  <si>
    <t>Expertise DPS inc</t>
  </si>
  <si>
    <t>Haste DPS inc</t>
  </si>
  <si>
    <t>Arpen DPS inc</t>
  </si>
  <si>
    <t>Set bonus DPS inc</t>
  </si>
  <si>
    <t>MH Dmg DPS inc</t>
  </si>
  <si>
    <t>OH Dmg DPS inc</t>
  </si>
  <si>
    <t>Draenei in party</t>
  </si>
  <si>
    <t>DPS PER POINT</t>
  </si>
  <si>
    <t>nPoints</t>
  </si>
  <si>
    <t>DPS Diff</t>
  </si>
  <si>
    <t>Mace spec</t>
  </si>
  <si>
    <t>Fuck these</t>
  </si>
  <si>
    <t>Keleseth's Seducer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</si>
</sst>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&quot; &quot;[$€-424];[Red]&quot;-&quot;#,##0.00&quot; &quot;[$€-424]"/>
  </numFmts>
  <fonts count="14" x14ac:knownFonts="1">
    <font>
      <sz val="11"/>
      <color theme="1"/>
      <name val="Arial"/>
      <family val="2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C0C0C0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0"/>
      <color theme="1"/>
      <name val="Arial"/>
      <family val="2"/>
    </font>
    <font>
      <sz val="10"/>
      <color rgb="FFFFFFFF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i/>
      <sz val="10"/>
      <color theme="1"/>
      <name val="Arial"/>
      <family val="2"/>
    </font>
    <font>
      <b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CCCFF"/>
        <bgColor rgb="FFCCCCFF"/>
      </patternFill>
    </fill>
    <fill>
      <patternFill patternType="solid">
        <fgColor rgb="FFFF8080"/>
        <bgColor rgb="FFFF8080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  <fill>
      <patternFill patternType="solid">
        <fgColor rgb="FFCCFFFF"/>
        <bgColor rgb="FFCCFFFF"/>
      </patternFill>
    </fill>
    <fill>
      <patternFill patternType="solid">
        <fgColor rgb="FFFFFFFF"/>
        <bgColor rgb="FFFFFFFF"/>
      </patternFill>
    </fill>
    <fill>
      <patternFill patternType="solid">
        <fgColor rgb="FFE6E6E6"/>
        <bgColor rgb="FFE6E6E6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1">
    <xf numFmtId="0" fontId="0" fillId="0" borderId="0"/>
    <xf numFmtId="0" fontId="3" fillId="2" borderId="0"/>
    <xf numFmtId="0" fontId="4" fillId="3" borderId="0"/>
    <xf numFmtId="0" fontId="5" fillId="4" borderId="0"/>
    <xf numFmtId="0" fontId="6" fillId="0" borderId="0">
      <alignment horizontal="center"/>
    </xf>
    <xf numFmtId="0" fontId="6" fillId="0" borderId="0">
      <alignment horizontal="center" textRotation="90"/>
    </xf>
    <xf numFmtId="0" fontId="3" fillId="3" borderId="0"/>
    <xf numFmtId="0" fontId="7" fillId="0" borderId="0"/>
    <xf numFmtId="164" fontId="7" fillId="0" borderId="0"/>
    <xf numFmtId="0" fontId="8" fillId="0" borderId="0"/>
    <xf numFmtId="0" fontId="3" fillId="5" borderId="0"/>
  </cellStyleXfs>
  <cellXfs count="129">
    <xf numFmtId="0" fontId="0" fillId="0" borderId="0" xfId="0"/>
    <xf numFmtId="2" fontId="8" fillId="4" borderId="0" xfId="0" applyNumberFormat="1" applyFont="1" applyFill="1" applyAlignment="1">
      <alignment horizontal="right"/>
    </xf>
    <xf numFmtId="0" fontId="0" fillId="0" borderId="1" xfId="0" applyFill="1" applyBorder="1"/>
    <xf numFmtId="0" fontId="8" fillId="4" borderId="0" xfId="0" applyFont="1" applyFill="1" applyBorder="1"/>
    <xf numFmtId="0" fontId="8" fillId="0" borderId="2" xfId="0" applyFont="1" applyBorder="1"/>
    <xf numFmtId="10" fontId="0" fillId="0" borderId="3" xfId="0" applyNumberFormat="1" applyBorder="1" applyAlignment="1">
      <alignment horizontal="right"/>
    </xf>
    <xf numFmtId="0" fontId="9" fillId="4" borderId="0" xfId="0" applyFont="1" applyFill="1" applyBorder="1" applyAlignment="1">
      <alignment shrinkToFit="1"/>
    </xf>
    <xf numFmtId="0" fontId="8" fillId="0" borderId="1" xfId="0" applyFont="1" applyBorder="1"/>
    <xf numFmtId="10" fontId="0" fillId="0" borderId="1" xfId="0" applyNumberFormat="1" applyBorder="1" applyAlignment="1">
      <alignment horizontal="right"/>
    </xf>
    <xf numFmtId="0" fontId="5" fillId="4" borderId="0" xfId="0" applyFont="1" applyFill="1"/>
    <xf numFmtId="0" fontId="8" fillId="4" borderId="0" xfId="0" applyFont="1" applyFill="1"/>
    <xf numFmtId="0" fontId="0" fillId="0" borderId="1" xfId="0" applyBorder="1"/>
    <xf numFmtId="0" fontId="10" fillId="0" borderId="1" xfId="0" applyFont="1" applyFill="1" applyBorder="1" applyAlignment="1">
      <alignment horizontal="left" wrapText="1"/>
    </xf>
    <xf numFmtId="0" fontId="8" fillId="6" borderId="1" xfId="0" applyFont="1" applyFill="1" applyBorder="1" applyAlignment="1">
      <alignment horizontal="left" wrapText="1"/>
    </xf>
    <xf numFmtId="0" fontId="8" fillId="0" borderId="4" xfId="0" applyFont="1" applyFill="1" applyBorder="1" applyAlignment="1">
      <alignment wrapText="1"/>
    </xf>
    <xf numFmtId="10" fontId="0" fillId="0" borderId="5" xfId="0" applyNumberFormat="1" applyFill="1" applyBorder="1" applyAlignment="1">
      <alignment horizontal="right" shrinkToFit="1"/>
    </xf>
    <xf numFmtId="2" fontId="9" fillId="4" borderId="0" xfId="0" applyNumberFormat="1" applyFont="1" applyFill="1" applyBorder="1" applyAlignment="1">
      <alignment shrinkToFit="1"/>
    </xf>
    <xf numFmtId="0" fontId="5" fillId="4" borderId="6" xfId="0" applyFont="1" applyFill="1" applyBorder="1"/>
    <xf numFmtId="0" fontId="5" fillId="4" borderId="0" xfId="0" applyFont="1" applyFill="1" applyBorder="1"/>
    <xf numFmtId="2" fontId="0" fillId="4" borderId="0" xfId="0" applyNumberFormat="1" applyFill="1" applyBorder="1" applyAlignment="1">
      <alignment horizontal="right"/>
    </xf>
    <xf numFmtId="0" fontId="0" fillId="4" borderId="0" xfId="0" applyFill="1"/>
    <xf numFmtId="2" fontId="0" fillId="4" borderId="0" xfId="0" applyNumberFormat="1" applyFill="1"/>
    <xf numFmtId="0" fontId="8" fillId="0" borderId="1" xfId="0" applyFont="1" applyFill="1" applyBorder="1" applyAlignment="1">
      <alignment wrapText="1"/>
    </xf>
    <xf numFmtId="1" fontId="0" fillId="0" borderId="1" xfId="0" applyNumberFormat="1" applyBorder="1"/>
    <xf numFmtId="0" fontId="10" fillId="7" borderId="1" xfId="0" applyFont="1" applyFill="1" applyBorder="1"/>
    <xf numFmtId="2" fontId="0" fillId="4" borderId="5" xfId="0" applyNumberFormat="1" applyFill="1" applyBorder="1"/>
    <xf numFmtId="0" fontId="10" fillId="0" borderId="1" xfId="0" applyFont="1" applyBorder="1"/>
    <xf numFmtId="2" fontId="0" fillId="4" borderId="7" xfId="0" applyNumberFormat="1" applyFill="1" applyBorder="1" applyAlignment="1">
      <alignment horizontal="right"/>
    </xf>
    <xf numFmtId="0" fontId="11" fillId="0" borderId="1" xfId="0" applyFont="1" applyBorder="1" applyAlignment="1">
      <alignment wrapText="1"/>
    </xf>
    <xf numFmtId="0" fontId="10" fillId="0" borderId="8" xfId="0" applyFont="1" applyBorder="1"/>
    <xf numFmtId="0" fontId="8" fillId="6" borderId="1" xfId="0" applyFont="1" applyFill="1" applyBorder="1"/>
    <xf numFmtId="2" fontId="0" fillId="0" borderId="4" xfId="0" applyNumberFormat="1" applyBorder="1"/>
    <xf numFmtId="2" fontId="0" fillId="0" borderId="2" xfId="0" applyNumberFormat="1" applyBorder="1" applyAlignment="1">
      <alignment horizontal="right"/>
    </xf>
    <xf numFmtId="0" fontId="8" fillId="0" borderId="1" xfId="0" applyFont="1" applyBorder="1" applyAlignment="1">
      <alignment horizontal="center"/>
    </xf>
    <xf numFmtId="0" fontId="0" fillId="0" borderId="0" xfId="0" applyBorder="1"/>
    <xf numFmtId="2" fontId="0" fillId="0" borderId="9" xfId="0" applyNumberFormat="1" applyBorder="1"/>
    <xf numFmtId="2" fontId="5" fillId="4" borderId="6" xfId="0" applyNumberFormat="1" applyFont="1" applyFill="1" applyBorder="1" applyAlignment="1">
      <alignment shrinkToFit="1"/>
    </xf>
    <xf numFmtId="0" fontId="10" fillId="8" borderId="2" xfId="0" applyFont="1" applyFill="1" applyBorder="1"/>
    <xf numFmtId="0" fontId="0" fillId="8" borderId="1" xfId="0" applyFill="1" applyBorder="1"/>
    <xf numFmtId="0" fontId="8" fillId="0" borderId="8" xfId="0" applyFont="1" applyBorder="1" applyAlignment="1">
      <alignment horizontal="right"/>
    </xf>
    <xf numFmtId="0" fontId="5" fillId="4" borderId="10" xfId="0" applyFont="1" applyFill="1" applyBorder="1"/>
    <xf numFmtId="2" fontId="0" fillId="0" borderId="11" xfId="0" applyNumberFormat="1" applyBorder="1"/>
    <xf numFmtId="0" fontId="8" fillId="8" borderId="6" xfId="0" applyFont="1" applyFill="1" applyBorder="1"/>
    <xf numFmtId="0" fontId="0" fillId="8" borderId="10" xfId="0" applyFill="1" applyBorder="1" applyAlignment="1">
      <alignment horizontal="center"/>
    </xf>
    <xf numFmtId="0" fontId="8" fillId="0" borderId="0" xfId="0" applyFont="1"/>
    <xf numFmtId="2" fontId="0" fillId="0" borderId="2" xfId="0" applyNumberFormat="1" applyBorder="1"/>
    <xf numFmtId="0" fontId="0" fillId="0" borderId="12" xfId="0" applyBorder="1"/>
    <xf numFmtId="0" fontId="8" fillId="0" borderId="6" xfId="0" applyFont="1" applyBorder="1" applyAlignment="1">
      <alignment horizontal="right"/>
    </xf>
    <xf numFmtId="0" fontId="5" fillId="4" borderId="1" xfId="0" applyFont="1" applyFill="1" applyBorder="1"/>
    <xf numFmtId="0" fontId="8" fillId="0" borderId="4" xfId="0" applyFont="1" applyBorder="1" applyAlignment="1">
      <alignment horizontal="right"/>
    </xf>
    <xf numFmtId="2" fontId="0" fillId="0" borderId="1" xfId="0" applyNumberFormat="1" applyBorder="1"/>
    <xf numFmtId="0" fontId="0" fillId="0" borderId="7" xfId="0" applyBorder="1"/>
    <xf numFmtId="2" fontId="0" fillId="0" borderId="5" xfId="0" applyNumberFormat="1" applyBorder="1"/>
    <xf numFmtId="0" fontId="10" fillId="0" borderId="10" xfId="0" applyFont="1" applyBorder="1"/>
    <xf numFmtId="0" fontId="8" fillId="6" borderId="12" xfId="0" applyFont="1" applyFill="1" applyBorder="1"/>
    <xf numFmtId="2" fontId="0" fillId="0" borderId="4" xfId="0" applyNumberFormat="1" applyBorder="1" applyAlignment="1">
      <alignment horizontal="right"/>
    </xf>
    <xf numFmtId="0" fontId="0" fillId="0" borderId="13" xfId="0" applyBorder="1"/>
    <xf numFmtId="0" fontId="8" fillId="0" borderId="1" xfId="0" applyFont="1" applyBorder="1" applyAlignment="1">
      <alignment horizontal="right"/>
    </xf>
    <xf numFmtId="0" fontId="8" fillId="0" borderId="12" xfId="0" applyFont="1" applyBorder="1" applyAlignment="1">
      <alignment horizontal="right"/>
    </xf>
    <xf numFmtId="0" fontId="0" fillId="0" borderId="8" xfId="0" applyBorder="1"/>
    <xf numFmtId="2" fontId="0" fillId="0" borderId="14" xfId="0" applyNumberFormat="1" applyBorder="1" applyAlignment="1">
      <alignment horizontal="right"/>
    </xf>
    <xf numFmtId="0" fontId="8" fillId="8" borderId="4" xfId="0" applyFont="1" applyFill="1" applyBorder="1"/>
    <xf numFmtId="0" fontId="0" fillId="8" borderId="12" xfId="0" applyFill="1" applyBorder="1" applyAlignment="1">
      <alignment horizontal="center"/>
    </xf>
    <xf numFmtId="0" fontId="8" fillId="6" borderId="4" xfId="0" applyFont="1" applyFill="1" applyBorder="1"/>
    <xf numFmtId="0" fontId="5" fillId="4" borderId="6" xfId="0" applyFont="1" applyFill="1" applyBorder="1" applyAlignment="1">
      <alignment shrinkToFit="1"/>
    </xf>
    <xf numFmtId="0" fontId="8" fillId="0" borderId="10" xfId="0" applyFont="1" applyBorder="1"/>
    <xf numFmtId="0" fontId="8" fillId="0" borderId="10" xfId="0" applyFont="1" applyBorder="1" applyAlignment="1">
      <alignment horizontal="center"/>
    </xf>
    <xf numFmtId="0" fontId="5" fillId="4" borderId="0" xfId="0" applyFont="1" applyFill="1" applyBorder="1" applyAlignment="1">
      <alignment shrinkToFit="1"/>
    </xf>
    <xf numFmtId="0" fontId="8" fillId="0" borderId="15" xfId="0" applyFont="1" applyBorder="1"/>
    <xf numFmtId="0" fontId="0" fillId="0" borderId="15" xfId="0" applyBorder="1"/>
    <xf numFmtId="0" fontId="0" fillId="0" borderId="3" xfId="0" applyBorder="1"/>
    <xf numFmtId="0" fontId="8" fillId="6" borderId="2" xfId="0" applyFont="1" applyFill="1" applyBorder="1"/>
    <xf numFmtId="0" fontId="8" fillId="0" borderId="12" xfId="0" applyFont="1" applyBorder="1"/>
    <xf numFmtId="0" fontId="8" fillId="0" borderId="12" xfId="0" applyFont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8" fillId="0" borderId="8" xfId="0" applyFont="1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2" fontId="5" fillId="4" borderId="0" xfId="0" applyNumberFormat="1" applyFont="1" applyFill="1" applyBorder="1" applyAlignment="1">
      <alignment shrinkToFit="1"/>
    </xf>
    <xf numFmtId="0" fontId="0" fillId="0" borderId="8" xfId="0" applyBorder="1" applyAlignment="1">
      <alignment horizontal="center"/>
    </xf>
    <xf numFmtId="0" fontId="0" fillId="0" borderId="2" xfId="0" applyBorder="1"/>
    <xf numFmtId="2" fontId="0" fillId="0" borderId="1" xfId="0" applyNumberFormat="1" applyBorder="1" applyAlignment="1">
      <alignment horizontal="right"/>
    </xf>
    <xf numFmtId="0" fontId="5" fillId="4" borderId="8" xfId="0" applyFont="1" applyFill="1" applyBorder="1"/>
    <xf numFmtId="0" fontId="0" fillId="0" borderId="14" xfId="0" applyBorder="1"/>
    <xf numFmtId="0" fontId="10" fillId="0" borderId="12" xfId="0" applyFont="1" applyBorder="1"/>
    <xf numFmtId="0" fontId="0" fillId="0" borderId="4" xfId="0" applyBorder="1"/>
    <xf numFmtId="0" fontId="0" fillId="0" borderId="6" xfId="0" applyBorder="1"/>
    <xf numFmtId="2" fontId="0" fillId="4" borderId="0" xfId="0" applyNumberFormat="1" applyFill="1" applyAlignment="1">
      <alignment horizontal="right"/>
    </xf>
    <xf numFmtId="0" fontId="5" fillId="4" borderId="12" xfId="0" applyFont="1" applyFill="1" applyBorder="1"/>
    <xf numFmtId="2" fontId="0" fillId="0" borderId="13" xfId="0" applyNumberFormat="1" applyBorder="1"/>
    <xf numFmtId="0" fontId="5" fillId="4" borderId="11" xfId="0" applyFont="1" applyFill="1" applyBorder="1"/>
    <xf numFmtId="2" fontId="5" fillId="4" borderId="10" xfId="0" applyNumberFormat="1" applyFont="1" applyFill="1" applyBorder="1" applyAlignment="1">
      <alignment shrinkToFit="1"/>
    </xf>
    <xf numFmtId="2" fontId="5" fillId="4" borderId="11" xfId="0" applyNumberFormat="1" applyFont="1" applyFill="1" applyBorder="1" applyAlignment="1">
      <alignment shrinkToFit="1"/>
    </xf>
    <xf numFmtId="0" fontId="5" fillId="4" borderId="13" xfId="0" applyFont="1" applyFill="1" applyBorder="1"/>
    <xf numFmtId="2" fontId="0" fillId="4" borderId="13" xfId="0" applyNumberFormat="1" applyFill="1" applyBorder="1" applyAlignment="1">
      <alignment horizontal="right"/>
    </xf>
    <xf numFmtId="0" fontId="5" fillId="4" borderId="4" xfId="0" applyFont="1" applyFill="1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shrinkToFit="1"/>
    </xf>
    <xf numFmtId="0" fontId="0" fillId="0" borderId="0" xfId="0" applyFill="1"/>
    <xf numFmtId="0" fontId="10" fillId="0" borderId="0" xfId="0" applyFont="1"/>
    <xf numFmtId="0" fontId="12" fillId="0" borderId="0" xfId="0" applyFont="1"/>
    <xf numFmtId="9" fontId="0" fillId="0" borderId="0" xfId="0" applyNumberFormat="1"/>
    <xf numFmtId="0" fontId="13" fillId="0" borderId="2" xfId="0" applyFont="1" applyFill="1" applyBorder="1" applyAlignment="1">
      <alignment horizontal="center"/>
    </xf>
    <xf numFmtId="0" fontId="0" fillId="0" borderId="15" xfId="0" applyFill="1" applyBorder="1"/>
    <xf numFmtId="0" fontId="13" fillId="0" borderId="3" xfId="0" applyFont="1" applyFill="1" applyBorder="1" applyAlignment="1">
      <alignment horizontal="left"/>
    </xf>
    <xf numFmtId="0" fontId="10" fillId="0" borderId="14" xfId="0" applyFont="1" applyBorder="1"/>
    <xf numFmtId="0" fontId="8" fillId="0" borderId="13" xfId="0" applyFont="1" applyBorder="1"/>
    <xf numFmtId="0" fontId="8" fillId="0" borderId="0" xfId="0" applyFont="1" applyBorder="1"/>
    <xf numFmtId="0" fontId="0" fillId="0" borderId="9" xfId="0" applyFill="1" applyBorder="1"/>
    <xf numFmtId="0" fontId="10" fillId="0" borderId="6" xfId="0" applyFont="1" applyBorder="1"/>
    <xf numFmtId="0" fontId="8" fillId="0" borderId="11" xfId="0" applyFont="1" applyFill="1" applyBorder="1"/>
    <xf numFmtId="0" fontId="8" fillId="0" borderId="11" xfId="0" applyFont="1" applyBorder="1"/>
    <xf numFmtId="0" fontId="8" fillId="0" borderId="5" xfId="0" applyFont="1" applyBorder="1"/>
    <xf numFmtId="0" fontId="13" fillId="0" borderId="2" xfId="0" applyFont="1" applyBorder="1" applyAlignment="1">
      <alignment horizontal="center"/>
    </xf>
    <xf numFmtId="0" fontId="8" fillId="0" borderId="3" xfId="0" applyFont="1" applyBorder="1"/>
    <xf numFmtId="0" fontId="8" fillId="0" borderId="0" xfId="0" applyFont="1" applyBorder="1" applyAlignment="1">
      <alignment horizontal="left"/>
    </xf>
    <xf numFmtId="0" fontId="10" fillId="0" borderId="6" xfId="0" applyFont="1" applyBorder="1" applyAlignment="1">
      <alignment horizontal="center"/>
    </xf>
    <xf numFmtId="0" fontId="8" fillId="0" borderId="7" xfId="0" applyFont="1" applyBorder="1"/>
    <xf numFmtId="0" fontId="13" fillId="0" borderId="3" xfId="0" applyFont="1" applyBorder="1" applyAlignment="1">
      <alignment horizontal="left"/>
    </xf>
    <xf numFmtId="0" fontId="0" fillId="4" borderId="0" xfId="0" applyFill="1" applyBorder="1"/>
    <xf numFmtId="0" fontId="10" fillId="0" borderId="2" xfId="0" applyFont="1" applyBorder="1"/>
    <xf numFmtId="0" fontId="12" fillId="0" borderId="6" xfId="0" applyFont="1" applyBorder="1"/>
    <xf numFmtId="0" fontId="12" fillId="0" borderId="11" xfId="0" applyFont="1" applyBorder="1"/>
    <xf numFmtId="0" fontId="8" fillId="0" borderId="9" xfId="0" applyFont="1" applyBorder="1"/>
    <xf numFmtId="0" fontId="12" fillId="0" borderId="4" xfId="0" applyFont="1" applyBorder="1"/>
    <xf numFmtId="0" fontId="12" fillId="0" borderId="5" xfId="0" applyFont="1" applyBorder="1"/>
    <xf numFmtId="0" fontId="13" fillId="0" borderId="0" xfId="0" applyFont="1"/>
  </cellXfs>
  <cellStyles count="11">
    <cellStyle name="Blue" xfId="1"/>
    <cellStyle name="Excel_CondFormat_1_1_1" xfId="2"/>
    <cellStyle name="Grey" xfId="3"/>
    <cellStyle name="Heading" xfId="4"/>
    <cellStyle name="Heading1" xfId="5"/>
    <cellStyle name="Normal" xfId="0" builtinId="0" customBuiltin="1"/>
    <cellStyle name="Red" xfId="6"/>
    <cellStyle name="Result" xfId="7"/>
    <cellStyle name="Result2" xfId="8"/>
    <cellStyle name="White" xfId="9"/>
    <cellStyle name="Yellow" xfId="10"/>
  </cellStyles>
  <dxfs count="111">
    <dxf>
      <font>
        <b val="0"/>
        <i val="0"/>
        <strike val="0"/>
        <u val="none"/>
        <color rgb="FF000000"/>
        <family val="2"/>
      </font>
      <fill>
        <patternFill patternType="none"/>
      </fill>
    </dxf>
    <dxf>
      <font>
        <b val="0"/>
        <i val="0"/>
        <strike val="0"/>
        <u val="none"/>
        <color rgb="FFC0C0C0"/>
        <family val="2"/>
      </font>
      <fill>
        <patternFill patternType="solid">
          <fgColor rgb="FFC0C0C0"/>
          <bgColor rgb="FFC0C0C0"/>
        </patternFill>
      </fill>
    </dxf>
    <dxf>
      <font>
        <b val="0"/>
        <i val="0"/>
        <strike val="0"/>
        <u val="none"/>
        <color rgb="FF000000"/>
        <family val="2"/>
      </font>
      <fill>
        <patternFill patternType="none"/>
      </fill>
    </dxf>
    <dxf>
      <font>
        <b val="0"/>
        <i val="0"/>
        <strike val="0"/>
        <u val="none"/>
        <color rgb="FFC0C0C0"/>
        <family val="2"/>
      </font>
      <fill>
        <patternFill patternType="solid">
          <fgColor rgb="FFC0C0C0"/>
          <bgColor rgb="FFC0C0C0"/>
        </patternFill>
      </fill>
    </dxf>
    <dxf>
      <font>
        <b val="0"/>
        <i val="0"/>
        <strike val="0"/>
        <u val="none"/>
        <color rgb="FF000000"/>
        <family val="2"/>
      </font>
      <fill>
        <patternFill patternType="none"/>
      </fill>
    </dxf>
    <dxf>
      <font>
        <b val="0"/>
        <i val="0"/>
        <strike val="0"/>
        <u val="none"/>
        <color rgb="FFC0C0C0"/>
        <family val="2"/>
      </font>
      <fill>
        <patternFill patternType="solid">
          <fgColor rgb="FFC0C0C0"/>
          <bgColor rgb="FFC0C0C0"/>
        </patternFill>
      </fill>
    </dxf>
    <dxf>
      <font>
        <color rgb="FF000000"/>
        <family val="2"/>
      </font>
      <fill>
        <patternFill patternType="solid">
          <fgColor rgb="FFCCCCFF"/>
          <bgColor rgb="FFCCCCFF"/>
        </patternFill>
      </fill>
    </dxf>
    <dxf>
      <font>
        <color rgb="FF000000"/>
        <family val="2"/>
      </font>
      <fill>
        <patternFill patternType="solid">
          <fgColor rgb="FFFFFF99"/>
          <bgColor rgb="FFFFFF99"/>
        </patternFill>
      </fill>
    </dxf>
    <dxf>
      <font>
        <color rgb="FF000000"/>
        <family val="2"/>
      </font>
      <fill>
        <patternFill patternType="solid">
          <fgColor rgb="FFFF8080"/>
          <bgColor rgb="FFFF8080"/>
        </patternFill>
      </fill>
    </dxf>
    <dxf>
      <font>
        <color rgb="FF000000"/>
        <family val="2"/>
      </font>
      <fill>
        <patternFill patternType="solid">
          <fgColor rgb="FFCCCCFF"/>
          <bgColor rgb="FFCCCCFF"/>
        </patternFill>
      </fill>
    </dxf>
    <dxf>
      <font>
        <color rgb="FF000000"/>
        <family val="2"/>
      </font>
      <fill>
        <patternFill patternType="solid">
          <fgColor rgb="FFFFFF99"/>
          <bgColor rgb="FFFFFF99"/>
        </patternFill>
      </fill>
    </dxf>
    <dxf>
      <font>
        <color rgb="FF000000"/>
        <family val="2"/>
      </font>
      <fill>
        <patternFill patternType="solid">
          <fgColor rgb="FFFF8080"/>
          <bgColor rgb="FFFF8080"/>
        </patternFill>
      </fill>
    </dxf>
    <dxf>
      <font>
        <color rgb="FF000000"/>
        <family val="2"/>
      </font>
      <fill>
        <patternFill patternType="solid">
          <fgColor rgb="FFCCCCFF"/>
          <bgColor rgb="FFCCCCFF"/>
        </patternFill>
      </fill>
    </dxf>
    <dxf>
      <font>
        <color rgb="FF000000"/>
        <family val="2"/>
      </font>
      <fill>
        <patternFill patternType="solid">
          <fgColor rgb="FFFFFF99"/>
          <bgColor rgb="FFFFFF99"/>
        </patternFill>
      </fill>
    </dxf>
    <dxf>
      <font>
        <color rgb="FF000000"/>
        <family val="2"/>
      </font>
      <fill>
        <patternFill patternType="solid">
          <fgColor rgb="FFFF8080"/>
          <bgColor rgb="FFFF8080"/>
        </patternFill>
      </fill>
    </dxf>
    <dxf>
      <font>
        <color rgb="FF000000"/>
        <family val="2"/>
      </font>
      <fill>
        <patternFill patternType="solid">
          <fgColor rgb="FFCCCCFF"/>
          <bgColor rgb="FFCCCCFF"/>
        </patternFill>
      </fill>
    </dxf>
    <dxf>
      <font>
        <color rgb="FF000000"/>
        <family val="2"/>
      </font>
      <fill>
        <patternFill patternType="solid">
          <fgColor rgb="FFFFFF99"/>
          <bgColor rgb="FFFFFF99"/>
        </patternFill>
      </fill>
    </dxf>
    <dxf>
      <font>
        <color rgb="FF000000"/>
        <family val="2"/>
      </font>
      <fill>
        <patternFill patternType="solid">
          <fgColor rgb="FFFF8080"/>
          <bgColor rgb="FFFF8080"/>
        </patternFill>
      </fill>
    </dxf>
    <dxf>
      <font>
        <color rgb="FF000000"/>
        <family val="2"/>
      </font>
      <fill>
        <patternFill patternType="solid">
          <fgColor rgb="FFCCCCFF"/>
          <bgColor rgb="FFCCCCFF"/>
        </patternFill>
      </fill>
    </dxf>
    <dxf>
      <font>
        <color rgb="FF000000"/>
        <family val="2"/>
      </font>
      <fill>
        <patternFill patternType="solid">
          <fgColor rgb="FFFFFF99"/>
          <bgColor rgb="FFFFFF99"/>
        </patternFill>
      </fill>
    </dxf>
    <dxf>
      <font>
        <color rgb="FF000000"/>
        <family val="2"/>
      </font>
      <fill>
        <patternFill patternType="solid">
          <fgColor rgb="FFFF8080"/>
          <bgColor rgb="FFFF8080"/>
        </patternFill>
      </fill>
    </dxf>
    <dxf>
      <font>
        <color rgb="FF000000"/>
        <family val="2"/>
      </font>
      <fill>
        <patternFill patternType="solid">
          <fgColor rgb="FFCCCCFF"/>
          <bgColor rgb="FFCCCCFF"/>
        </patternFill>
      </fill>
    </dxf>
    <dxf>
      <font>
        <color rgb="FF000000"/>
        <family val="2"/>
      </font>
      <fill>
        <patternFill patternType="solid">
          <fgColor rgb="FFFFFF99"/>
          <bgColor rgb="FFFFFF99"/>
        </patternFill>
      </fill>
    </dxf>
    <dxf>
      <font>
        <color rgb="FF000000"/>
        <family val="2"/>
      </font>
      <fill>
        <patternFill patternType="solid">
          <fgColor rgb="FFFF8080"/>
          <bgColor rgb="FFFF8080"/>
        </patternFill>
      </fill>
    </dxf>
    <dxf>
      <font>
        <color rgb="FF000000"/>
        <family val="2"/>
      </font>
      <fill>
        <patternFill patternType="solid">
          <fgColor rgb="FFCCCCFF"/>
          <bgColor rgb="FFCCCCFF"/>
        </patternFill>
      </fill>
    </dxf>
    <dxf>
      <font>
        <color rgb="FF000000"/>
        <family val="2"/>
      </font>
      <fill>
        <patternFill patternType="solid">
          <fgColor rgb="FFFFFF99"/>
          <bgColor rgb="FFFFFF99"/>
        </patternFill>
      </fill>
    </dxf>
    <dxf>
      <font>
        <color rgb="FF000000"/>
        <family val="2"/>
      </font>
      <fill>
        <patternFill patternType="solid">
          <fgColor rgb="FFFF8080"/>
          <bgColor rgb="FFFF8080"/>
        </patternFill>
      </fill>
    </dxf>
    <dxf>
      <font>
        <color rgb="FF000000"/>
        <family val="2"/>
      </font>
      <fill>
        <patternFill patternType="solid">
          <fgColor rgb="FFCCCCFF"/>
          <bgColor rgb="FFCCCCFF"/>
        </patternFill>
      </fill>
    </dxf>
    <dxf>
      <font>
        <color rgb="FF000000"/>
        <family val="2"/>
      </font>
      <fill>
        <patternFill patternType="solid">
          <fgColor rgb="FFFFFF99"/>
          <bgColor rgb="FFFFFF99"/>
        </patternFill>
      </fill>
    </dxf>
    <dxf>
      <font>
        <color rgb="FF000000"/>
        <family val="2"/>
      </font>
      <fill>
        <patternFill patternType="solid">
          <fgColor rgb="FFFF8080"/>
          <bgColor rgb="FFFF8080"/>
        </patternFill>
      </fill>
    </dxf>
    <dxf>
      <font>
        <color rgb="FF000000"/>
        <family val="2"/>
      </font>
      <fill>
        <patternFill patternType="solid">
          <fgColor rgb="FFCCCCFF"/>
          <bgColor rgb="FFCCCCFF"/>
        </patternFill>
      </fill>
    </dxf>
    <dxf>
      <font>
        <color rgb="FF000000"/>
        <family val="2"/>
      </font>
      <fill>
        <patternFill patternType="solid">
          <fgColor rgb="FFFFFF99"/>
          <bgColor rgb="FFFFFF99"/>
        </patternFill>
      </fill>
    </dxf>
    <dxf>
      <font>
        <color rgb="FF000000"/>
        <family val="2"/>
      </font>
      <fill>
        <patternFill patternType="solid">
          <fgColor rgb="FFFF8080"/>
          <bgColor rgb="FFFF8080"/>
        </patternFill>
      </fill>
    </dxf>
    <dxf>
      <font>
        <color rgb="FF000000"/>
        <family val="2"/>
      </font>
      <fill>
        <patternFill patternType="solid">
          <fgColor rgb="FFCCCCFF"/>
          <bgColor rgb="FFCCCCFF"/>
        </patternFill>
      </fill>
    </dxf>
    <dxf>
      <font>
        <color rgb="FF000000"/>
        <family val="2"/>
      </font>
      <fill>
        <patternFill patternType="solid">
          <fgColor rgb="FFFFFF99"/>
          <bgColor rgb="FFFFFF99"/>
        </patternFill>
      </fill>
    </dxf>
    <dxf>
      <font>
        <color rgb="FF000000"/>
        <family val="2"/>
      </font>
      <fill>
        <patternFill patternType="solid">
          <fgColor rgb="FFFF8080"/>
          <bgColor rgb="FFFF8080"/>
        </patternFill>
      </fill>
    </dxf>
    <dxf>
      <font>
        <color rgb="FF000000"/>
        <family val="2"/>
      </font>
      <fill>
        <patternFill patternType="solid">
          <fgColor rgb="FFCCCCFF"/>
          <bgColor rgb="FFCCCCFF"/>
        </patternFill>
      </fill>
    </dxf>
    <dxf>
      <font>
        <color rgb="FF000000"/>
        <family val="2"/>
      </font>
      <fill>
        <patternFill patternType="solid">
          <fgColor rgb="FFFFFF99"/>
          <bgColor rgb="FFFFFF99"/>
        </patternFill>
      </fill>
    </dxf>
    <dxf>
      <font>
        <color rgb="FF000000"/>
        <family val="2"/>
      </font>
      <fill>
        <patternFill patternType="solid">
          <fgColor rgb="FFFF8080"/>
          <bgColor rgb="FFFF8080"/>
        </patternFill>
      </fill>
    </dxf>
    <dxf>
      <font>
        <color rgb="FF000000"/>
        <family val="2"/>
      </font>
      <fill>
        <patternFill patternType="solid">
          <fgColor rgb="FFCCCCFF"/>
          <bgColor rgb="FFCCCCFF"/>
        </patternFill>
      </fill>
    </dxf>
    <dxf>
      <font>
        <color rgb="FF000000"/>
        <family val="2"/>
      </font>
      <fill>
        <patternFill patternType="solid">
          <fgColor rgb="FFFFFF99"/>
          <bgColor rgb="FFFFFF99"/>
        </patternFill>
      </fill>
    </dxf>
    <dxf>
      <font>
        <color rgb="FF000000"/>
        <family val="2"/>
      </font>
      <fill>
        <patternFill patternType="solid">
          <fgColor rgb="FFFF8080"/>
          <bgColor rgb="FFFF8080"/>
        </patternFill>
      </fill>
    </dxf>
    <dxf>
      <font>
        <color rgb="FF000000"/>
        <family val="2"/>
      </font>
      <fill>
        <patternFill patternType="solid">
          <fgColor rgb="FFCCCCFF"/>
          <bgColor rgb="FFCCCCFF"/>
        </patternFill>
      </fill>
    </dxf>
    <dxf>
      <font>
        <color rgb="FF000000"/>
        <family val="2"/>
      </font>
      <fill>
        <patternFill patternType="solid">
          <fgColor rgb="FFFFFF99"/>
          <bgColor rgb="FFFFFF99"/>
        </patternFill>
      </fill>
    </dxf>
    <dxf>
      <font>
        <color rgb="FF000000"/>
        <family val="2"/>
      </font>
      <fill>
        <patternFill patternType="solid">
          <fgColor rgb="FFFF8080"/>
          <bgColor rgb="FFFF8080"/>
        </patternFill>
      </fill>
    </dxf>
    <dxf>
      <font>
        <color rgb="FF000000"/>
        <family val="2"/>
      </font>
      <fill>
        <patternFill patternType="solid">
          <fgColor rgb="FFCCCCFF"/>
          <bgColor rgb="FFCCCCFF"/>
        </patternFill>
      </fill>
    </dxf>
    <dxf>
      <font>
        <color rgb="FF000000"/>
        <family val="2"/>
      </font>
      <fill>
        <patternFill patternType="solid">
          <fgColor rgb="FFFFFF99"/>
          <bgColor rgb="FFFFFF99"/>
        </patternFill>
      </fill>
    </dxf>
    <dxf>
      <font>
        <color rgb="FF000000"/>
        <family val="2"/>
      </font>
      <fill>
        <patternFill patternType="solid">
          <fgColor rgb="FFFF8080"/>
          <bgColor rgb="FFFF8080"/>
        </patternFill>
      </fill>
    </dxf>
    <dxf>
      <font>
        <color rgb="FF000000"/>
        <family val="2"/>
      </font>
      <fill>
        <patternFill patternType="solid">
          <fgColor rgb="FFCCCCFF"/>
          <bgColor rgb="FFCCCCFF"/>
        </patternFill>
      </fill>
    </dxf>
    <dxf>
      <font>
        <color rgb="FF000000"/>
        <family val="2"/>
      </font>
      <fill>
        <patternFill patternType="solid">
          <fgColor rgb="FFFFFF99"/>
          <bgColor rgb="FFFFFF99"/>
        </patternFill>
      </fill>
    </dxf>
    <dxf>
      <font>
        <color rgb="FF000000"/>
        <family val="2"/>
      </font>
      <fill>
        <patternFill patternType="solid">
          <fgColor rgb="FFFF8080"/>
          <bgColor rgb="FFFF8080"/>
        </patternFill>
      </fill>
    </dxf>
    <dxf>
      <font>
        <color rgb="FF000000"/>
        <family val="2"/>
      </font>
      <fill>
        <patternFill patternType="solid">
          <fgColor rgb="FFCCCCFF"/>
          <bgColor rgb="FFCCCCFF"/>
        </patternFill>
      </fill>
    </dxf>
    <dxf>
      <font>
        <color rgb="FF000000"/>
        <family val="2"/>
      </font>
      <fill>
        <patternFill patternType="solid">
          <fgColor rgb="FFFFFF99"/>
          <bgColor rgb="FFFFFF99"/>
        </patternFill>
      </fill>
    </dxf>
    <dxf>
      <font>
        <color rgb="FF000000"/>
        <family val="2"/>
      </font>
      <fill>
        <patternFill patternType="solid">
          <fgColor rgb="FFFF8080"/>
          <bgColor rgb="FFFF8080"/>
        </patternFill>
      </fill>
    </dxf>
    <dxf>
      <font>
        <color rgb="FF000000"/>
        <family val="2"/>
      </font>
      <fill>
        <patternFill patternType="solid">
          <fgColor rgb="FFCCCCFF"/>
          <bgColor rgb="FFCCCCFF"/>
        </patternFill>
      </fill>
    </dxf>
    <dxf>
      <font>
        <color rgb="FF000000"/>
        <family val="2"/>
      </font>
      <fill>
        <patternFill patternType="solid">
          <fgColor rgb="FFFFFF99"/>
          <bgColor rgb="FFFFFF99"/>
        </patternFill>
      </fill>
    </dxf>
    <dxf>
      <font>
        <color rgb="FF000000"/>
        <family val="2"/>
      </font>
      <fill>
        <patternFill patternType="solid">
          <fgColor rgb="FFFF8080"/>
          <bgColor rgb="FFFF8080"/>
        </patternFill>
      </fill>
    </dxf>
    <dxf>
      <font>
        <color rgb="FF000000"/>
        <family val="2"/>
      </font>
      <fill>
        <patternFill patternType="solid">
          <fgColor rgb="FFCCCCFF"/>
          <bgColor rgb="FFCCCCFF"/>
        </patternFill>
      </fill>
    </dxf>
    <dxf>
      <font>
        <color rgb="FF000000"/>
        <family val="2"/>
      </font>
      <fill>
        <patternFill patternType="solid">
          <fgColor rgb="FFFFFF99"/>
          <bgColor rgb="FFFFFF99"/>
        </patternFill>
      </fill>
    </dxf>
    <dxf>
      <font>
        <color rgb="FF000000"/>
        <family val="2"/>
      </font>
      <fill>
        <patternFill patternType="solid">
          <fgColor rgb="FFFF8080"/>
          <bgColor rgb="FFFF8080"/>
        </patternFill>
      </fill>
    </dxf>
    <dxf>
      <font>
        <color rgb="FF000000"/>
        <family val="2"/>
      </font>
      <fill>
        <patternFill patternType="solid">
          <fgColor rgb="FFCCCCFF"/>
          <bgColor rgb="FFCCCCFF"/>
        </patternFill>
      </fill>
    </dxf>
    <dxf>
      <font>
        <color rgb="FF000000"/>
        <family val="2"/>
      </font>
      <fill>
        <patternFill patternType="solid">
          <fgColor rgb="FFFFFF99"/>
          <bgColor rgb="FFFFFF99"/>
        </patternFill>
      </fill>
    </dxf>
    <dxf>
      <font>
        <color rgb="FF000000"/>
        <family val="2"/>
      </font>
      <fill>
        <patternFill patternType="solid">
          <fgColor rgb="FFFF8080"/>
          <bgColor rgb="FFFF8080"/>
        </patternFill>
      </fill>
    </dxf>
    <dxf>
      <font>
        <color rgb="FF000000"/>
        <family val="2"/>
      </font>
      <fill>
        <patternFill patternType="solid">
          <fgColor rgb="FFCCCCFF"/>
          <bgColor rgb="FFCCCCFF"/>
        </patternFill>
      </fill>
    </dxf>
    <dxf>
      <font>
        <color rgb="FF000000"/>
        <family val="2"/>
      </font>
      <fill>
        <patternFill patternType="solid">
          <fgColor rgb="FFFFFF99"/>
          <bgColor rgb="FFFFFF99"/>
        </patternFill>
      </fill>
    </dxf>
    <dxf>
      <font>
        <color rgb="FF000000"/>
        <family val="2"/>
      </font>
      <fill>
        <patternFill patternType="solid">
          <fgColor rgb="FFFF8080"/>
          <bgColor rgb="FFFF8080"/>
        </patternFill>
      </fill>
    </dxf>
    <dxf>
      <font>
        <color rgb="FF000000"/>
        <family val="2"/>
      </font>
      <fill>
        <patternFill patternType="solid">
          <fgColor rgb="FFCCCCFF"/>
          <bgColor rgb="FFCCCCFF"/>
        </patternFill>
      </fill>
    </dxf>
    <dxf>
      <font>
        <color rgb="FF000000"/>
        <family val="2"/>
      </font>
      <fill>
        <patternFill patternType="solid">
          <fgColor rgb="FFFFFF99"/>
          <bgColor rgb="FFFFFF99"/>
        </patternFill>
      </fill>
    </dxf>
    <dxf>
      <font>
        <color rgb="FF000000"/>
        <family val="2"/>
      </font>
      <fill>
        <patternFill patternType="solid">
          <fgColor rgb="FFFF8080"/>
          <bgColor rgb="FFFF8080"/>
        </patternFill>
      </fill>
    </dxf>
    <dxf>
      <font>
        <color rgb="FF000000"/>
        <family val="2"/>
      </font>
      <fill>
        <patternFill patternType="solid">
          <fgColor rgb="FFCCCCFF"/>
          <bgColor rgb="FFCCCCFF"/>
        </patternFill>
      </fill>
    </dxf>
    <dxf>
      <font>
        <color rgb="FF000000"/>
        <family val="2"/>
      </font>
      <fill>
        <patternFill patternType="solid">
          <fgColor rgb="FFFFFF99"/>
          <bgColor rgb="FFFFFF99"/>
        </patternFill>
      </fill>
    </dxf>
    <dxf>
      <font>
        <color rgb="FF000000"/>
        <family val="2"/>
      </font>
      <fill>
        <patternFill patternType="solid">
          <fgColor rgb="FFFF8080"/>
          <bgColor rgb="FFFF8080"/>
        </patternFill>
      </fill>
    </dxf>
    <dxf>
      <font>
        <color rgb="FF000000"/>
        <family val="2"/>
      </font>
      <fill>
        <patternFill patternType="solid">
          <fgColor rgb="FFCCCCFF"/>
          <bgColor rgb="FFCCCCFF"/>
        </patternFill>
      </fill>
    </dxf>
    <dxf>
      <font>
        <color rgb="FF000000"/>
        <family val="2"/>
      </font>
      <fill>
        <patternFill patternType="solid">
          <fgColor rgb="FFFFFF99"/>
          <bgColor rgb="FFFFFF99"/>
        </patternFill>
      </fill>
    </dxf>
    <dxf>
      <font>
        <color rgb="FF000000"/>
        <family val="2"/>
      </font>
      <fill>
        <patternFill patternType="solid">
          <fgColor rgb="FFFF8080"/>
          <bgColor rgb="FFFF8080"/>
        </patternFill>
      </fill>
    </dxf>
    <dxf>
      <font>
        <color rgb="FF000000"/>
        <family val="2"/>
      </font>
      <fill>
        <patternFill patternType="solid">
          <fgColor rgb="FFCCCCFF"/>
          <bgColor rgb="FFCCCCFF"/>
        </patternFill>
      </fill>
    </dxf>
    <dxf>
      <font>
        <color rgb="FF000000"/>
        <family val="2"/>
      </font>
      <fill>
        <patternFill patternType="solid">
          <fgColor rgb="FFFFFF99"/>
          <bgColor rgb="FFFFFF99"/>
        </patternFill>
      </fill>
    </dxf>
    <dxf>
      <font>
        <color rgb="FF000000"/>
        <family val="2"/>
      </font>
      <fill>
        <patternFill patternType="solid">
          <fgColor rgb="FFFF8080"/>
          <bgColor rgb="FFFF8080"/>
        </patternFill>
      </fill>
    </dxf>
    <dxf>
      <font>
        <color rgb="FF000000"/>
        <family val="2"/>
      </font>
      <fill>
        <patternFill patternType="solid">
          <fgColor rgb="FFCCCCFF"/>
          <bgColor rgb="FFCCCCFF"/>
        </patternFill>
      </fill>
    </dxf>
    <dxf>
      <font>
        <color rgb="FF000000"/>
        <family val="2"/>
      </font>
      <fill>
        <patternFill patternType="solid">
          <fgColor rgb="FFFFFF99"/>
          <bgColor rgb="FFFFFF99"/>
        </patternFill>
      </fill>
    </dxf>
    <dxf>
      <font>
        <color rgb="FF000000"/>
        <family val="2"/>
      </font>
      <fill>
        <patternFill patternType="solid">
          <fgColor rgb="FFFF8080"/>
          <bgColor rgb="FFFF8080"/>
        </patternFill>
      </fill>
    </dxf>
    <dxf>
      <font>
        <color rgb="FF000000"/>
        <family val="2"/>
      </font>
      <fill>
        <patternFill patternType="solid">
          <fgColor rgb="FFCCCCFF"/>
          <bgColor rgb="FFCCCCFF"/>
        </patternFill>
      </fill>
    </dxf>
    <dxf>
      <font>
        <color rgb="FF000000"/>
        <family val="2"/>
      </font>
      <fill>
        <patternFill patternType="solid">
          <fgColor rgb="FFFFFF99"/>
          <bgColor rgb="FFFFFF99"/>
        </patternFill>
      </fill>
    </dxf>
    <dxf>
      <font>
        <color rgb="FF000000"/>
        <family val="2"/>
      </font>
      <fill>
        <patternFill patternType="solid">
          <fgColor rgb="FFFF8080"/>
          <bgColor rgb="FFFF8080"/>
        </patternFill>
      </fill>
    </dxf>
    <dxf>
      <font>
        <color rgb="FF000000"/>
        <family val="2"/>
      </font>
      <fill>
        <patternFill patternType="solid">
          <fgColor rgb="FFCCCCFF"/>
          <bgColor rgb="FFCCCCFF"/>
        </patternFill>
      </fill>
    </dxf>
    <dxf>
      <font>
        <color rgb="FF000000"/>
        <family val="2"/>
      </font>
      <fill>
        <patternFill patternType="solid">
          <fgColor rgb="FFFFFF99"/>
          <bgColor rgb="FFFFFF99"/>
        </patternFill>
      </fill>
    </dxf>
    <dxf>
      <font>
        <color rgb="FF000000"/>
        <family val="2"/>
      </font>
      <fill>
        <patternFill patternType="solid">
          <fgColor rgb="FFFF8080"/>
          <bgColor rgb="FFFF8080"/>
        </patternFill>
      </fill>
    </dxf>
    <dxf>
      <font>
        <color rgb="FF000000"/>
        <family val="2"/>
      </font>
      <fill>
        <patternFill patternType="solid">
          <fgColor rgb="FFCCCCFF"/>
          <bgColor rgb="FFCCCCFF"/>
        </patternFill>
      </fill>
    </dxf>
    <dxf>
      <font>
        <color rgb="FF000000"/>
        <family val="2"/>
      </font>
      <fill>
        <patternFill patternType="solid">
          <fgColor rgb="FFFFFF99"/>
          <bgColor rgb="FFFFFF99"/>
        </patternFill>
      </fill>
    </dxf>
    <dxf>
      <font>
        <color rgb="FF000000"/>
        <family val="2"/>
      </font>
      <fill>
        <patternFill patternType="solid">
          <fgColor rgb="FFFF8080"/>
          <bgColor rgb="FFFF8080"/>
        </patternFill>
      </fill>
    </dxf>
    <dxf>
      <font>
        <color rgb="FF000000"/>
        <family val="2"/>
      </font>
      <fill>
        <patternFill patternType="solid">
          <fgColor rgb="FFCCCCFF"/>
          <bgColor rgb="FFCCCCFF"/>
        </patternFill>
      </fill>
    </dxf>
    <dxf>
      <font>
        <color rgb="FF000000"/>
        <family val="2"/>
      </font>
      <fill>
        <patternFill patternType="solid">
          <fgColor rgb="FFFFFF99"/>
          <bgColor rgb="FFFFFF99"/>
        </patternFill>
      </fill>
    </dxf>
    <dxf>
      <font>
        <color rgb="FF000000"/>
        <family val="2"/>
      </font>
      <fill>
        <patternFill patternType="solid">
          <fgColor rgb="FFFF8080"/>
          <bgColor rgb="FFFF8080"/>
        </patternFill>
      </fill>
    </dxf>
    <dxf>
      <font>
        <color rgb="FF000000"/>
        <family val="2"/>
      </font>
      <fill>
        <patternFill patternType="solid">
          <fgColor rgb="FFCCCCFF"/>
          <bgColor rgb="FFCCCCFF"/>
        </patternFill>
      </fill>
    </dxf>
    <dxf>
      <font>
        <color rgb="FF000000"/>
        <family val="2"/>
      </font>
      <fill>
        <patternFill patternType="solid">
          <fgColor rgb="FFFFFF99"/>
          <bgColor rgb="FFFFFF99"/>
        </patternFill>
      </fill>
    </dxf>
    <dxf>
      <font>
        <color rgb="FF000000"/>
        <family val="2"/>
      </font>
      <fill>
        <patternFill patternType="solid">
          <fgColor rgb="FFFF8080"/>
          <bgColor rgb="FFFF8080"/>
        </patternFill>
      </fill>
    </dxf>
    <dxf>
      <font>
        <color rgb="FF000000"/>
        <family val="2"/>
      </font>
      <fill>
        <patternFill patternType="solid">
          <fgColor rgb="FFCCCCFF"/>
          <bgColor rgb="FFCCCCFF"/>
        </patternFill>
      </fill>
    </dxf>
    <dxf>
      <font>
        <color rgb="FF000000"/>
        <family val="2"/>
      </font>
      <fill>
        <patternFill patternType="solid">
          <fgColor rgb="FFFFFF99"/>
          <bgColor rgb="FFFFFF99"/>
        </patternFill>
      </fill>
    </dxf>
    <dxf>
      <font>
        <color rgb="FF000000"/>
        <family val="2"/>
      </font>
      <fill>
        <patternFill patternType="solid">
          <fgColor rgb="FFFF8080"/>
          <bgColor rgb="FFFF8080"/>
        </patternFill>
      </fill>
    </dxf>
    <dxf>
      <font>
        <color rgb="FF000000"/>
        <family val="2"/>
      </font>
      <fill>
        <patternFill patternType="solid">
          <fgColor rgb="FFCCCCFF"/>
          <bgColor rgb="FFCCCCFF"/>
        </patternFill>
      </fill>
    </dxf>
    <dxf>
      <font>
        <color rgb="FF000000"/>
        <family val="2"/>
      </font>
      <fill>
        <patternFill patternType="solid">
          <fgColor rgb="FFFFFF99"/>
          <bgColor rgb="FFFFFF99"/>
        </patternFill>
      </fill>
    </dxf>
    <dxf>
      <font>
        <color rgb="FF000000"/>
        <family val="2"/>
      </font>
      <fill>
        <patternFill patternType="solid">
          <fgColor rgb="FFFF8080"/>
          <bgColor rgb="FFFF8080"/>
        </patternFill>
      </fill>
    </dxf>
    <dxf>
      <font>
        <color rgb="FF000000"/>
        <family val="2"/>
      </font>
      <fill>
        <patternFill patternType="solid">
          <fgColor rgb="FFCCCCFF"/>
          <bgColor rgb="FFCCCCFF"/>
        </patternFill>
      </fill>
    </dxf>
    <dxf>
      <font>
        <color rgb="FF000000"/>
        <family val="2"/>
      </font>
      <fill>
        <patternFill patternType="solid">
          <fgColor rgb="FFFFFF99"/>
          <bgColor rgb="FFFFFF99"/>
        </patternFill>
      </fill>
    </dxf>
    <dxf>
      <font>
        <color rgb="FF000000"/>
        <family val="2"/>
      </font>
      <fill>
        <patternFill patternType="solid">
          <fgColor rgb="FFFF8080"/>
          <bgColor rgb="FFFF8080"/>
        </patternFill>
      </fill>
    </dxf>
    <dxf>
      <font>
        <color rgb="FF000000"/>
        <family val="2"/>
      </font>
      <fill>
        <patternFill patternType="solid">
          <fgColor rgb="FFCCCCFF"/>
          <bgColor rgb="FFCCCCFF"/>
        </patternFill>
      </fill>
    </dxf>
    <dxf>
      <font>
        <color rgb="FF000000"/>
        <family val="2"/>
      </font>
      <fill>
        <patternFill patternType="solid">
          <fgColor rgb="FFFFFF99"/>
          <bgColor rgb="FFFFFF99"/>
        </patternFill>
      </fill>
    </dxf>
    <dxf>
      <font>
        <color rgb="FF000000"/>
        <family val="2"/>
      </font>
      <fill>
        <patternFill patternType="solid">
          <fgColor rgb="FFFF8080"/>
          <bgColor rgb="FFFF8080"/>
        </patternFill>
      </fill>
    </dxf>
    <dxf>
      <font>
        <b val="0"/>
        <i val="0"/>
        <strike val="0"/>
        <u val="none"/>
        <color rgb="FF000000"/>
        <family val="2"/>
      </font>
      <fill>
        <patternFill patternType="none"/>
      </fill>
    </dxf>
    <dxf>
      <font>
        <b val="0"/>
        <i val="0"/>
        <strike val="0"/>
        <u val="none"/>
        <color rgb="FFC0C0C0"/>
        <family val="2"/>
      </font>
      <fill>
        <patternFill patternType="solid">
          <fgColor rgb="FFC0C0C0"/>
          <bgColor rgb="FFC0C0C0"/>
        </patternFill>
      </fill>
    </dxf>
    <dxf>
      <font>
        <b val="0"/>
        <i val="0"/>
        <strike val="0"/>
        <u val="none"/>
        <color rgb="FF000000"/>
        <family val="2"/>
      </font>
      <fill>
        <patternFill patternType="solid">
          <fgColor rgb="FFFF8080"/>
          <bgColor rgb="FFFF80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tabSelected="1" topLeftCell="A51" workbookViewId="0">
      <selection activeCell="D72" sqref="D72"/>
    </sheetView>
  </sheetViews>
  <sheetFormatPr defaultColWidth="10.69921875" defaultRowHeight="13.8" x14ac:dyDescent="0.25"/>
  <cols>
    <col min="1" max="1" width="11.8984375" customWidth="1"/>
    <col min="2" max="2" width="27.19921875" customWidth="1"/>
    <col min="3" max="3" width="9.19921875" style="97" customWidth="1"/>
    <col min="4" max="4" width="31.8984375" customWidth="1"/>
    <col min="5" max="5" width="7.19921875" style="98" customWidth="1"/>
    <col min="6" max="6" width="11.59765625" style="44" customWidth="1"/>
    <col min="7" max="7" width="28" customWidth="1"/>
    <col min="8" max="8" width="9.69921875" style="97" customWidth="1"/>
    <col min="9" max="9" width="2.59765625" style="99" customWidth="1"/>
    <col min="10" max="10" width="23.69921875" customWidth="1"/>
    <col min="11" max="11" width="6.8984375" customWidth="1"/>
    <col min="12" max="12" width="2" customWidth="1"/>
    <col min="13" max="13" width="21.59765625" customWidth="1"/>
    <col min="14" max="14" width="9.59765625" customWidth="1"/>
  </cols>
  <sheetData>
    <row r="1" spans="1:16" x14ac:dyDescent="0.25">
      <c r="A1" s="1"/>
      <c r="B1" s="1"/>
      <c r="C1" s="1"/>
      <c r="D1" s="2" t="str">
        <f>IF(Calcs!B526+Calcs!B486+Calcs!B551=15,"Estimated DPS: "&amp;ROUND(Calcs!B1087,1),"Cycle Modeling may be broken")</f>
        <v>Estimated DPS: 10198</v>
      </c>
      <c r="E1" s="1"/>
      <c r="F1" s="3"/>
      <c r="G1" s="4" t="s">
        <v>0</v>
      </c>
      <c r="H1" s="5">
        <f>Calcs!B79/100</f>
        <v>0</v>
      </c>
      <c r="I1" s="6"/>
      <c r="J1" s="7" t="s">
        <v>1</v>
      </c>
      <c r="K1" s="8">
        <f>0.01*(Calcs!B719)</f>
        <v>0.59600004252704186</v>
      </c>
      <c r="L1" s="9">
        <f>Calcs!F780</f>
        <v>0</v>
      </c>
    </row>
    <row r="2" spans="1:16" x14ac:dyDescent="0.25">
      <c r="A2" s="10"/>
      <c r="B2" s="1"/>
      <c r="C2" s="10"/>
      <c r="D2" s="11" t="str">
        <f>"Mainhand Poison: "&amp;IF(Calcs!B811=1,"Wound","Instant")</f>
        <v>Mainhand Poison: Instant</v>
      </c>
      <c r="E2" s="1"/>
      <c r="F2" s="3"/>
      <c r="G2" s="4" t="s">
        <v>2</v>
      </c>
      <c r="H2" s="5">
        <f>Calcs!B77/100</f>
        <v>7.9713282183008896E-2</v>
      </c>
      <c r="I2" s="6"/>
      <c r="J2" s="11" t="s">
        <v>3</v>
      </c>
      <c r="K2" s="8">
        <f>Calcs!B97/100</f>
        <v>0.68028671781699102</v>
      </c>
      <c r="L2" s="9"/>
    </row>
    <row r="3" spans="1:16" ht="12.75" customHeight="1" x14ac:dyDescent="0.25">
      <c r="A3" s="12" t="s">
        <v>4</v>
      </c>
      <c r="B3" s="13" t="s">
        <v>156</v>
      </c>
      <c r="C3" s="10"/>
      <c r="D3" s="11" t="str">
        <f>"Cycle: "&amp;IF(Calcs!B527=0,"Eviscerate Only",IF(Calcs!B652=1,"Low Rupture","High Rupture"))</f>
        <v>Cycle: Low Rupture</v>
      </c>
      <c r="E3" s="1"/>
      <c r="F3" s="3"/>
      <c r="G3" s="14" t="s">
        <v>6</v>
      </c>
      <c r="H3" s="15">
        <f>IF(Calcs!B81=Calcs!B82,Calcs!B81/100,CONCATENATE(ROUND(Calcs!B81,2),"% / ",ROUND(Calcs!B82,2),"%"))</f>
        <v>0</v>
      </c>
      <c r="I3" s="16"/>
      <c r="J3" s="4" t="s">
        <v>7</v>
      </c>
      <c r="K3" s="11">
        <f>Calcs!B7</f>
        <v>162</v>
      </c>
      <c r="L3" s="9"/>
    </row>
    <row r="4" spans="1:16" x14ac:dyDescent="0.25">
      <c r="A4" s="17">
        <f>IF("valuetype"="Offensive",0,IF("valuetype"="Defensive",1,2))</f>
        <v>2</v>
      </c>
      <c r="B4" s="18">
        <f>IF("valuetype"="Offensive",0,IF("valuetype"="Defensive",1,2))</f>
        <v>2</v>
      </c>
      <c r="C4" s="18">
        <f>IF("valuetype"="Offensive",0,IF("valuetype"="Defensive",1,2))</f>
        <v>2</v>
      </c>
      <c r="D4" s="10"/>
      <c r="E4" s="19"/>
      <c r="F4" s="3"/>
      <c r="G4" s="20"/>
      <c r="H4" s="21"/>
      <c r="I4" s="16"/>
      <c r="J4" s="22" t="s">
        <v>8</v>
      </c>
      <c r="K4" s="23">
        <f>Calcs!B75</f>
        <v>340</v>
      </c>
      <c r="L4" s="9"/>
    </row>
    <row r="5" spans="1:16" ht="21" x14ac:dyDescent="0.25">
      <c r="A5" s="17">
        <f>IF("valuetype"="Offensive",0,IF("valuetype"="Defensive",1,2))</f>
        <v>2</v>
      </c>
      <c r="B5" s="24" t="s">
        <v>9</v>
      </c>
      <c r="C5" s="25"/>
      <c r="D5" s="26" t="s">
        <v>10</v>
      </c>
      <c r="E5" s="27"/>
      <c r="F5" s="28" t="s">
        <v>11</v>
      </c>
      <c r="G5" s="26" t="s">
        <v>12</v>
      </c>
      <c r="H5" s="21"/>
      <c r="I5" s="16"/>
      <c r="J5" s="9"/>
      <c r="K5" s="9"/>
      <c r="L5" s="9"/>
    </row>
    <row r="6" spans="1:16" x14ac:dyDescent="0.25">
      <c r="A6" s="29" t="s">
        <v>13</v>
      </c>
      <c r="B6" s="30" t="s">
        <v>214</v>
      </c>
      <c r="C6" s="31">
        <f>VLOOKUP(HelmEQ,ItemStats,7,FALSE())+SUM(Gear!G335:G338)</f>
        <v>1102.0017990021665</v>
      </c>
      <c r="E6" s="32">
        <f>ROUND(VLOOKUP(HelmEQ,ItemStats,63,FALSE()),2)</f>
        <v>1116.97</v>
      </c>
      <c r="F6" s="33" t="str">
        <f>IF(VLOOKUP(B6,ItemStats,61,FALSE())=1,"Yes","No")</f>
        <v>Yes</v>
      </c>
      <c r="G6" s="34" t="str">
        <f>INDEX(ItemNames,MATCH("Helm 1",ItemRanks,0),1)</f>
        <v>Sanctified Shadowblade Helmet (Heroic)</v>
      </c>
      <c r="H6" s="35">
        <f>ROUND(VLOOKUP(G6,ItemStats,63,FALSE()),2)-$E$6</f>
        <v>138.8599999999999</v>
      </c>
      <c r="I6" s="36"/>
      <c r="J6" s="37" t="s">
        <v>15</v>
      </c>
      <c r="K6" s="38"/>
      <c r="L6" s="9"/>
      <c r="M6" t="s">
        <v>1018</v>
      </c>
      <c r="N6">
        <f>Calcs!D1088</f>
        <v>0.99829347926242917</v>
      </c>
      <c r="P6">
        <f>N6*40</f>
        <v>39.931739170497167</v>
      </c>
    </row>
    <row r="7" spans="1:16" x14ac:dyDescent="0.25">
      <c r="A7" s="39" t="s">
        <v>16</v>
      </c>
      <c r="B7" s="30" t="s">
        <v>17</v>
      </c>
      <c r="C7" s="32">
        <f>ROUND(VLOOKUP(B7,ItemStats,63,FALSE()),2)</f>
        <v>84.29</v>
      </c>
      <c r="D7" s="11" t="str">
        <f>INDEX(ItemNames,MATCH("HelmEnchant 1",ItemRanks,0),1)</f>
        <v>Arcanum of Torment</v>
      </c>
      <c r="E7" s="32">
        <f>ROUND(VLOOKUP(D7,ItemStats,63,FALSE()),2)</f>
        <v>84.29</v>
      </c>
      <c r="F7" s="40"/>
      <c r="G7" s="34" t="str">
        <f>INDEX(ItemNames,MATCH("Helm 2",ItemRanks,0),1)</f>
        <v>Geistlord's Punishment Sack (Heroic)</v>
      </c>
      <c r="H7" s="41">
        <f>ROUND(VLOOKUP(G7,ItemStats,63,FALSE()),2)-$E$6</f>
        <v>116.63999999999987</v>
      </c>
      <c r="I7" s="36"/>
      <c r="J7" s="42" t="s">
        <v>18</v>
      </c>
      <c r="K7" s="43">
        <f>Calcs!G1091</f>
        <v>1.1000000000000001</v>
      </c>
      <c r="L7" s="9"/>
      <c r="M7" t="s">
        <v>1019</v>
      </c>
      <c r="N7">
        <f>K7*N6</f>
        <v>1.0981228271886723</v>
      </c>
    </row>
    <row r="8" spans="1:16" x14ac:dyDescent="0.25">
      <c r="A8" s="39" t="s">
        <v>19</v>
      </c>
      <c r="B8" s="44" t="str">
        <f>IF(HasMeta,"Relentless Earthsiege Diamond","")</f>
        <v>Relentless Earthsiege Diamond</v>
      </c>
      <c r="C8" s="45">
        <f>IF(HasMeta,21*Calcs!C1089+Calcs!AP1089,"")</f>
        <v>251.22991187090201</v>
      </c>
      <c r="D8" s="46" t="str">
        <f>IF(HasMeta,"Relentless Earthsiege Diamond","")</f>
        <v>Relentless Earthsiege Diamond</v>
      </c>
      <c r="E8" s="32">
        <f>IF(HasMeta,21*Calcs!C1089+Calcs!AP1089,"")</f>
        <v>251.22991187090201</v>
      </c>
      <c r="F8" s="40"/>
      <c r="G8" s="34" t="str">
        <f>INDEX(ItemNames,MATCH("Helm 3",ItemRanks,0),1)</f>
        <v>Discarded Bag of Entrails (Heroic)</v>
      </c>
      <c r="H8" s="41">
        <f>ROUND(VLOOKUP(G8,ItemStats,63,FALSE()),2)-$E$6</f>
        <v>74.720000000000027</v>
      </c>
      <c r="I8" s="36"/>
      <c r="J8" s="42" t="s">
        <v>20</v>
      </c>
      <c r="K8" s="43">
        <f>Calcs!H1091</f>
        <v>1.9297890146137691</v>
      </c>
      <c r="L8" s="9"/>
      <c r="M8" t="s">
        <v>1020</v>
      </c>
      <c r="N8">
        <f>K8*N6</f>
        <v>1.9264957896411943</v>
      </c>
      <c r="P8">
        <f>N8*20</f>
        <v>38.529915792823886</v>
      </c>
    </row>
    <row r="9" spans="1:16" x14ac:dyDescent="0.25">
      <c r="A9" s="47" t="s">
        <v>21</v>
      </c>
      <c r="B9" s="48" t="s">
        <v>517</v>
      </c>
      <c r="C9" s="45">
        <f>IF(VLOOKUP(HelmEQ,ItemStats,66,FALSE())=0,"",VLOOKUP(B9,GemValueTable,2,FALSE()))</f>
        <v>38.595780292275379</v>
      </c>
      <c r="D9" s="11" t="str">
        <f>IF(VLOOKUP(HelmEQ,ItemStats,61,FALSE())=1,CHOOSE(VLOOKUP(HelmEQ,ItemStats,66,FALSE())+1,"",BestRedGem,BestYellowGem,BestBlueGem),IF(VLOOKUP(HelmEQ,ItemStats,66,FALSE())=0,"",BestGem))</f>
        <v>Stark Ametrine (20 AP/10 Haste)</v>
      </c>
      <c r="E9" s="32">
        <f>IF(VLOOKUP(HelmEQ,ItemStats,66,FALSE())=0,"",VLOOKUP(D9,GemValueTable,2,FALSE()))</f>
        <v>38.123555063124755</v>
      </c>
      <c r="F9" s="40"/>
      <c r="G9" s="34"/>
      <c r="H9" s="41"/>
      <c r="I9" s="36"/>
      <c r="J9" s="42"/>
      <c r="K9" s="43"/>
      <c r="L9" s="9"/>
    </row>
    <row r="10" spans="1:16" x14ac:dyDescent="0.25">
      <c r="A10" s="47" t="s">
        <v>21</v>
      </c>
      <c r="B10" s="48" t="s">
        <v>23</v>
      </c>
      <c r="C10" s="45" t="str">
        <f>IF(VLOOKUP(HelmEQ,ItemStats,67,FALSE())=0,"",VLOOKUP(B10,GemValueTable,2,FALSE()))</f>
        <v/>
      </c>
      <c r="D10" s="11" t="str">
        <f>IF(VLOOKUP(HelmEQ,ItemStats,61,FALSE())=1,CHOOSE(VLOOKUP(HelmEQ,ItemStats,67,FALSE())+1,"",BestRedGem,BestYellowGem,BestBlueGem),IF(VLOOKUP(HelmEQ,ItemStats,67,FALSE())=0,"",BestGem))</f>
        <v/>
      </c>
      <c r="E10" s="32" t="str">
        <f>IF(VLOOKUP(HelmEQ,ItemStats,67,FALSE())=0,"",VLOOKUP(D10,GemValueTable,2,FALSE()))</f>
        <v/>
      </c>
      <c r="F10" s="40"/>
      <c r="G10" s="34"/>
      <c r="H10" s="41"/>
      <c r="I10" s="36"/>
      <c r="J10" s="42" t="s">
        <v>24</v>
      </c>
      <c r="K10" s="43">
        <f>Calcs!L1091</f>
        <v>1.7144770369691957</v>
      </c>
      <c r="L10" s="9"/>
      <c r="M10" t="s">
        <v>1021</v>
      </c>
      <c r="N10">
        <f>K10*N6</f>
        <v>1.7115512463515188</v>
      </c>
    </row>
    <row r="11" spans="1:16" x14ac:dyDescent="0.25">
      <c r="A11" s="49" t="s">
        <v>21</v>
      </c>
      <c r="B11" s="48" t="s">
        <v>23</v>
      </c>
      <c r="C11" s="50" t="str">
        <f>IF(VLOOKUP(HelmEQ,ItemStats,68,FALSE())=0,"",VLOOKUP(B11,GemValueTable,2,FALSE()))</f>
        <v/>
      </c>
      <c r="D11" s="11" t="str">
        <f>IF(VLOOKUP(HelmEQ,ItemStats,61,FALSE())=1,CHOOSE(VLOOKUP(HelmEQ,ItemStats,68,FALSE())+1,"",BestRedGem,BestYellowGem,BestBlueGem),IF(VLOOKUP(HelmEQ,ItemStats,68,FALSE())=0,"",BestGem))</f>
        <v/>
      </c>
      <c r="E11" s="32" t="str">
        <f>IF(VLOOKUP(HelmEQ,ItemStats,68,FALSE())=0,"",VLOOKUP(D11,GemValueTable,2,FALSE()))</f>
        <v/>
      </c>
      <c r="F11" s="40"/>
      <c r="G11" s="51"/>
      <c r="H11" s="52"/>
      <c r="I11" s="36"/>
      <c r="J11" s="42" t="s">
        <v>25</v>
      </c>
      <c r="K11" s="43">
        <f>Calcs!M1091</f>
        <v>1.7226393194001903</v>
      </c>
      <c r="L11" s="9"/>
      <c r="M11" t="s">
        <v>1022</v>
      </c>
      <c r="N11">
        <f>K11*N6</f>
        <v>1.7196995996782789</v>
      </c>
    </row>
    <row r="12" spans="1:16" x14ac:dyDescent="0.25">
      <c r="A12" s="53" t="s">
        <v>26</v>
      </c>
      <c r="B12" s="54" t="s">
        <v>231</v>
      </c>
      <c r="C12" s="31">
        <f>VLOOKUP(NeckEQ,ItemStats,7,FALSE())+SUM(Gear!G341:G343)</f>
        <v>506.40648718802555</v>
      </c>
      <c r="E12" s="55">
        <f>ROUND(VLOOKUP(NeckEQ,ItemStats,63,FALSE()),2)</f>
        <v>508.28</v>
      </c>
      <c r="F12" s="33" t="str">
        <f>IF(VLOOKUP(B12,ItemStats,61,FALSE())=1,"Yes","No")</f>
        <v>Yes</v>
      </c>
      <c r="G12" s="56" t="str">
        <f>INDEX(ItemNames,MATCH("Neck 1",ItemRanks,0),1)</f>
        <v>Sindragosa's Cruel Claw (Heroic)</v>
      </c>
      <c r="H12" s="41">
        <f>ROUND(VLOOKUP(G12,ItemStats,63,FALSE()),2)-$E$12</f>
        <v>88.529999999999973</v>
      </c>
      <c r="I12" s="36"/>
      <c r="J12" s="42" t="s">
        <v>28</v>
      </c>
      <c r="K12" s="43">
        <f>Calcs!G1089</f>
        <v>2.6094989293266702</v>
      </c>
      <c r="L12" s="9"/>
      <c r="M12" t="s">
        <v>1023</v>
      </c>
      <c r="N12">
        <f>K12*N6</f>
        <v>2.6050457652891055</v>
      </c>
    </row>
    <row r="13" spans="1:16" x14ac:dyDescent="0.25">
      <c r="A13" s="57" t="s">
        <v>21</v>
      </c>
      <c r="B13" s="48" t="s">
        <v>527</v>
      </c>
      <c r="C13" s="45">
        <f>IF(VLOOKUP(NeckEQ,ItemStats,66,FALSE())=0,"",VLOOKUP(B13,GemValueTable,2,FALSE()))</f>
        <v>36.247110126249517</v>
      </c>
      <c r="D13" s="11" t="str">
        <f>IF(VLOOKUP(NeckEQ,ItemStats,61,FALSE())=1,CHOOSE(VLOOKUP(NeckEQ,ItemStats,66,FALSE())+1,"",BestRedGem,BestYellowGem,BestBlueGem),IF(VLOOKUP(NeckEQ,ItemStats,66,FALSE())=0,"",BestGem))</f>
        <v>Stark Ametrine (20 AP/10 Haste)</v>
      </c>
      <c r="E13" s="32">
        <f>IF(VLOOKUP(NeckEQ,ItemStats,66,FALSE())=0,"",VLOOKUP(D13,GemValueTable,2,FALSE()))</f>
        <v>38.123555063124755</v>
      </c>
      <c r="F13" s="40"/>
      <c r="G13" s="34" t="str">
        <f>INDEX(ItemNames,MATCH("Neck 2",ItemRanks,0),1)</f>
        <v>Baltharus' Gift (Heroic)</v>
      </c>
      <c r="H13" s="41">
        <f>ROUND(VLOOKUP(G13,ItemStats,63,FALSE()),2)-$E$12</f>
        <v>69.600000000000023</v>
      </c>
      <c r="I13" s="36"/>
      <c r="J13" s="42" t="s">
        <v>30</v>
      </c>
      <c r="K13" s="43">
        <f>Calcs!N1091</f>
        <v>2.024381774894874</v>
      </c>
      <c r="L13" s="9"/>
      <c r="M13" t="s">
        <v>1024</v>
      </c>
      <c r="N13">
        <f>K13*N6</f>
        <v>2.0209271254152554</v>
      </c>
    </row>
    <row r="14" spans="1:16" x14ac:dyDescent="0.25">
      <c r="A14" s="58" t="s">
        <v>21</v>
      </c>
      <c r="B14" s="48" t="s">
        <v>23</v>
      </c>
      <c r="C14" s="45" t="str">
        <f>IF(VLOOKUP(NeckEQ,ItemStats,67,FALSE())=0,"",VLOOKUP(B14,GemValueTable,2,FALSE()))</f>
        <v/>
      </c>
      <c r="D14" s="46" t="str">
        <f>IF(VLOOKUP(NeckEQ,ItemStats,61,FALSE())=1,CHOOSE(VLOOKUP(NeckEQ,ItemStats,67,FALSE())+1,"",BestRedGem,BestYellowGem,BestBlueGem),IF(VLOOKUP(NeckEQ,ItemStats,67,FALSE())=0,"",BestGem))</f>
        <v/>
      </c>
      <c r="E14" s="55" t="str">
        <f>IF(VLOOKUP(NeckEQ,ItemStats,67,FALSE())=0,"",VLOOKUP(D14,GemValueTable,2,FALSE()))</f>
        <v/>
      </c>
      <c r="F14" s="40"/>
      <c r="G14" s="34" t="str">
        <f>INDEX(ItemNames,MATCH("Neck 3",ItemRanks,0),1)</f>
        <v>Rimetooth Pendant (Heroic)</v>
      </c>
      <c r="H14" s="41">
        <f>ROUND(VLOOKUP(G14,ItemStats,63,FALSE()),2)-$E$12</f>
        <v>29.180000000000064</v>
      </c>
      <c r="I14" s="36"/>
      <c r="J14" s="42" t="s">
        <v>31</v>
      </c>
      <c r="K14" s="43">
        <f>Calcs!O1091</f>
        <v>1.8123555063124759</v>
      </c>
      <c r="L14" s="9"/>
      <c r="M14" t="s">
        <v>1025</v>
      </c>
      <c r="N14">
        <f>K14*N6</f>
        <v>1.8092626840571029</v>
      </c>
      <c r="P14">
        <f>N14*20</f>
        <v>36.185253681142058</v>
      </c>
    </row>
    <row r="15" spans="1:16" x14ac:dyDescent="0.25">
      <c r="A15" s="53" t="s">
        <v>32</v>
      </c>
      <c r="B15" s="54" t="s">
        <v>246</v>
      </c>
      <c r="C15" s="45">
        <f>VLOOKUP(ShoulderEQ,ItemStats,7,FALSE())+SUM(Gear!G346:G348)</f>
        <v>700.70690950448386</v>
      </c>
      <c r="E15" s="55">
        <f>ROUND(VLOOKUP(ShoulderEQ,ItemStats,63,FALSE()),2)</f>
        <v>703.99</v>
      </c>
      <c r="F15" s="33" t="str">
        <f>IF(VLOOKUP(B15,ItemStats,61,FALSE())=1,"Yes","No")</f>
        <v>Yes</v>
      </c>
      <c r="G15" s="56" t="str">
        <f>INDEX(ItemNames,MATCH("Shoulder 1",ItemRanks,0),1)</f>
        <v>Cultist's Bloodsoaked Spaulders (Heroic)</v>
      </c>
      <c r="H15" s="35">
        <f>ROUND(VLOOKUP(G15,ItemStats,63,FALSE()),2)-$E$15</f>
        <v>86.139999999999986</v>
      </c>
      <c r="I15" s="36"/>
      <c r="J15" s="42" t="s">
        <v>34</v>
      </c>
      <c r="K15" s="43">
        <f>Calcs!P1091</f>
        <v>1.9297890146137691</v>
      </c>
      <c r="L15" s="9"/>
      <c r="M15" t="s">
        <v>1026</v>
      </c>
      <c r="N15">
        <f>K15*N6</f>
        <v>1.9264957896411943</v>
      </c>
      <c r="P15">
        <f>N15*20</f>
        <v>38.529915792823886</v>
      </c>
    </row>
    <row r="16" spans="1:16" x14ac:dyDescent="0.25">
      <c r="A16" s="39" t="s">
        <v>16</v>
      </c>
      <c r="B16" s="30" t="s">
        <v>35</v>
      </c>
      <c r="C16" s="32">
        <f>ROUND(VLOOKUP(B16,ItemStats,63,FALSE()),2)</f>
        <v>65.72</v>
      </c>
      <c r="D16" s="11" t="str">
        <f>INDEX(ItemNames,MATCH("ShoulderEnchant 1",ItemRanks,0),1)</f>
        <v>Greater Inscription of the Axe</v>
      </c>
      <c r="E16" s="32">
        <f>ROUND(VLOOKUP(D16,ItemStats,63,FALSE()),2)</f>
        <v>65.72</v>
      </c>
      <c r="F16" s="40"/>
      <c r="G16" s="34" t="str">
        <f>INDEX(ItemNames,MATCH("Shoulder 2",ItemRanks,0),1)</f>
        <v>Sanctified Shadowblade Pauldrons (Heroic)</v>
      </c>
      <c r="H16" s="41">
        <f>ROUND(VLOOKUP(G16,ItemStats,63,FALSE()),2)-$E$15</f>
        <v>66.740000000000009</v>
      </c>
      <c r="I16" s="36"/>
      <c r="J16" s="42"/>
      <c r="K16" s="43"/>
      <c r="L16" s="9"/>
    </row>
    <row r="17" spans="1:14" x14ac:dyDescent="0.25">
      <c r="A17" s="47" t="s">
        <v>21</v>
      </c>
      <c r="B17" s="48" t="s">
        <v>517</v>
      </c>
      <c r="C17" s="45">
        <f>IF(VLOOKUP(ShoulderEQ,ItemStats,66,FALSE())=0,"",VLOOKUP(B17,GemValueTable,2,FALSE()))</f>
        <v>38.595780292275379</v>
      </c>
      <c r="D17" s="11" t="str">
        <f>IF(VLOOKUP(ShoulderEQ,ItemStats,61,FALSE())=1,CHOOSE(VLOOKUP(ShoulderEQ,ItemStats,66,FALSE())+1,"",BestRedGem,BestYellowGem,BestBlueGem),IF(VLOOKUP(ShoulderEQ,ItemStats,66,FALSE())=0,"",BestGem))</f>
        <v>Bright Cardinal Ruby (40 AP)</v>
      </c>
      <c r="E17" s="32">
        <f>IF(VLOOKUP(ShoulderEQ,ItemStats,66,FALSE())=0,"",VLOOKUP(D17,GemValueTable,2,FALSE()))</f>
        <v>40</v>
      </c>
      <c r="F17" s="40"/>
      <c r="G17" s="34" t="str">
        <f>INDEX(ItemNames,MATCH("Shoulder 3",ItemRanks,0),1)</f>
        <v>Skinned Whelp Shoulders (Heroic)</v>
      </c>
      <c r="H17" s="41">
        <f>ROUND(VLOOKUP(G17,ItemStats,63,FALSE()),2)-$E$15</f>
        <v>35.399999999999977</v>
      </c>
      <c r="I17" s="36"/>
      <c r="J17" s="42" t="s">
        <v>36</v>
      </c>
      <c r="K17" s="43">
        <f>ROUND(Calcs!AB1089,1)</f>
        <v>54.6</v>
      </c>
      <c r="L17" s="9"/>
      <c r="M17" t="s">
        <v>1027</v>
      </c>
      <c r="N17">
        <f>K17*N6</f>
        <v>54.506823967728636</v>
      </c>
    </row>
    <row r="18" spans="1:14" x14ac:dyDescent="0.25">
      <c r="A18" s="49" t="s">
        <v>21</v>
      </c>
      <c r="B18" s="48" t="s">
        <v>527</v>
      </c>
      <c r="C18" s="45">
        <f>IF(VLOOKUP(ShoulderEQ,ItemStats,67,FALSE())=0,"",VLOOKUP(B18,GemValueTable,2,FALSE()))</f>
        <v>36.247110126249517</v>
      </c>
      <c r="D18" s="11" t="str">
        <f>IF(VLOOKUP(ShoulderEQ,ItemStats,61,FALSE())=1,CHOOSE(VLOOKUP(ShoulderEQ,ItemStats,67,FALSE())+1,"",BestRedGem,BestYellowGem,BestBlueGem),IF(VLOOKUP(ShoulderEQ,ItemStats,67,FALSE())=0,"",BestGem))</f>
        <v>Stark Ametrine (20 AP/10 Haste)</v>
      </c>
      <c r="E18" s="32">
        <f>IF(VLOOKUP(ShoulderEQ,ItemStats,67,FALSE())=0,"",VLOOKUP(D18,GemValueTable,2,FALSE()))</f>
        <v>38.123555063124755</v>
      </c>
      <c r="F18" s="40"/>
      <c r="G18" s="51"/>
      <c r="H18" s="52"/>
      <c r="I18" s="36"/>
      <c r="J18" s="42" t="s">
        <v>38</v>
      </c>
      <c r="K18" s="43">
        <f>ROUND(Calcs!AC1089,1)</f>
        <v>126.6</v>
      </c>
      <c r="L18" s="9"/>
      <c r="M18" t="s">
        <v>1027</v>
      </c>
      <c r="N18">
        <f>K18*N6</f>
        <v>126.38395447462352</v>
      </c>
    </row>
    <row r="19" spans="1:14" x14ac:dyDescent="0.25">
      <c r="A19" s="53" t="s">
        <v>39</v>
      </c>
      <c r="B19" s="54" t="s">
        <v>265</v>
      </c>
      <c r="C19" s="45">
        <f>VLOOKUP(CloakEQ,ItemStats,7,FALSE())+SUM(Gear!G351:G353)</f>
        <v>492.65755660016725</v>
      </c>
      <c r="E19" s="55">
        <f>ROUND(VLOOKUP(CloakEQ,ItemStats,63,FALSE()),2)</f>
        <v>492.66</v>
      </c>
      <c r="F19" s="33" t="str">
        <f>IF(VLOOKUP(B19,ItemStats,61,FALSE())=1,"Yes","No")</f>
        <v>Yes</v>
      </c>
      <c r="G19" s="34" t="str">
        <f>INDEX(ItemNames,MATCH("Cloak 1",ItemRanks,0),1)</f>
        <v>Shadowvault Slayer's Cloak (Heroic)</v>
      </c>
      <c r="H19" s="41">
        <f>ROUND(VLOOKUP(G19,ItemStats,63,FALSE()),2)-$E$19</f>
        <v>96.129999999999939</v>
      </c>
      <c r="I19" s="36"/>
      <c r="J19" s="42" t="s">
        <v>41</v>
      </c>
      <c r="K19" s="43">
        <f>ROUND(Calcs!AR1089,1)</f>
        <v>43.6</v>
      </c>
      <c r="L19" s="9"/>
      <c r="M19" t="s">
        <v>1027</v>
      </c>
      <c r="N19">
        <f>K19*N6</f>
        <v>43.525595695841915</v>
      </c>
    </row>
    <row r="20" spans="1:14" x14ac:dyDescent="0.25">
      <c r="A20" s="39" t="s">
        <v>16</v>
      </c>
      <c r="B20" s="30" t="s">
        <v>466</v>
      </c>
      <c r="C20" s="32">
        <f>ROUND(VLOOKUP(B20,ItemStats,63,FALSE()),2)</f>
        <v>41.68</v>
      </c>
      <c r="D20" s="11" t="str">
        <f>INDEX(ItemNames,MATCH("CloakEnchant 1",ItemRanks,0),1)</f>
        <v>Enchant Cloak – Major Agility</v>
      </c>
      <c r="E20" s="32">
        <f>ROUND(VLOOKUP(D20,ItemStats,63,FALSE()),2)</f>
        <v>42.46</v>
      </c>
      <c r="F20" s="40"/>
      <c r="G20" s="34" t="str">
        <f>INDEX(ItemNames,MATCH("Cloak 2",ItemRanks,0),1)</f>
        <v>Vereesa's Dexterity</v>
      </c>
      <c r="H20" s="41">
        <f>ROUND(VLOOKUP(G20,ItemStats,63,FALSE()),2)-$E$19</f>
        <v>77.96999999999997</v>
      </c>
      <c r="I20" s="36"/>
      <c r="J20" s="42" t="s">
        <v>43</v>
      </c>
      <c r="K20" s="43">
        <f>ROUND(Calcs!AS1089,1)</f>
        <v>77.5</v>
      </c>
      <c r="L20" s="9"/>
      <c r="M20" t="s">
        <v>1027</v>
      </c>
      <c r="N20">
        <f>K20*N6</f>
        <v>77.367744642838261</v>
      </c>
    </row>
    <row r="21" spans="1:14" x14ac:dyDescent="0.25">
      <c r="A21" s="47" t="s">
        <v>21</v>
      </c>
      <c r="B21" s="48" t="s">
        <v>516</v>
      </c>
      <c r="C21" s="45">
        <f>IF(VLOOKUP(CloakEQ,ItemStats,66,FALSE())=0,"",VLOOKUP(B21,GemValueTable,2,FALSE()))</f>
        <v>40</v>
      </c>
      <c r="D21" s="59" t="str">
        <f>IF(VLOOKUP(CloakEQ,ItemStats,61,FALSE())=1,CHOOSE(VLOOKUP(CloakEQ,ItemStats,66,FALSE())+1,"",BestRedGem,BestYellowGem,BestBlueGem),IF(VLOOKUP(CloakEQ,ItemStats,66,FALSE())=0,"",BestGem))</f>
        <v>Bright Cardinal Ruby (40 AP)</v>
      </c>
      <c r="E21" s="60">
        <f>IF(VLOOKUP(CloakEQ,ItemStats,66,FALSE())=0,"",VLOOKUP(D21,GemValueTable,2,FALSE()))</f>
        <v>40</v>
      </c>
      <c r="F21" s="40"/>
      <c r="G21" s="34" t="str">
        <f>INDEX(ItemNames,MATCH("Cloak 3",ItemRanks,0),1)</f>
        <v>Shawl of Nerubian Silk (Heroic)</v>
      </c>
      <c r="H21" s="41">
        <f>ROUND(VLOOKUP(G21,ItemStats,63,FALSE()),2)-$E$19</f>
        <v>60.519999999999925</v>
      </c>
      <c r="I21" s="36"/>
      <c r="J21" s="42" t="s">
        <v>44</v>
      </c>
      <c r="K21" s="43">
        <f>ROUND(Calcs!Z1089,1)</f>
        <v>161</v>
      </c>
      <c r="L21" s="9"/>
      <c r="M21" t="s">
        <v>1027</v>
      </c>
      <c r="N21">
        <f>K21*N6</f>
        <v>160.7252501612511</v>
      </c>
    </row>
    <row r="22" spans="1:14" x14ac:dyDescent="0.25">
      <c r="A22" s="49" t="s">
        <v>21</v>
      </c>
      <c r="B22" s="48" t="s">
        <v>45</v>
      </c>
      <c r="C22" s="45" t="str">
        <f>IF(VLOOKUP(CloakEQ,ItemStats,67,FALSE())=0,"",VLOOKUP(B22,GemValueTable,2,FALSE()))</f>
        <v/>
      </c>
      <c r="D22" s="11" t="str">
        <f>IF(VLOOKUP(CloakEQ,ItemStats,61,FALSE())=1,CHOOSE(VLOOKUP(CloakEQ,ItemStats,67,FALSE())+1,"",BestRedGem,BestYellowGem,BestBlueGem),IF(VLOOKUP(CloakEQ,ItemStats,67,FALSE())=0,"",BestGem))</f>
        <v/>
      </c>
      <c r="E22" s="32" t="str">
        <f>IF(VLOOKUP(CloakEQ,ItemStats,67,FALSE())=0,"",VLOOKUP(D22,GemValueTable,2,FALSE()))</f>
        <v/>
      </c>
      <c r="F22" s="40"/>
      <c r="G22" s="51"/>
      <c r="H22" s="52"/>
      <c r="I22" s="36"/>
      <c r="J22" s="42" t="s">
        <v>46</v>
      </c>
      <c r="K22" s="43">
        <f>ROUND(Calcs!AA1089,1)</f>
        <v>23</v>
      </c>
      <c r="L22" s="9"/>
      <c r="M22" t="s">
        <v>1027</v>
      </c>
      <c r="N22">
        <f>K22*N6</f>
        <v>22.960750023035871</v>
      </c>
    </row>
    <row r="23" spans="1:14" x14ac:dyDescent="0.25">
      <c r="A23" s="53" t="s">
        <v>47</v>
      </c>
      <c r="B23" s="54" t="s">
        <v>48</v>
      </c>
      <c r="C23" s="45">
        <f>VLOOKUP(ChestEQ,ItemStats,7,FALSE())+SUM(Gear!G356:G359)</f>
        <v>1081.8192086725505</v>
      </c>
      <c r="E23" s="55">
        <f>ROUND(VLOOKUP(ChestEQ,ItemStats,63,FALSE()),2)</f>
        <v>1081.24</v>
      </c>
      <c r="F23" s="33" t="str">
        <f>IF(VLOOKUP(B23,ItemStats,61,FALSE())=1,"Yes","No")</f>
        <v>No</v>
      </c>
      <c r="G23" s="34" t="str">
        <f>INDEX(ItemNames,MATCH("Chest 1",ItemRanks,0),1)</f>
        <v>Gloaming Sark (Heroic)</v>
      </c>
      <c r="H23" s="41">
        <f>ROUND(VLOOKUP(G23,ItemStats,63,FALSE()),2)-$E$23</f>
        <v>-12.519999999999982</v>
      </c>
      <c r="I23" s="36"/>
      <c r="J23" s="42"/>
      <c r="K23" s="43"/>
      <c r="L23" s="9"/>
    </row>
    <row r="24" spans="1:14" x14ac:dyDescent="0.25">
      <c r="A24" s="39" t="s">
        <v>16</v>
      </c>
      <c r="B24" s="30" t="s">
        <v>49</v>
      </c>
      <c r="C24" s="32">
        <f>ROUND(VLOOKUP(B24,ItemStats,63,FALSE()),2)</f>
        <v>30.3</v>
      </c>
      <c r="D24" s="11" t="str">
        <f>INDEX(ItemNames,MATCH("ChestEnchant 1",ItemRanks,0),1)</f>
        <v>Enchant Chest – Powerful Stats</v>
      </c>
      <c r="E24" s="32">
        <f>ROUND(VLOOKUP(D24,ItemStats,63,FALSE()),2)</f>
        <v>30.3</v>
      </c>
      <c r="F24" s="40"/>
      <c r="G24" s="34" t="str">
        <f>INDEX(ItemNames,MATCH("Chest 2",ItemRanks,0),1)</f>
        <v>Sanctified Shadowblade Breastplate (Heroic)</v>
      </c>
      <c r="H24" s="41">
        <f>ROUND(VLOOKUP(G24,ItemStats,63,FALSE()),2)-$E$23</f>
        <v>-12.660000000000082</v>
      </c>
      <c r="I24" s="36"/>
      <c r="J24" s="42" t="s">
        <v>50</v>
      </c>
      <c r="K24" s="43">
        <f>Calcs!L1089</f>
        <v>5.4961504262720737</v>
      </c>
      <c r="L24" s="9"/>
      <c r="M24" t="s">
        <v>1028</v>
      </c>
      <c r="N24">
        <f>K24*N6</f>
        <v>5.4867711315928318</v>
      </c>
    </row>
    <row r="25" spans="1:14" x14ac:dyDescent="0.25">
      <c r="A25" s="47" t="s">
        <v>21</v>
      </c>
      <c r="B25" s="48" t="s">
        <v>517</v>
      </c>
      <c r="C25" s="45">
        <f>IF(VLOOKUP(ChestEQ,ItemStats,66,FALSE())=0,"",VLOOKUP(B25,GemValueTable,2,FALSE()))</f>
        <v>38.595780292275379</v>
      </c>
      <c r="D25" s="11" t="str">
        <f>IF(VLOOKUP(ChestEQ,ItemStats,61,FALSE())=1,CHOOSE(VLOOKUP(ChestEQ,ItemStats,66,FALSE())+1,"",BestRedGem,BestYellowGem,BestBlueGem),IF(VLOOKUP(ChestEQ,ItemStats,66,FALSE())=0,"",BestGem))</f>
        <v>Bright Cardinal Ruby (40 AP)</v>
      </c>
      <c r="E25" s="60">
        <f>IF(VLOOKUP(ChestEQ,ItemStats,66,FALSE())=0,"",VLOOKUP(D25,GemValueTable,2,FALSE()))</f>
        <v>40</v>
      </c>
      <c r="F25" s="40"/>
      <c r="G25" s="34" t="str">
        <f>INDEX(ItemNames,MATCH("Chest 3",ItemRanks,0),1)</f>
        <v>Chestguard of the Frigid Noose (Heroic)</v>
      </c>
      <c r="H25" s="41">
        <f>ROUND(VLOOKUP(G25,ItemStats,63,FALSE()),2)-$E$23</f>
        <v>-66.990000000000009</v>
      </c>
      <c r="I25" s="36"/>
      <c r="J25" s="61" t="s">
        <v>51</v>
      </c>
      <c r="K25" s="62">
        <f>Calcs!M1089</f>
        <v>2.5094537872851155</v>
      </c>
      <c r="L25" s="9"/>
      <c r="M25" t="s">
        <v>1029</v>
      </c>
      <c r="N25">
        <f>K25*N6</f>
        <v>2.5051713523571379</v>
      </c>
    </row>
    <row r="26" spans="1:14" x14ac:dyDescent="0.25">
      <c r="A26" s="47" t="s">
        <v>21</v>
      </c>
      <c r="B26" s="48" t="s">
        <v>527</v>
      </c>
      <c r="C26" s="45">
        <f>IF(VLOOKUP(ChestEQ,ItemStats,67,FALSE())=0,"",VLOOKUP(B26,GemValueTable,2,FALSE()))</f>
        <v>36.247110126249517</v>
      </c>
      <c r="D26" s="11" t="str">
        <f>IF(VLOOKUP(ChestEQ,ItemStats,61,FALSE())=1,CHOOSE(VLOOKUP(ChestEQ,ItemStats,67,FALSE())+1,"",BestRedGem,BestYellowGem,BestBlueGem),IF(VLOOKUP(ChestEQ,ItemStats,67,FALSE())=0,"",BestGem))</f>
        <v>Bright Cardinal Ruby (40 AP)</v>
      </c>
      <c r="E26" s="60">
        <f>IF(VLOOKUP(ChestEQ,ItemStats,67,FALSE())=0,"",VLOOKUP(D26,GemValueTable,2,FALSE()))</f>
        <v>40</v>
      </c>
      <c r="F26" s="40"/>
      <c r="G26" s="34"/>
      <c r="H26" s="41"/>
      <c r="I26" s="36"/>
      <c r="J26" s="9"/>
      <c r="K26" s="9"/>
      <c r="L26" s="9"/>
    </row>
    <row r="27" spans="1:14" x14ac:dyDescent="0.25">
      <c r="A27" s="49" t="s">
        <v>21</v>
      </c>
      <c r="B27" s="48" t="s">
        <v>29</v>
      </c>
      <c r="C27" s="50">
        <f>IF(VLOOKUP(ChestEQ,ItemStats,68,FALSE())=0,"",VLOOKUP(B27,GemValueTable,2,FALSE()))</f>
        <v>30.297890146137689</v>
      </c>
      <c r="D27" s="11" t="str">
        <f>IF(VLOOKUP(ChestEQ,ItemStats,61,FALSE())=1,CHOOSE(VLOOKUP(ChestEQ,ItemStats,68,FALSE())+1,"",BestRedGem,BestYellowGem,BestBlueGem),IF(VLOOKUP(ChestEQ,ItemStats,68,FALSE())=0,"",BestGem))</f>
        <v>Bright Cardinal Ruby (40 AP)</v>
      </c>
      <c r="E27" s="60">
        <f>IF(VLOOKUP(ChestEQ,ItemStats,68,FALSE())=0,"",VLOOKUP(D27,GemValueTable,2,FALSE()))</f>
        <v>40</v>
      </c>
      <c r="F27" s="40"/>
      <c r="G27" s="51"/>
      <c r="H27" s="52"/>
      <c r="I27" s="36"/>
      <c r="J27" s="26" t="s">
        <v>52</v>
      </c>
      <c r="K27" s="11"/>
      <c r="L27" s="9"/>
    </row>
    <row r="28" spans="1:14" x14ac:dyDescent="0.25">
      <c r="A28" s="53" t="s">
        <v>53</v>
      </c>
      <c r="B28" s="63" t="s">
        <v>286</v>
      </c>
      <c r="C28" s="31">
        <f>VLOOKUP(WristEQ,ItemStats,7,FALSE())+SUM(Gear!G362:G364)</f>
        <v>527.58742429916811</v>
      </c>
      <c r="E28" s="32">
        <f>ROUND(VLOOKUP(WristEQ,ItemStats,63,FALSE()),2)</f>
        <v>529.46</v>
      </c>
      <c r="F28" s="33" t="str">
        <f>IF(VLOOKUP(B28,ItemStats,61,FALSE())=1,"Yes","No")</f>
        <v>Yes</v>
      </c>
      <c r="G28" s="56" t="str">
        <f>INDEX(ItemNames,MATCH("Wrist 1",ItemRanks,0),1)</f>
        <v>Umbrage Armbands (Heroic)</v>
      </c>
      <c r="H28" s="41">
        <f>ROUND(VLOOKUP(G28,ItemStats,63,FALSE()),2)-$E$28</f>
        <v>99.059999999999945</v>
      </c>
      <c r="I28" s="64" t="b">
        <f>TRUE()</f>
        <v>1</v>
      </c>
      <c r="J28" s="65" t="s">
        <v>55</v>
      </c>
      <c r="K28" s="66"/>
      <c r="L28" s="9">
        <f t="shared" ref="L28:L34" si="0">IF(I28=TRUE(),1,0)</f>
        <v>1</v>
      </c>
    </row>
    <row r="29" spans="1:14" x14ac:dyDescent="0.25">
      <c r="A29" s="39" t="s">
        <v>16</v>
      </c>
      <c r="B29" s="30" t="s">
        <v>56</v>
      </c>
      <c r="C29" s="32">
        <f>ROUND(VLOOKUP(B29,ItemStats,63,FALSE()),2)</f>
        <v>50</v>
      </c>
      <c r="D29" s="11" t="str">
        <f>INDEX(ItemNames,MATCH("WristEnchant 1",ItemRanks,0),1)</f>
        <v>Enchant Bracer – Greater Assault</v>
      </c>
      <c r="E29" s="32">
        <f>ROUND(VLOOKUP(D29,ItemStats,63,FALSE()),2)</f>
        <v>50</v>
      </c>
      <c r="F29" s="40"/>
      <c r="G29" s="34" t="str">
        <f>INDEX(ItemNames,MATCH("Wrist 2",ItemRanks,0),1)</f>
        <v>Toskk's Maximized Wristguards (Heroic)</v>
      </c>
      <c r="H29" s="41">
        <f>ROUND(VLOOKUP(G29,ItemStats,63,FALSE()),2)-$E$28</f>
        <v>67.319999999999936</v>
      </c>
      <c r="I29" s="67" t="b">
        <f>TRUE()</f>
        <v>1</v>
      </c>
      <c r="J29" s="65" t="s">
        <v>57</v>
      </c>
      <c r="K29" s="66"/>
      <c r="L29" s="9">
        <f t="shared" si="0"/>
        <v>1</v>
      </c>
    </row>
    <row r="30" spans="1:14" x14ac:dyDescent="0.25">
      <c r="A30" s="47" t="s">
        <v>21</v>
      </c>
      <c r="B30" s="48" t="s">
        <v>527</v>
      </c>
      <c r="C30" s="45">
        <f>IF(VLOOKUP(WristEQ,ItemStats,66,FALSE())=0,"",VLOOKUP(B30,GemValueTable,2,FALSE()))</f>
        <v>36.247110126249517</v>
      </c>
      <c r="D30" s="11" t="str">
        <f>IF(VLOOKUP(WristEQ,ItemStats,61,FALSE())=1,CHOOSE(VLOOKUP(WristEQ,ItemStats,66,FALSE())+1,"",BestRedGem,BestYellowGem,BestBlueGem),IF(VLOOKUP(WristEQ,ItemStats,66,FALSE())=0,"",BestGem))</f>
        <v>Stark Ametrine (20 AP/10 Haste)</v>
      </c>
      <c r="E30" s="60">
        <f>IF(VLOOKUP(WristEQ,ItemStats,66,FALSE())=0,"",VLOOKUP(D30,GemValueTable,2,FALSE()))</f>
        <v>38.123555063124755</v>
      </c>
      <c r="F30" s="40"/>
      <c r="G30" s="34" t="str">
        <f>INDEX(ItemNames,MATCH("Wrist 3",ItemRanks,0),1)</f>
        <v>Umbrage Armbands</v>
      </c>
      <c r="H30" s="41">
        <f>ROUND(VLOOKUP(G30,ItemStats,63,FALSE()),2)-$E$28</f>
        <v>25.240000000000009</v>
      </c>
      <c r="I30" s="64" t="b">
        <f>TRUE()</f>
        <v>1</v>
      </c>
      <c r="J30" s="65" t="s">
        <v>59</v>
      </c>
      <c r="K30" s="66"/>
      <c r="L30" s="9">
        <f t="shared" si="0"/>
        <v>1</v>
      </c>
    </row>
    <row r="31" spans="1:14" x14ac:dyDescent="0.25">
      <c r="A31" s="49" t="s">
        <v>21</v>
      </c>
      <c r="B31" s="48" t="s">
        <v>29</v>
      </c>
      <c r="C31" s="45" t="str">
        <f>IF(VLOOKUP(WristEQ,ItemStats,67,FALSE())=0,"",VLOOKUP(B31,GemValueTable,2,FALSE()))</f>
        <v/>
      </c>
      <c r="D31" s="11" t="str">
        <f>IF(VLOOKUP(WristEQ,ItemStats,61,FALSE())=1,CHOOSE(VLOOKUP(WristEQ,ItemStats,67,FALSE())+1,"",BestRedGem,BestYellowGem,BestBlueGem),IF(VLOOKUP(WristEQ,ItemStats,67,FALSE())=0,"",BestGem))</f>
        <v/>
      </c>
      <c r="E31" s="60" t="str">
        <f>IF(VLOOKUP(WristEQ,ItemStats,67,FALSE())=0,"",VLOOKUP(D31,GemValueTable,2,FALSE()))</f>
        <v/>
      </c>
      <c r="F31" s="40"/>
      <c r="G31" s="51"/>
      <c r="H31" s="52"/>
      <c r="I31" s="64" t="b">
        <f>TRUE()</f>
        <v>1</v>
      </c>
      <c r="J31" s="65" t="s">
        <v>60</v>
      </c>
      <c r="K31" s="66"/>
      <c r="L31" s="9">
        <f t="shared" si="0"/>
        <v>1</v>
      </c>
    </row>
    <row r="32" spans="1:14" x14ac:dyDescent="0.25">
      <c r="A32" s="26" t="s">
        <v>61</v>
      </c>
      <c r="B32" s="68" t="s">
        <v>23</v>
      </c>
      <c r="C32" s="45">
        <f>VLOOKUP(B32,GemValueTable,2,FALSE())</f>
        <v>0</v>
      </c>
      <c r="D32" s="69" t="str">
        <f>IF(B32="None","",BestGem)</f>
        <v/>
      </c>
      <c r="E32" s="69" t="str">
        <f>IF(B32="None","",BestGemValue)</f>
        <v/>
      </c>
      <c r="F32" s="11"/>
      <c r="G32" s="69"/>
      <c r="H32" s="70"/>
      <c r="I32" s="64" t="b">
        <f>TRUE()</f>
        <v>1</v>
      </c>
      <c r="J32" s="65" t="s">
        <v>62</v>
      </c>
      <c r="K32" s="66"/>
      <c r="L32" s="9">
        <f t="shared" si="0"/>
        <v>1</v>
      </c>
    </row>
    <row r="33" spans="1:16" x14ac:dyDescent="0.25">
      <c r="A33" s="26" t="s">
        <v>63</v>
      </c>
      <c r="B33" s="71" t="s">
        <v>302</v>
      </c>
      <c r="C33" s="45">
        <f>VLOOKUP(GloveEQ,ItemStats,7,FALSE())+SUM(Gear!G367:G370)</f>
        <v>642.57040606589919</v>
      </c>
      <c r="E33" s="32">
        <f>ROUND(VLOOKUP(GloveEQ,ItemStats,63,FALSE()),2)</f>
        <v>659.78</v>
      </c>
      <c r="F33" s="33" t="str">
        <f>IF(VLOOKUP(B33,ItemStats,61,FALSE())=1,"Yes","No")</f>
        <v>Yes</v>
      </c>
      <c r="G33" s="56" t="str">
        <f>INDEX(ItemNames,MATCH("Gloves 1",ItemRanks,0),1)</f>
        <v>Aldriana's Gloves of Secrecy (Heroic)</v>
      </c>
      <c r="H33" s="41">
        <f>ROUND(VLOOKUP(G33,ItemStats,63,FALSE()),2)-$E$33</f>
        <v>149.73000000000002</v>
      </c>
      <c r="I33" s="64" t="b">
        <f>TRUE()</f>
        <v>1</v>
      </c>
      <c r="J33" s="65" t="s">
        <v>65</v>
      </c>
      <c r="K33" s="66"/>
      <c r="L33" s="9">
        <f t="shared" si="0"/>
        <v>1</v>
      </c>
    </row>
    <row r="34" spans="1:16" x14ac:dyDescent="0.25">
      <c r="A34" s="47" t="s">
        <v>16</v>
      </c>
      <c r="B34" s="30" t="s">
        <v>472</v>
      </c>
      <c r="C34" s="32">
        <f>ROUND(VLOOKUP(B34,ItemStats,63,FALSE()),2)</f>
        <v>44</v>
      </c>
      <c r="D34" s="11" t="str">
        <f>INDEX(ItemNames,MATCH("GloveEnchant 1",ItemRanks,0),1)</f>
        <v>Enchant Gloves – Crusher</v>
      </c>
      <c r="E34" s="32">
        <f>ROUND(VLOOKUP(D34,ItemStats,63,FALSE()),2)</f>
        <v>44</v>
      </c>
      <c r="F34" s="40"/>
      <c r="G34" s="34" t="str">
        <f>INDEX(ItemNames,MATCH("Gloves 2",ItemRanks,0),1)</f>
        <v>Sanctified Shadowblade Gauntlets (Heroic)</v>
      </c>
      <c r="H34" s="41">
        <f>ROUND(VLOOKUP(G34,ItemStats,63,FALSE()),2)-$E$33</f>
        <v>118.31000000000006</v>
      </c>
      <c r="I34" s="64" t="b">
        <f>TRUE()</f>
        <v>1</v>
      </c>
      <c r="J34" s="72" t="s">
        <v>67</v>
      </c>
      <c r="K34" s="73"/>
      <c r="L34" s="9">
        <f t="shared" si="0"/>
        <v>1</v>
      </c>
    </row>
    <row r="35" spans="1:16" x14ac:dyDescent="0.25">
      <c r="A35" s="47" t="s">
        <v>21</v>
      </c>
      <c r="B35" s="48" t="s">
        <v>527</v>
      </c>
      <c r="C35" s="45">
        <f>IF(VLOOKUP(GloveEQ,ItemStats,66,FALSE())=0,"",VLOOKUP(B35,GemValueTable,2,FALSE()))</f>
        <v>36.247110126249517</v>
      </c>
      <c r="D35" s="11" t="str">
        <f>IF(VLOOKUP(GloveEQ,ItemStats,61,FALSE())=1,CHOOSE(VLOOKUP(GloveEQ,ItemStats,66,FALSE())+1,"",BestRedGem,BestYellowGem,BestBlueGem),IF(VLOOKUP(GloveEQ,ItemStats,66,FALSE())=0,"",BestGem))</f>
        <v>Bright Cardinal Ruby (40 AP)</v>
      </c>
      <c r="E35" s="60">
        <f>IF(VLOOKUP(GloveEQ,ItemStats,66,FALSE())=0,"",VLOOKUP(D35,GemValueTable,2,FALSE()))</f>
        <v>40</v>
      </c>
      <c r="F35" s="40"/>
      <c r="G35" s="34" t="str">
        <f>INDEX(ItemNames,MATCH("Gloves 3",ItemRanks,0),1)</f>
        <v>Scourge Stranglers (Heroic)</v>
      </c>
      <c r="H35" s="41">
        <f>ROUND(VLOOKUP(G35,ItemStats,63,FALSE()),2)-$E$33</f>
        <v>78.88</v>
      </c>
      <c r="I35" s="36"/>
      <c r="J35" s="9"/>
      <c r="K35" s="74"/>
      <c r="L35" s="9"/>
    </row>
    <row r="36" spans="1:16" x14ac:dyDescent="0.25">
      <c r="A36" s="47" t="s">
        <v>21</v>
      </c>
      <c r="B36" s="48" t="s">
        <v>527</v>
      </c>
      <c r="C36" s="45">
        <f>IF(VLOOKUP(GloveEQ,ItemStats,67,FALSE())=0,"",VLOOKUP(B36,GemValueTable,2,FALSE()))</f>
        <v>36.247110126249517</v>
      </c>
      <c r="D36" s="11" t="str">
        <f>IF(VLOOKUP(GloveEQ,ItemStats,61,FALSE())=1,CHOOSE(VLOOKUP(GloveEQ,ItemStats,67,FALSE())+1,"",BestRedGem,BestYellowGem,BestBlueGem),IF(VLOOKUP(GloveEQ,ItemStats,67,FALSE())=0,"",BestGem))</f>
        <v>Stark Ametrine (20 AP/10 Haste)</v>
      </c>
      <c r="E36" s="60">
        <f>IF(VLOOKUP(GloveEQ,ItemStats,67,FALSE())=0,"",VLOOKUP(D36,GemValueTable,2,FALSE()))</f>
        <v>38.123555063124755</v>
      </c>
      <c r="F36" s="40"/>
      <c r="G36" s="34"/>
      <c r="H36" s="41"/>
      <c r="I36" s="36"/>
      <c r="J36" s="26" t="s">
        <v>68</v>
      </c>
      <c r="K36" s="75"/>
      <c r="L36" s="9"/>
    </row>
    <row r="37" spans="1:16" x14ac:dyDescent="0.25">
      <c r="A37" s="49" t="s">
        <v>21</v>
      </c>
      <c r="B37" s="48" t="s">
        <v>23</v>
      </c>
      <c r="C37" s="50" t="str">
        <f>IF(VLOOKUP(GloveEQ,ItemStats,68,FALSE())=0,"",VLOOKUP(B37,GemValueTable,2,FALSE()))</f>
        <v/>
      </c>
      <c r="D37" s="11" t="str">
        <f>IF(VLOOKUP(GloveEQ,ItemStats,61,FALSE())=1,CHOOSE(VLOOKUP(GloveEQ,ItemStats,68,FALSE())+1,"",BestRedGem,BestYellowGem,BestBlueGem),IF(VLOOKUP(GloveEQ,ItemStats,68,FALSE())=0,"",BestGem))</f>
        <v/>
      </c>
      <c r="E37" s="60" t="str">
        <f>IF(VLOOKUP(GloveEQ,ItemStats,68,FALSE())=0,"",VLOOKUP(D37,GemValueTable,2,FALSE()))</f>
        <v/>
      </c>
      <c r="F37" s="40"/>
      <c r="G37" s="51"/>
      <c r="H37" s="52"/>
      <c r="I37" s="64" t="b">
        <f>FALSE()</f>
        <v>0</v>
      </c>
      <c r="J37" s="65" t="s">
        <v>69</v>
      </c>
      <c r="K37" s="66"/>
      <c r="L37" s="9">
        <f t="shared" ref="L37:L43" si="1">IF(I37=TRUE(),1,0)</f>
        <v>0</v>
      </c>
    </row>
    <row r="38" spans="1:16" x14ac:dyDescent="0.25">
      <c r="A38" s="26" t="s">
        <v>61</v>
      </c>
      <c r="B38" s="68" t="s">
        <v>23</v>
      </c>
      <c r="C38" s="45">
        <f>VLOOKUP(B38,GemValueTable,2,FALSE())</f>
        <v>0</v>
      </c>
      <c r="D38" s="69" t="str">
        <f>IF(B38="None","",BestGem)</f>
        <v/>
      </c>
      <c r="E38" s="69" t="str">
        <f>IF(B38="None","",BestGemValue)</f>
        <v/>
      </c>
      <c r="F38" s="11"/>
      <c r="G38" s="69"/>
      <c r="H38" s="70"/>
      <c r="I38" s="64" t="b">
        <f>FALSE()</f>
        <v>0</v>
      </c>
      <c r="J38" s="65" t="s">
        <v>70</v>
      </c>
      <c r="K38" s="66"/>
      <c r="L38" s="9">
        <f t="shared" si="1"/>
        <v>0</v>
      </c>
    </row>
    <row r="39" spans="1:16" x14ac:dyDescent="0.25">
      <c r="A39" s="26" t="s">
        <v>71</v>
      </c>
      <c r="B39" s="54" t="s">
        <v>310</v>
      </c>
      <c r="C39" s="31">
        <f>VLOOKUP(BeltEQ,ItemStats,7,FALSE())+SUM(Gear!G374:G376)</f>
        <v>717.37017983295982</v>
      </c>
      <c r="E39" s="32">
        <f>ROUND(VLOOKUP(BeltEQ,ItemStats,63,FALSE()),2)</f>
        <v>720.65</v>
      </c>
      <c r="F39" s="33" t="str">
        <f>IF(VLOOKUP(B39,ItemStats,61,FALSE())=1,"Yes","No")</f>
        <v>Yes</v>
      </c>
      <c r="G39" s="56" t="str">
        <f>INDEX(ItemNames,MATCH("Belt 1",ItemRanks,0),1)</f>
        <v>Astrylian's Sutured Cinch (Heroic)</v>
      </c>
      <c r="H39" s="41">
        <f>ROUND(VLOOKUP(G39,ItemStats,63,FALSE()),2)-$E$39</f>
        <v>69.029999999999973</v>
      </c>
      <c r="I39" s="64" t="b">
        <v>0</v>
      </c>
      <c r="J39" s="65" t="s">
        <v>73</v>
      </c>
      <c r="K39" s="66"/>
      <c r="L39" s="9">
        <f t="shared" si="1"/>
        <v>0</v>
      </c>
    </row>
    <row r="40" spans="1:16" x14ac:dyDescent="0.25">
      <c r="A40" s="57" t="s">
        <v>74</v>
      </c>
      <c r="B40" s="44" t="s">
        <v>527</v>
      </c>
      <c r="C40" s="45">
        <f>VLOOKUP(B40,GemValueTable,2,FALSE())</f>
        <v>36.247110126249517</v>
      </c>
      <c r="D40" s="11" t="str">
        <f>BestGem</f>
        <v>Bright Cardinal Ruby (40 AP)</v>
      </c>
      <c r="E40" s="32">
        <f>BestGemValue</f>
        <v>40</v>
      </c>
      <c r="F40" s="40"/>
      <c r="G40" s="34" t="str">
        <f>INDEX(ItemNames,MATCH("Belt 2",ItemRanks,0),1)</f>
        <v>Soulthief's Braided Belt (Heroic)</v>
      </c>
      <c r="H40" s="41">
        <f>ROUND(VLOOKUP(G40,ItemStats,63,FALSE()),2)-$E$39</f>
        <v>-16.480000000000018</v>
      </c>
      <c r="I40" s="64" t="b">
        <f>TRUE()</f>
        <v>1</v>
      </c>
      <c r="J40" s="65" t="s">
        <v>75</v>
      </c>
      <c r="K40" s="66"/>
      <c r="L40" s="9">
        <f t="shared" si="1"/>
        <v>1</v>
      </c>
    </row>
    <row r="41" spans="1:16" x14ac:dyDescent="0.25">
      <c r="A41" s="47" t="s">
        <v>21</v>
      </c>
      <c r="B41" s="48" t="s">
        <v>517</v>
      </c>
      <c r="C41" s="45">
        <f>IF(VLOOKUP(BeltEQ,ItemStats,66,FALSE())=0,"",VLOOKUP(B41,GemValueTable,2,FALSE()))</f>
        <v>38.595780292275379</v>
      </c>
      <c r="D41" s="11" t="str">
        <f>IF(VLOOKUP(BeltEQ,ItemStats,61,FALSE())=1,CHOOSE(VLOOKUP(BeltEQ,ItemStats,66,FALSE())+1,"",BestRedGem,BestYellowGem,BestBlueGem),IF(VLOOKUP(BeltEQ,ItemStats,66,FALSE())=0,"",BestGem))</f>
        <v>Bright Cardinal Ruby (40 AP)</v>
      </c>
      <c r="E41" s="60">
        <f>IF(VLOOKUP(BeltEQ,ItemStats,66,FALSE())=0,"",VLOOKUP(D41,GemValueTable,2,FALSE()))</f>
        <v>40</v>
      </c>
      <c r="F41" s="40"/>
      <c r="G41" s="34" t="str">
        <f>INDEX(ItemNames,MATCH("Belt 3",ItemRanks,0),1)</f>
        <v>Astrylian's Sutured Cinch</v>
      </c>
      <c r="H41" s="41">
        <f>ROUND(VLOOKUP(G41,ItemStats,63,FALSE()),2)-$E$39</f>
        <v>-18.289999999999964</v>
      </c>
      <c r="I41" s="64" t="b">
        <v>1</v>
      </c>
      <c r="J41" s="65" t="s">
        <v>76</v>
      </c>
      <c r="K41" s="66"/>
      <c r="L41" s="9">
        <f t="shared" si="1"/>
        <v>1</v>
      </c>
    </row>
    <row r="42" spans="1:16" x14ac:dyDescent="0.25">
      <c r="A42" s="49" t="s">
        <v>21</v>
      </c>
      <c r="B42" s="48" t="s">
        <v>527</v>
      </c>
      <c r="C42" s="45">
        <f>IF(VLOOKUP(BeltEQ,ItemStats,67,FALSE())=0,"",VLOOKUP(B42,GemValueTable,2,FALSE()))</f>
        <v>36.247110126249517</v>
      </c>
      <c r="D42" s="11" t="str">
        <f>IF(VLOOKUP(BeltEQ,ItemStats,61,FALSE())=1,CHOOSE(VLOOKUP(BeltEQ,ItemStats,67,FALSE())+1,"",BestRedGem,BestYellowGem,BestBlueGem),IF(VLOOKUP(BeltEQ,ItemStats,67,FALSE())=0,"",BestGem))</f>
        <v>Stark Ametrine (20 AP/10 Haste)</v>
      </c>
      <c r="E42" s="60">
        <f>IF(VLOOKUP(BeltEQ,ItemStats,67,FALSE())=0,"",VLOOKUP(D42,GemValueTable,2,FALSE()))</f>
        <v>38.123555063124755</v>
      </c>
      <c r="F42" s="40"/>
      <c r="G42" s="51"/>
      <c r="H42" s="52"/>
      <c r="I42" s="64" t="b">
        <f>TRUE()</f>
        <v>1</v>
      </c>
      <c r="J42" s="65" t="s">
        <v>77</v>
      </c>
      <c r="K42" s="66"/>
      <c r="L42" s="9">
        <f t="shared" si="1"/>
        <v>1</v>
      </c>
    </row>
    <row r="43" spans="1:16" x14ac:dyDescent="0.25">
      <c r="A43" s="26" t="s">
        <v>78</v>
      </c>
      <c r="B43" s="63" t="s">
        <v>323</v>
      </c>
      <c r="C43" s="50">
        <f>VLOOKUP(LegEQ,ItemStats,7,FALSE())+SUM(Gear!G379:G382)</f>
        <v>920.35574933464795</v>
      </c>
      <c r="E43" s="32">
        <f>ROUND(VLOOKUP(LegEQ,ItemStats,63,FALSE()),2)</f>
        <v>931.61</v>
      </c>
      <c r="F43" s="33" t="str">
        <f>IF(VLOOKUP(B43,ItemStats,61,FALSE())=1,"Yes","No")</f>
        <v>No</v>
      </c>
      <c r="G43" s="34" t="str">
        <f>INDEX(ItemNames,MATCH("Legs 1",ItemRanks,0),1)</f>
        <v>Sanctified Shadowblade Legplates (Heroic)</v>
      </c>
      <c r="H43" s="41">
        <f>ROUND(VLOOKUP(G43,ItemStats,63,FALSE()),2)-$E$43</f>
        <v>146.9899999999999</v>
      </c>
      <c r="I43" s="64" t="b">
        <f>FALSE()</f>
        <v>0</v>
      </c>
      <c r="J43" s="72" t="s">
        <v>80</v>
      </c>
      <c r="K43" s="73"/>
      <c r="L43" s="9">
        <f t="shared" si="1"/>
        <v>0</v>
      </c>
    </row>
    <row r="44" spans="1:16" x14ac:dyDescent="0.25">
      <c r="A44" s="47" t="s">
        <v>16</v>
      </c>
      <c r="B44" s="30" t="s">
        <v>81</v>
      </c>
      <c r="C44" s="32">
        <f>ROUND(VLOOKUP(B44,ItemStats,63,FALSE()),2)</f>
        <v>112.72</v>
      </c>
      <c r="D44" s="11" t="str">
        <f>INDEX(ItemNames,MATCH("LegEnchant 1",ItemRanks,0),1)</f>
        <v>Icescale Leg Armor</v>
      </c>
      <c r="E44" s="32">
        <f>ROUND(VLOOKUP(D44,ItemStats,63,FALSE()),2)</f>
        <v>112.72</v>
      </c>
      <c r="F44" s="40"/>
      <c r="G44" s="34" t="str">
        <f>INDEX(ItemNames,MATCH("Legs 2",ItemRanks,0),1)</f>
        <v>Gangrenous Leggings (Heroic)</v>
      </c>
      <c r="H44" s="41">
        <f>ROUND(VLOOKUP(G44,ItemStats,63,FALSE()),2)-$E$43</f>
        <v>116.64999999999998</v>
      </c>
      <c r="I44" s="36"/>
      <c r="J44" s="9"/>
      <c r="K44" s="9"/>
      <c r="L44" s="9"/>
      <c r="N44" t="str">
        <f>D1</f>
        <v>Estimated DPS: 10198</v>
      </c>
    </row>
    <row r="45" spans="1:16" x14ac:dyDescent="0.25">
      <c r="A45" s="47" t="s">
        <v>21</v>
      </c>
      <c r="B45" s="48" t="s">
        <v>527</v>
      </c>
      <c r="C45" s="45">
        <f>IF(VLOOKUP(LegEQ,ItemStats,66,FALSE())=0,"",VLOOKUP(B45,GemValueTable,2,FALSE()))</f>
        <v>36.247110126249517</v>
      </c>
      <c r="D45" s="11" t="str">
        <f>IF(VLOOKUP(LegEQ,ItemStats,61,FALSE())=1,CHOOSE(VLOOKUP(LegEQ,ItemStats,66,FALSE())+1,"",BestRedGem,BestYellowGem,BestBlueGem),IF(VLOOKUP(LegEQ,ItemStats,66,FALSE())=0,"",BestGem))</f>
        <v>Bright Cardinal Ruby (40 AP)</v>
      </c>
      <c r="E45" s="60">
        <f>IF(VLOOKUP(LegEQ,ItemStats,66,FALSE())=0,"",VLOOKUP(D45,GemValueTable,2,FALSE()))</f>
        <v>40</v>
      </c>
      <c r="F45" s="40"/>
      <c r="G45" s="34" t="str">
        <f>INDEX(ItemNames,MATCH("Legs 3",ItemRanks,0),1)</f>
        <v>Ivory-Inlaid Leggings (Heroic)</v>
      </c>
      <c r="H45" s="41">
        <f>ROUND(VLOOKUP(G45,ItemStats,63,FALSE()),2)-$E$43</f>
        <v>36.159999999999968</v>
      </c>
      <c r="I45" s="36"/>
      <c r="J45" s="26" t="s">
        <v>82</v>
      </c>
      <c r="K45" s="11"/>
      <c r="L45" s="9"/>
      <c r="N45" s="128" t="s">
        <v>1033</v>
      </c>
      <c r="O45" s="128" t="s">
        <v>1032</v>
      </c>
      <c r="P45" s="128" t="s">
        <v>1031</v>
      </c>
    </row>
    <row r="46" spans="1:16" x14ac:dyDescent="0.25">
      <c r="A46" s="47" t="s">
        <v>21</v>
      </c>
      <c r="B46" s="48" t="s">
        <v>527</v>
      </c>
      <c r="C46" s="45">
        <f>IF(VLOOKUP(LegEQ,ItemStats,67,FALSE())=0,"",VLOOKUP(B46,GemValueTable,2,FALSE()))</f>
        <v>36.247110126249517</v>
      </c>
      <c r="D46" s="11" t="str">
        <f>IF(VLOOKUP(LegEQ,ItemStats,61,FALSE())=1,CHOOSE(VLOOKUP(LegEQ,ItemStats,67,FALSE())+1,"",BestRedGem,BestYellowGem,BestBlueGem),IF(VLOOKUP(LegEQ,ItemStats,67,FALSE())=0,"",BestGem))</f>
        <v>Bright Cardinal Ruby (40 AP)</v>
      </c>
      <c r="E46" s="60">
        <f>IF(VLOOKUP(LegEQ,ItemStats,67,FALSE())=0,"",VLOOKUP(D46,GemValueTable,2,FALSE()))</f>
        <v>40</v>
      </c>
      <c r="F46" s="40"/>
      <c r="G46" s="34"/>
      <c r="H46" s="41"/>
      <c r="I46" s="36"/>
      <c r="J46" s="76" t="s">
        <v>83</v>
      </c>
      <c r="K46" s="77">
        <v>0</v>
      </c>
      <c r="L46" s="9"/>
      <c r="N46">
        <v>53</v>
      </c>
      <c r="O46">
        <v>3</v>
      </c>
      <c r="P46">
        <f>ROUND(N46/O46, 0)</f>
        <v>18</v>
      </c>
    </row>
    <row r="47" spans="1:16" x14ac:dyDescent="0.25">
      <c r="A47" s="49" t="s">
        <v>21</v>
      </c>
      <c r="B47" s="48" t="s">
        <v>527</v>
      </c>
      <c r="C47" s="50">
        <f>IF(VLOOKUP(LegEQ,ItemStats,68,FALSE())=0,"",VLOOKUP(B47,GemValueTable,2,FALSE()))</f>
        <v>36.247110126249517</v>
      </c>
      <c r="D47" s="11" t="str">
        <f>IF(VLOOKUP(LegEQ,ItemStats,61,FALSE())=1,CHOOSE(VLOOKUP(LegEQ,ItemStats,68,FALSE())+1,"",BestRedGem,BestYellowGem,BestBlueGem),IF(VLOOKUP(LegEQ,ItemStats,68,FALSE())=0,"",BestGem))</f>
        <v>Bright Cardinal Ruby (40 AP)</v>
      </c>
      <c r="E47" s="60">
        <f>IF(VLOOKUP(LegEQ,ItemStats,68,FALSE())=0,"",VLOOKUP(D47,GemValueTable,2,FALSE()))</f>
        <v>40</v>
      </c>
      <c r="F47" s="40"/>
      <c r="G47" s="51"/>
      <c r="H47" s="52"/>
      <c r="I47" s="36"/>
      <c r="J47" s="72" t="s">
        <v>84</v>
      </c>
      <c r="K47" s="78">
        <v>5</v>
      </c>
      <c r="L47" s="9"/>
      <c r="N47">
        <v>319</v>
      </c>
      <c r="O47">
        <v>5</v>
      </c>
      <c r="P47">
        <f t="shared" ref="P47:P52" si="2">ROUND(N47/O47, 0)</f>
        <v>64</v>
      </c>
    </row>
    <row r="48" spans="1:16" x14ac:dyDescent="0.25">
      <c r="A48" s="26" t="s">
        <v>85</v>
      </c>
      <c r="B48" s="63" t="s">
        <v>339</v>
      </c>
      <c r="C48" s="31">
        <f>VLOOKUP(BootEQ,ItemStats,7,FALSE())+SUM(Gear!G385:G387)</f>
        <v>632.4162776532354</v>
      </c>
      <c r="E48" s="32">
        <f>ROUND(VLOOKUP(BootEQ,ItemStats,63,FALSE()),2)</f>
        <v>651.5</v>
      </c>
      <c r="F48" s="33" t="str">
        <f>IF(VLOOKUP(B48,ItemStats,61,FALSE())=1,"Yes","No")</f>
        <v>Yes</v>
      </c>
      <c r="G48" s="34" t="str">
        <f>INDEX(ItemNames,MATCH("Boots 1",ItemRanks,0),1)</f>
        <v>Frostbitten Fur Boots (Heroic)</v>
      </c>
      <c r="H48" s="41">
        <f>ROUND(VLOOKUP(G48,ItemStats,63,FALSE()),2)-$E$48</f>
        <v>146.01</v>
      </c>
      <c r="I48" s="36"/>
      <c r="J48" s="65" t="s">
        <v>87</v>
      </c>
      <c r="K48" s="77">
        <v>3</v>
      </c>
      <c r="L48" s="9"/>
      <c r="M48" t="str">
        <f>SUM(K46:K47)&amp;"/5"</f>
        <v>5/5</v>
      </c>
      <c r="N48">
        <v>49</v>
      </c>
      <c r="O48">
        <v>3</v>
      </c>
      <c r="P48">
        <f t="shared" si="2"/>
        <v>16</v>
      </c>
    </row>
    <row r="49" spans="1:16" x14ac:dyDescent="0.25">
      <c r="A49" s="47" t="s">
        <v>16</v>
      </c>
      <c r="B49" s="30" t="s">
        <v>479</v>
      </c>
      <c r="C49" s="32">
        <f>ROUND(VLOOKUP(B49,ItemStats,63,FALSE()),2)</f>
        <v>32</v>
      </c>
      <c r="D49" s="11" t="str">
        <f>INDEX(ItemNames,MATCH("BootEnchant 1",ItemRanks,0),1)</f>
        <v>Enchant Boots – Icewalker</v>
      </c>
      <c r="E49" s="32">
        <f>ROUND(VLOOKUP(D49,ItemStats,63,FALSE()),2)</f>
        <v>41.25</v>
      </c>
      <c r="F49" s="40"/>
      <c r="G49" s="34" t="str">
        <f>INDEX(ItemNames,MATCH("Boots 2",ItemRanks,0),1)</f>
        <v>Taldaram's Soft Slippers (Heroic)</v>
      </c>
      <c r="H49" s="41">
        <f>ROUND(VLOOKUP(G49,ItemStats,63,FALSE()),2)-$E$48</f>
        <v>76.889999999999986</v>
      </c>
      <c r="I49" s="79"/>
      <c r="J49" s="72" t="s">
        <v>89</v>
      </c>
      <c r="K49" s="78">
        <v>2</v>
      </c>
      <c r="L49" s="9"/>
      <c r="N49">
        <v>141</v>
      </c>
      <c r="O49">
        <v>2</v>
      </c>
      <c r="P49">
        <f t="shared" si="2"/>
        <v>71</v>
      </c>
    </row>
    <row r="50" spans="1:16" x14ac:dyDescent="0.25">
      <c r="A50" s="47" t="s">
        <v>21</v>
      </c>
      <c r="B50" s="48" t="s">
        <v>527</v>
      </c>
      <c r="C50" s="45">
        <f>IF(VLOOKUP(BootEQ,ItemStats,66,FALSE())=0,"",VLOOKUP(B50,GemValueTable,2,FALSE()))</f>
        <v>36.247110126249517</v>
      </c>
      <c r="D50" s="11" t="str">
        <f>IF(VLOOKUP(BootEQ,ItemStats,61,FALSE())=1,CHOOSE(VLOOKUP(BootEQ,ItemStats,66,FALSE())+1,"",BestRedGem,BestYellowGem,BestBlueGem),IF(VLOOKUP(BootEQ,ItemStats,66,FALSE())=0,"",BestGem))</f>
        <v>Bright Cardinal Ruby (40 AP)</v>
      </c>
      <c r="E50" s="60">
        <f>IF(VLOOKUP(BootEQ,ItemStats,66,FALSE())=0,"",VLOOKUP(D50,GemValueTable,2,FALSE()))</f>
        <v>40</v>
      </c>
      <c r="F50" s="40"/>
      <c r="G50" s="34" t="str">
        <f>INDEX(ItemNames,MATCH("Boots 3",ItemRanks,0),1)</f>
        <v>Frostbitten Fur Boots</v>
      </c>
      <c r="H50" s="41">
        <f>ROUND(VLOOKUP(G50,ItemStats,63,FALSE()),2)-$E$48</f>
        <v>58.690000000000055</v>
      </c>
      <c r="I50" s="36"/>
      <c r="J50" s="65" t="s">
        <v>90</v>
      </c>
      <c r="K50" s="77">
        <v>5</v>
      </c>
      <c r="L50" s="9"/>
      <c r="M50" t="str">
        <f>SUM(K46:K49)&amp;"/10"</f>
        <v>10/10</v>
      </c>
      <c r="N50">
        <v>194</v>
      </c>
      <c r="O50">
        <v>5</v>
      </c>
      <c r="P50">
        <f t="shared" si="2"/>
        <v>39</v>
      </c>
    </row>
    <row r="51" spans="1:16" x14ac:dyDescent="0.25">
      <c r="A51" s="49" t="s">
        <v>21</v>
      </c>
      <c r="B51" s="48" t="s">
        <v>527</v>
      </c>
      <c r="C51" s="45">
        <f>IF(VLOOKUP(BootEQ,ItemStats,67,FALSE())=0,"",VLOOKUP(B51,GemValueTable,2,FALSE()))</f>
        <v>36.247110126249517</v>
      </c>
      <c r="D51" s="11" t="str">
        <f>IF(VLOOKUP(BootEQ,ItemStats,61,FALSE())=1,CHOOSE(VLOOKUP(BootEQ,ItemStats,67,FALSE())+1,"",BestRedGem,BestYellowGem,BestBlueGem),IF(VLOOKUP(BootEQ,ItemStats,67,FALSE())=0,"",BestGem))</f>
        <v>Bright Cardinal Ruby (40 AP)</v>
      </c>
      <c r="E51" s="60">
        <f>IF(VLOOKUP(BootEQ,ItemStats,67,FALSE())=0,"",VLOOKUP(D51,GemValueTable,2,FALSE()))</f>
        <v>40</v>
      </c>
      <c r="F51" s="40"/>
      <c r="G51" s="51"/>
      <c r="H51" s="52"/>
      <c r="I51" s="36"/>
      <c r="J51" s="76" t="s">
        <v>91</v>
      </c>
      <c r="K51" s="80">
        <v>1</v>
      </c>
      <c r="L51" s="9"/>
      <c r="M51" t="str">
        <f>SUM(K46:K50)&amp;"/15"</f>
        <v>15/15</v>
      </c>
      <c r="N51">
        <v>453</v>
      </c>
      <c r="O51">
        <v>3</v>
      </c>
      <c r="P51">
        <f t="shared" si="2"/>
        <v>151</v>
      </c>
    </row>
    <row r="52" spans="1:16" x14ac:dyDescent="0.25">
      <c r="A52" s="26" t="s">
        <v>92</v>
      </c>
      <c r="B52" s="54" t="s">
        <v>98</v>
      </c>
      <c r="C52" s="45">
        <f>VLOOKUP(Ring1EQ,ItemStats,7,FALSE())+SUM(Gear!G390:G391)</f>
        <v>619.72212546562764</v>
      </c>
      <c r="E52" s="32">
        <f>ROUND(VLOOKUP(Ring1EQ,ItemStats,63,FALSE()),2)</f>
        <v>621.6</v>
      </c>
      <c r="F52" s="33" t="str">
        <f>IF(VLOOKUP(B52,ItemStats,61,FALSE())=1,"Yes","No")</f>
        <v>Yes</v>
      </c>
      <c r="G52" s="34" t="str">
        <f>INDEX(ItemNames,MATCH("Ring 1",ItemRanks,0),1)</f>
        <v>Signet of Twilight (Heroic)</v>
      </c>
      <c r="H52" s="41">
        <f>ROUND(VLOOKUP(G52,ItemStats,63,FALSE()),2)-MIN($E$52,$E$55)</f>
        <v>150.38999999999999</v>
      </c>
      <c r="I52" s="36"/>
      <c r="J52" s="72" t="s">
        <v>94</v>
      </c>
      <c r="K52" s="78">
        <v>4</v>
      </c>
      <c r="L52" s="9"/>
      <c r="N52">
        <v>832</v>
      </c>
      <c r="O52">
        <v>5</v>
      </c>
      <c r="P52">
        <f t="shared" si="2"/>
        <v>166</v>
      </c>
    </row>
    <row r="53" spans="1:16" x14ac:dyDescent="0.25">
      <c r="A53" s="47" t="s">
        <v>16</v>
      </c>
      <c r="B53" s="30" t="s">
        <v>23</v>
      </c>
      <c r="C53" s="32">
        <f>ROUND(VLOOKUP(B53,ItemStats,63,FALSE()),2)</f>
        <v>0</v>
      </c>
      <c r="D53" s="11" t="str">
        <f>INDEX(ItemNames,MATCH("RingEnchant 1",ItemRanks,0),1)</f>
        <v>None</v>
      </c>
      <c r="E53" s="32">
        <f>ROUND(VLOOKUP(D53,ItemStats,63,FALSE()),2)</f>
        <v>0</v>
      </c>
      <c r="F53" s="40"/>
      <c r="G53" s="34" t="str">
        <f>INDEX(ItemNames,MATCH("Ring 2",ItemRanks,0),1)</f>
        <v>Seal of Many Mouths (Heroic)</v>
      </c>
      <c r="H53" s="41">
        <f>ROUND(VLOOKUP(G53,ItemStats,63,FALSE()),2)-MIN($E$52,$E$55)</f>
        <v>126.58000000000004</v>
      </c>
      <c r="I53" s="36"/>
      <c r="J53" s="42"/>
      <c r="K53" s="43" t="str">
        <f>"Ass: "&amp;SUM(K46:K52)</f>
        <v>Ass: 20</v>
      </c>
      <c r="L53" s="9"/>
    </row>
    <row r="54" spans="1:16" x14ac:dyDescent="0.25">
      <c r="A54" s="49" t="s">
        <v>21</v>
      </c>
      <c r="B54" s="48" t="s">
        <v>527</v>
      </c>
      <c r="C54" s="45">
        <f>IF(VLOOKUP(Ring1EQ,ItemStats,66,FALSE())=0,"",VLOOKUP(B54,GemValueTable,2,FALSE()))</f>
        <v>36.247110126249517</v>
      </c>
      <c r="D54" s="11" t="str">
        <f>IF(VLOOKUP(Ring1EQ,ItemStats,61,FALSE())=1,CHOOSE(VLOOKUP(Ring1EQ,ItemStats,66,FALSE())+1,"",BestRedGem,BestYellowGem,BestBlueGem),IF(VLOOKUP(Ring1EQ,ItemStats,66,FALSE())=0,"",BestGem))</f>
        <v>Stark Ametrine (20 AP/10 Haste)</v>
      </c>
      <c r="E54" s="60">
        <f>IF(VLOOKUP(Ring1EQ,ItemStats,66,FALSE())=0,"",VLOOKUP(D54,GemValueTable,2,FALSE()))</f>
        <v>38.123555063124755</v>
      </c>
      <c r="F54" s="40"/>
      <c r="G54" s="34" t="str">
        <f>INDEX(ItemNames,MATCH("Ring 3",ItemRanks,0),1)</f>
        <v>Frostbrood Sapphire Ring (Heroic)</v>
      </c>
      <c r="H54" s="41">
        <f>ROUND(VLOOKUP(G54,ItemStats,63,FALSE()),2)-MIN($E$52,$E$55)</f>
        <v>123.63999999999999</v>
      </c>
      <c r="I54" s="36"/>
      <c r="J54" s="76" t="s">
        <v>96</v>
      </c>
      <c r="K54" s="80">
        <v>2</v>
      </c>
      <c r="L54" s="9"/>
      <c r="N54">
        <v>260</v>
      </c>
      <c r="O54">
        <v>2</v>
      </c>
      <c r="P54">
        <f t="shared" ref="P54:P72" si="3">ROUND(N54/O54, 0)</f>
        <v>130</v>
      </c>
    </row>
    <row r="55" spans="1:16" x14ac:dyDescent="0.25">
      <c r="A55" s="26" t="s">
        <v>97</v>
      </c>
      <c r="B55" s="54" t="s">
        <v>360</v>
      </c>
      <c r="C55" s="45">
        <f>VLOOKUP(Ring2EQ,ItemStats,7,FALSE())+SUM(Gear!G394:G395)</f>
        <v>462.39822767661593</v>
      </c>
      <c r="E55" s="32">
        <f>ROUND(VLOOKUP(Ring2EQ,ItemStats,63,FALSE()),2)</f>
        <v>474.15</v>
      </c>
      <c r="F55" s="33" t="str">
        <f>IF(VLOOKUP(B55,ItemStats,61,FALSE())=1,"Yes","No")</f>
        <v>Yes</v>
      </c>
      <c r="G55" s="34" t="str">
        <f>INDEX(ItemNames,MATCH("Ring 4",ItemRanks,0),1)</f>
        <v>Band of the Bone Colossus (Heroic)</v>
      </c>
      <c r="H55" s="41">
        <f>ROUND(VLOOKUP(G55,ItemStats,63,FALSE()),2)-MIN($E$52,$E$55)</f>
        <v>113.13999999999999</v>
      </c>
      <c r="I55" s="36"/>
      <c r="J55" s="72" t="s">
        <v>99</v>
      </c>
      <c r="K55" s="78">
        <v>5</v>
      </c>
      <c r="L55" s="9"/>
      <c r="N55">
        <v>644</v>
      </c>
      <c r="O55">
        <v>5</v>
      </c>
      <c r="P55">
        <f t="shared" si="3"/>
        <v>129</v>
      </c>
    </row>
    <row r="56" spans="1:16" x14ac:dyDescent="0.25">
      <c r="A56" s="47" t="s">
        <v>16</v>
      </c>
      <c r="B56" s="30" t="s">
        <v>23</v>
      </c>
      <c r="C56" s="32">
        <f>ROUND(VLOOKUP(B56,ItemStats,63,FALSE()),2)</f>
        <v>0</v>
      </c>
      <c r="D56" s="11" t="str">
        <f>INDEX(ItemNames,MATCH("RingEnchant 1",ItemRanks,0),1)</f>
        <v>None</v>
      </c>
      <c r="E56" s="32">
        <f>ROUND(VLOOKUP(D56,ItemStats,63,FALSE()),2)</f>
        <v>0</v>
      </c>
      <c r="F56" s="40"/>
      <c r="G56" s="34" t="str">
        <f>INDEX(ItemNames,MATCH("Ring 5",ItemRanks,0),1)</f>
        <v>Signet of Twilight</v>
      </c>
      <c r="H56" s="41">
        <f>ROUND(VLOOKUP(G56,ItemStats,63,FALSE()),2)-MIN($E$52,$E$55)</f>
        <v>77.37</v>
      </c>
      <c r="I56" s="36"/>
      <c r="J56" s="65" t="s">
        <v>100</v>
      </c>
      <c r="K56" s="77">
        <v>2</v>
      </c>
      <c r="L56" s="9"/>
      <c r="M56" t="str">
        <f>SUM(K54:K55)&amp;"/5"</f>
        <v>7/5</v>
      </c>
      <c r="N56">
        <v>999</v>
      </c>
      <c r="O56">
        <v>1</v>
      </c>
      <c r="P56">
        <f t="shared" si="3"/>
        <v>999</v>
      </c>
    </row>
    <row r="57" spans="1:16" x14ac:dyDescent="0.25">
      <c r="A57" s="49" t="s">
        <v>21</v>
      </c>
      <c r="B57" s="48" t="s">
        <v>527</v>
      </c>
      <c r="C57" s="45">
        <f>IF(VLOOKUP(Ring2EQ,ItemStats,66,FALSE())=0,"",VLOOKUP(B57,GemValueTable,2,FALSE()))</f>
        <v>36.247110126249517</v>
      </c>
      <c r="D57" s="59" t="str">
        <f>IF(VLOOKUP(Ring2EQ,ItemStats,61,FALSE())=1,CHOOSE(VLOOKUP(Ring2EQ,ItemStats,66,FALSE())+1,"",BestRedGem,BestYellowGem,BestBlueGem),IF(VLOOKUP(Ring2EQ,ItemStats,66,FALSE())=0,"",BestGem))</f>
        <v>Bright Cardinal Ruby (40 AP)</v>
      </c>
      <c r="E57" s="60">
        <f>IF(VLOOKUP(Ring2EQ,ItemStats,66,FALSE())=0,"",VLOOKUP(D57,GemValueTable,2,FALSE()))</f>
        <v>40</v>
      </c>
      <c r="F57" s="40"/>
      <c r="G57" s="34"/>
      <c r="H57" s="41"/>
      <c r="I57" s="36"/>
      <c r="J57" s="65" t="s">
        <v>101</v>
      </c>
      <c r="K57" s="77">
        <v>5</v>
      </c>
      <c r="L57" s="9"/>
      <c r="N57">
        <v>267</v>
      </c>
      <c r="O57">
        <v>5</v>
      </c>
      <c r="P57">
        <f t="shared" si="3"/>
        <v>53</v>
      </c>
    </row>
    <row r="58" spans="1:16" x14ac:dyDescent="0.25">
      <c r="A58" s="26" t="s">
        <v>102</v>
      </c>
      <c r="B58" s="30" t="s">
        <v>373</v>
      </c>
      <c r="C58" s="45">
        <f>VLOOKUP(Trinket1EQ,ItemStats,7,FALSE())</f>
        <v>583.23454179388261</v>
      </c>
      <c r="D58" s="81"/>
      <c r="E58" s="82"/>
      <c r="F58" s="83"/>
      <c r="G58" s="84" t="str">
        <f>INDEX(ItemNames,MATCH("Trinket 1",ItemRanks,0),1)</f>
        <v>Sharpened Twilight Scale (Heroic)</v>
      </c>
      <c r="H58" s="35">
        <f>ROUND(VLOOKUP(G58,ItemStats,63,FALSE()),2)-MIN($C$58,$C$59)</f>
        <v>251.76545820611739</v>
      </c>
      <c r="I58" s="36"/>
      <c r="J58" s="7" t="s">
        <v>104</v>
      </c>
      <c r="K58" s="75">
        <v>5</v>
      </c>
      <c r="L58" s="9"/>
      <c r="M58" t="str">
        <f>SUM(K54:K57)&amp;"/10"</f>
        <v>14/10</v>
      </c>
      <c r="N58">
        <v>324</v>
      </c>
      <c r="O58">
        <v>5</v>
      </c>
      <c r="P58">
        <f t="shared" si="3"/>
        <v>65</v>
      </c>
    </row>
    <row r="59" spans="1:16" x14ac:dyDescent="0.25">
      <c r="A59" s="85" t="s">
        <v>105</v>
      </c>
      <c r="B59" s="54" t="s">
        <v>370</v>
      </c>
      <c r="C59" s="31">
        <f>VLOOKUP(Trinket2EQ,ItemStats,7,FALSE())</f>
        <v>617.29039246580874</v>
      </c>
      <c r="D59" s="86"/>
      <c r="E59" s="55"/>
      <c r="F59" s="40"/>
      <c r="G59" s="87" t="str">
        <f>INDEX(ItemNames,MATCH("Trinket 2",ItemRanks,0),1)</f>
        <v>Sharpened Twilight Scale</v>
      </c>
      <c r="H59" s="41">
        <f>ROUND(VLOOKUP(G59,ItemStats,63,FALSE()),2)-MIN($C$58,$C$59)</f>
        <v>156.46545820611743</v>
      </c>
      <c r="I59" s="36"/>
      <c r="J59" s="65" t="s">
        <v>107</v>
      </c>
      <c r="K59" s="77">
        <v>3</v>
      </c>
      <c r="L59" s="9"/>
      <c r="M59" t="str">
        <f>SUM(K54:K58)+1&amp;"/15"</f>
        <v>20/15</v>
      </c>
      <c r="N59">
        <v>611</v>
      </c>
      <c r="O59">
        <v>3</v>
      </c>
      <c r="P59">
        <f t="shared" si="3"/>
        <v>204</v>
      </c>
    </row>
    <row r="60" spans="1:16" x14ac:dyDescent="0.25">
      <c r="A60" s="20"/>
      <c r="B60" s="20"/>
      <c r="C60" s="21"/>
      <c r="D60" s="20"/>
      <c r="E60" s="88"/>
      <c r="F60" s="89"/>
      <c r="G60" s="86" t="str">
        <f>INDEX(ItemNames,MATCH("Trinket 3",ItemRanks,0),1)</f>
        <v>Deathbringer's Will (Heroic)</v>
      </c>
      <c r="H60" s="52">
        <f>ROUND(VLOOKUP(G60,ItemStats,63,FALSE()),2)-MIN($C$58,$C$59)</f>
        <v>116.35545820611742</v>
      </c>
      <c r="I60" s="36"/>
      <c r="J60" s="65" t="s">
        <v>108</v>
      </c>
      <c r="K60" s="77">
        <v>5</v>
      </c>
      <c r="L60" s="9"/>
      <c r="N60">
        <v>225</v>
      </c>
      <c r="O60">
        <v>5</v>
      </c>
      <c r="P60">
        <f t="shared" si="3"/>
        <v>45</v>
      </c>
    </row>
    <row r="61" spans="1:16" x14ac:dyDescent="0.25">
      <c r="A61" s="18" t="e">
        <f>VLOOKUP(MHEQ,"weaponstats",2,FALSE())</f>
        <v>#VALUE!</v>
      </c>
      <c r="B61" s="20"/>
      <c r="C61" s="21"/>
      <c r="D61" s="20"/>
      <c r="E61" s="88"/>
      <c r="F61" s="10"/>
      <c r="G61" s="20"/>
      <c r="H61" s="21"/>
      <c r="I61" s="79"/>
      <c r="J61" s="76" t="s">
        <v>109</v>
      </c>
      <c r="K61" s="80">
        <v>0</v>
      </c>
      <c r="L61" s="9"/>
      <c r="M61" t="str">
        <f>SUM(K54:K60)+1&amp;"/20"</f>
        <v>28/20</v>
      </c>
      <c r="N61">
        <v>0</v>
      </c>
      <c r="O61">
        <v>5</v>
      </c>
      <c r="P61">
        <f t="shared" si="3"/>
        <v>0</v>
      </c>
    </row>
    <row r="62" spans="1:16" x14ac:dyDescent="0.25">
      <c r="A62" s="29" t="s">
        <v>110</v>
      </c>
      <c r="B62" s="30" t="s">
        <v>410</v>
      </c>
      <c r="C62" s="90">
        <f>VLOOKUP(MHEQ,ItemStats,7,FALSE())+SUM(Gear!G398:G401)</f>
        <v>1492.7440997779968</v>
      </c>
      <c r="D62" s="56"/>
      <c r="E62" s="82">
        <f>ROUND(VLOOKUP(MHEQ,ItemStats,63,FALSE()),2)</f>
        <v>1492.74</v>
      </c>
      <c r="F62" s="33" t="str">
        <f>IF(VLOOKUP(B62,ItemStats,61,FALSE())=1,"Yes","No")</f>
        <v>Yes</v>
      </c>
      <c r="G62" s="56" t="str">
        <f>INDEX(ItemNames,MATCH("MH 1",ItemRanks,0),1)</f>
        <v>Black Bruise (Heroic)</v>
      </c>
      <c r="H62" s="35">
        <f>ROUND(VLOOKUP(G62,ItemStats,63,FALSE()),2)-$E$62</f>
        <v>371.57999999999993</v>
      </c>
      <c r="I62" s="79"/>
      <c r="J62" s="65" t="s">
        <v>112</v>
      </c>
      <c r="K62" s="77">
        <v>0</v>
      </c>
      <c r="L62" s="9"/>
      <c r="N62">
        <v>0</v>
      </c>
      <c r="O62">
        <v>5</v>
      </c>
      <c r="P62">
        <f t="shared" si="3"/>
        <v>0</v>
      </c>
    </row>
    <row r="63" spans="1:16" x14ac:dyDescent="0.25">
      <c r="A63" s="39" t="s">
        <v>16</v>
      </c>
      <c r="B63" s="30" t="s">
        <v>113</v>
      </c>
      <c r="C63" s="32">
        <f>ROUND(VLOOKUP(B63,ItemStats,63,FALSE()),2)</f>
        <v>231.56</v>
      </c>
      <c r="D63" s="11" t="str">
        <f>INDEX(ItemNames,MATCH("MHEnchant 1",ItemRanks,0),1)</f>
        <v>Berserking (MH)</v>
      </c>
      <c r="E63" s="82">
        <f>ROUND(VLOOKUP(D63,ItemStats,63,FALSE()),2)</f>
        <v>231.56</v>
      </c>
      <c r="F63" s="91"/>
      <c r="G63" s="34" t="str">
        <f>INDEX(ItemNames,MATCH("MH 2",ItemRanks,0),1)</f>
        <v>Pugius, Fist of Defiance (Heroic)</v>
      </c>
      <c r="H63" s="41">
        <f>ROUND(VLOOKUP(G63,ItemStats,63,FALSE()),2)-$E$62</f>
        <v>227.53999999999996</v>
      </c>
      <c r="I63" s="79"/>
      <c r="J63" s="72" t="s">
        <v>70</v>
      </c>
      <c r="K63" s="78">
        <v>1</v>
      </c>
      <c r="L63" s="9"/>
      <c r="N63">
        <v>126</v>
      </c>
      <c r="O63">
        <v>1</v>
      </c>
      <c r="P63">
        <f t="shared" si="3"/>
        <v>126</v>
      </c>
    </row>
    <row r="64" spans="1:16" x14ac:dyDescent="0.25">
      <c r="A64" s="47" t="s">
        <v>21</v>
      </c>
      <c r="B64" s="48" t="s">
        <v>95</v>
      </c>
      <c r="C64" s="45" t="str">
        <f>IF(VLOOKUP(MHEQ,ItemStats,66,FALSE())=0,"",VLOOKUP(B64,GemValueTable,2,FALSE()))</f>
        <v/>
      </c>
      <c r="D64" s="11" t="str">
        <f>IF(VLOOKUP(MHEQ,ItemStats,61,FALSE())=1,CHOOSE(VLOOKUP(MHEQ,ItemStats,66,FALSE())+1,"",BestRedGem,BestYellowGem,BestBlueGem),IF(VLOOKUP(MHEQ,ItemStats,66,FALSE())=0,"",BestGem))</f>
        <v/>
      </c>
      <c r="E64" s="60" t="str">
        <f>IF(VLOOKUP(MHEQ,ItemStats,66,FALSE())=0,"",VLOOKUP(D64,GemValueTable,2,FALSE()))</f>
        <v/>
      </c>
      <c r="F64" s="40"/>
      <c r="G64" s="34" t="str">
        <f>INDEX(ItemNames,MATCH("MH 3",ItemRanks,0),1)</f>
        <v>Havoc's Call, Blade of Lordaeron Kings (Heroic)</v>
      </c>
      <c r="H64" s="41">
        <f>ROUND(VLOOKUP(G64,ItemStats,63,FALSE()),2)-$E$62</f>
        <v>220.26999999999998</v>
      </c>
      <c r="I64" s="92"/>
      <c r="J64" s="65" t="s">
        <v>114</v>
      </c>
      <c r="K64" s="77">
        <v>2</v>
      </c>
      <c r="L64" s="9"/>
      <c r="M64" t="str">
        <f>SUM(K54:K63)+1&amp;"/25"</f>
        <v>29/25</v>
      </c>
      <c r="N64">
        <v>99</v>
      </c>
      <c r="O64">
        <v>2</v>
      </c>
      <c r="P64">
        <f t="shared" si="3"/>
        <v>50</v>
      </c>
    </row>
    <row r="65" spans="1:16" x14ac:dyDescent="0.25">
      <c r="A65" s="47" t="s">
        <v>21</v>
      </c>
      <c r="B65" s="48" t="s">
        <v>23</v>
      </c>
      <c r="C65" s="45" t="str">
        <f>IF(VLOOKUP(MHEQ,ItemStats,67,FALSE())=0,"",VLOOKUP(B65,GemValueTable,2,FALSE()))</f>
        <v/>
      </c>
      <c r="D65" s="11" t="str">
        <f>IF(VLOOKUP(MHEQ,ItemStats,61,FALSE())=1,CHOOSE(VLOOKUP(MHEQ,ItemStats,67,FALSE())+1,"",BestRedGem,BestYellowGem,BestBlueGem),IF(VLOOKUP(MHEQ,ItemStats,67,FALSE())=0,"",BestGem))</f>
        <v/>
      </c>
      <c r="E65" s="60" t="str">
        <f>IF(VLOOKUP(MHEQ,ItemStats,67,FALSE())=0,"",VLOOKUP(D65,GemValueTable,2,FALSE()))</f>
        <v/>
      </c>
      <c r="F65" s="40"/>
      <c r="H65" s="41"/>
      <c r="I65" s="92"/>
      <c r="J65" s="65" t="s">
        <v>115</v>
      </c>
      <c r="K65" s="77">
        <v>2</v>
      </c>
      <c r="L65" s="9"/>
      <c r="N65">
        <v>121</v>
      </c>
      <c r="O65">
        <v>2</v>
      </c>
      <c r="P65">
        <f t="shared" si="3"/>
        <v>61</v>
      </c>
    </row>
    <row r="66" spans="1:16" x14ac:dyDescent="0.25">
      <c r="A66" s="49" t="s">
        <v>21</v>
      </c>
      <c r="B66" s="48" t="s">
        <v>23</v>
      </c>
      <c r="C66" s="50" t="str">
        <f>IF(VLOOKUP(MHEQ,ItemStats,68,FALSE())=0,"",VLOOKUP(B66,GemValueTable,2,FALSE()))</f>
        <v/>
      </c>
      <c r="D66" s="11" t="str">
        <f>IF(VLOOKUP(MHEQ,ItemStats,61,FALSE())=1,CHOOSE(VLOOKUP(MHEQ,ItemStats,68,FALSE())+1,"",BestRedGem,BestYellowGem,BestBlueGem),IF(VLOOKUP(MHEQ,ItemStats,68,FALSE())=0,"",BestGem))</f>
        <v/>
      </c>
      <c r="E66" s="60" t="str">
        <f>IF(VLOOKUP(MHEQ,ItemStats,68,FALSE())=0,"",VLOOKUP(D66,GemValueTable,2,FALSE()))</f>
        <v/>
      </c>
      <c r="F66" s="89"/>
      <c r="G66" s="51"/>
      <c r="H66" s="52"/>
      <c r="I66" s="93"/>
      <c r="J66" s="76" t="s">
        <v>116</v>
      </c>
      <c r="K66" s="80">
        <v>3</v>
      </c>
      <c r="L66" s="9"/>
      <c r="M66" t="str">
        <f>SUM(K54:K65)+1&amp;"/30"</f>
        <v>33/30</v>
      </c>
      <c r="N66">
        <v>406</v>
      </c>
      <c r="O66">
        <v>3</v>
      </c>
      <c r="P66">
        <f t="shared" si="3"/>
        <v>135</v>
      </c>
    </row>
    <row r="67" spans="1:16" x14ac:dyDescent="0.25">
      <c r="A67" s="29" t="s">
        <v>117</v>
      </c>
      <c r="B67" s="30" t="s">
        <v>441</v>
      </c>
      <c r="C67" s="90">
        <f>VLOOKUP(OHEQ,ItemStats,7,FALSE())+SUM(Gear!G404:G407)</f>
        <v>827.18628608225617</v>
      </c>
      <c r="E67" s="82">
        <f>ROUND(VLOOKUP(OHEQ,ItemStats,63,FALSE()),2)</f>
        <v>827.19</v>
      </c>
      <c r="F67" s="33" t="str">
        <f>IF(VLOOKUP(B67,ItemStats,61,FALSE())=1,"Yes","No")</f>
        <v>Yes</v>
      </c>
      <c r="G67" s="34" t="str">
        <f>INDEX(ItemNames,MATCH("OH 1",ItemRanks,0),1)</f>
        <v>Lungbreaker (Heroic)</v>
      </c>
      <c r="H67" s="41">
        <f>ROUND(VLOOKUP(G67,ItemStats,63,FALSE()),2)-$E$67</f>
        <v>259.5</v>
      </c>
      <c r="I67" s="79"/>
      <c r="J67" s="72" t="s">
        <v>69</v>
      </c>
      <c r="K67" s="78">
        <v>1</v>
      </c>
      <c r="L67" s="9"/>
      <c r="N67">
        <v>87</v>
      </c>
      <c r="O67">
        <v>1</v>
      </c>
      <c r="P67">
        <f t="shared" si="3"/>
        <v>87</v>
      </c>
    </row>
    <row r="68" spans="1:16" x14ac:dyDescent="0.25">
      <c r="A68" s="39" t="s">
        <v>16</v>
      </c>
      <c r="B68" s="30" t="s">
        <v>119</v>
      </c>
      <c r="C68" s="32">
        <f>ROUND(VLOOKUP(B68,ItemStats,63,FALSE()),2)</f>
        <v>167.47</v>
      </c>
      <c r="D68" s="11" t="str">
        <f>INDEX(ItemNames,MATCH("OHEnchant 1",ItemRanks,0),1)</f>
        <v>Berserking (OH)</v>
      </c>
      <c r="E68" s="82">
        <f>ROUND(VLOOKUP(D68,ItemStats,63,FALSE()),2)</f>
        <v>167.47</v>
      </c>
      <c r="F68" s="91"/>
      <c r="G68" s="34" t="str">
        <f>INDEX(ItemNames,MATCH("OH 2",ItemRanks,0),1)</f>
        <v>Flesh-Carving Scalpel (Heroic)</v>
      </c>
      <c r="H68" s="41">
        <f>ROUND(VLOOKUP(G68,ItemStats,63,FALSE()),2)-$E$67</f>
        <v>163.4899999999999</v>
      </c>
      <c r="I68" s="79"/>
      <c r="J68" s="65" t="s">
        <v>120</v>
      </c>
      <c r="K68" s="77">
        <v>5</v>
      </c>
      <c r="L68" s="9"/>
      <c r="M68" t="str">
        <f>SUM(K54:K67)+1&amp;"/35"</f>
        <v>37/35</v>
      </c>
      <c r="N68">
        <v>772</v>
      </c>
      <c r="O68">
        <v>5</v>
      </c>
      <c r="P68">
        <f t="shared" si="3"/>
        <v>154</v>
      </c>
    </row>
    <row r="69" spans="1:16" x14ac:dyDescent="0.25">
      <c r="A69" s="47" t="s">
        <v>21</v>
      </c>
      <c r="B69" s="48" t="s">
        <v>95</v>
      </c>
      <c r="C69" s="45" t="str">
        <f>IF(VLOOKUP(OHEQ,ItemStats,66,FALSE())=0,"",VLOOKUP(B69,GemValueTable,2,FALSE()))</f>
        <v/>
      </c>
      <c r="D69" s="4" t="str">
        <f>IF(VLOOKUP(OHEQ,ItemStats,61,FALSE())=1,CHOOSE(VLOOKUP(OHEQ,ItemStats,66,FALSE())+1,"",BestRedGem,BestYellowGem,BestBlueGem),IF(VLOOKUP(OHEQ,ItemStats,66,FALSE())=0,"",BestGem))</f>
        <v/>
      </c>
      <c r="E69" s="60" t="str">
        <f>IF(VLOOKUP(OHEQ,ItemStats,66,FALSE())=0,"",VLOOKUP(D69,GemValueTable,2,FALSE()))</f>
        <v/>
      </c>
      <c r="F69" s="40"/>
      <c r="G69" s="34" t="str">
        <f>INDEX(ItemNames,MATCH("OH 3",ItemRanks,0),1)</f>
        <v>Lungbreaker</v>
      </c>
      <c r="H69" s="41">
        <f>ROUND(VLOOKUP(G69,ItemStats,63,FALSE()),2)-$E$67</f>
        <v>135.70999999999992</v>
      </c>
      <c r="I69" s="79"/>
      <c r="J69" s="76" t="s">
        <v>121</v>
      </c>
      <c r="K69" s="80">
        <v>1</v>
      </c>
      <c r="L69" s="9"/>
      <c r="M69" t="str">
        <f>SUM(K54:K68)+1&amp;"/40"</f>
        <v>42/40</v>
      </c>
      <c r="N69">
        <v>121</v>
      </c>
      <c r="O69">
        <v>1</v>
      </c>
      <c r="P69">
        <f t="shared" si="3"/>
        <v>121</v>
      </c>
    </row>
    <row r="70" spans="1:16" x14ac:dyDescent="0.25">
      <c r="A70" s="47" t="s">
        <v>21</v>
      </c>
      <c r="B70" s="48" t="s">
        <v>23</v>
      </c>
      <c r="C70" s="45" t="str">
        <f>IF(VLOOKUP(OHEQ,ItemStats,67,FALSE())=0,"",VLOOKUP(B70,GemValueTable,2,FALSE()))</f>
        <v/>
      </c>
      <c r="D70" s="4" t="str">
        <f>IF(VLOOKUP(OHEQ,ItemStats,61,FALSE())=1,CHOOSE(VLOOKUP(OHEQ,ItemStats,67,FALSE())+1,"",BestRedGem,BestYellowGem,BestBlueGem),IF(VLOOKUP(OHEQ,ItemStats,67,FALSE())=0,"",BestGem))</f>
        <v/>
      </c>
      <c r="E70" s="60" t="str">
        <f>IF(VLOOKUP(OHEQ,ItemStats,67,FALSE())=0,"",VLOOKUP(D70,GemValueTable,2,FALSE()))</f>
        <v/>
      </c>
      <c r="F70" s="40"/>
      <c r="G70" s="34"/>
      <c r="H70" s="41"/>
      <c r="I70" s="79"/>
      <c r="J70" s="72" t="s">
        <v>122</v>
      </c>
      <c r="K70" s="78">
        <v>2</v>
      </c>
      <c r="L70" s="9"/>
      <c r="N70">
        <v>226</v>
      </c>
      <c r="O70">
        <v>2</v>
      </c>
      <c r="P70">
        <f t="shared" si="3"/>
        <v>113</v>
      </c>
    </row>
    <row r="71" spans="1:16" x14ac:dyDescent="0.25">
      <c r="A71" s="49" t="s">
        <v>21</v>
      </c>
      <c r="B71" s="48" t="s">
        <v>23</v>
      </c>
      <c r="C71" s="50" t="str">
        <f>IF(VLOOKUP(OHEQ,ItemStats,68,FALSE())=0,"",VLOOKUP(B71,GemValueTable,2,FALSE()))</f>
        <v/>
      </c>
      <c r="D71" s="81" t="str">
        <f>IF(VLOOKUP(OHEQ,ItemStats,61,FALSE())=1,CHOOSE(VLOOKUP(OHEQ,ItemStats,68,FALSE())+1,"",BestRedGem,BestYellowGem,BestBlueGem),IF(VLOOKUP(OHEQ,ItemStats,68,FALSE())=0,"",BestGem))</f>
        <v/>
      </c>
      <c r="E71" s="60" t="str">
        <f>IF(VLOOKUP(OHEQ,ItemStats,68,FALSE())=0,"",VLOOKUP(D71,GemValueTable,2,FALSE()))</f>
        <v/>
      </c>
      <c r="F71" s="89"/>
      <c r="G71" s="51"/>
      <c r="H71" s="52"/>
      <c r="I71" s="79"/>
      <c r="J71" s="65" t="s">
        <v>123</v>
      </c>
      <c r="K71" s="77">
        <v>5</v>
      </c>
      <c r="L71" s="9"/>
      <c r="M71" t="str">
        <f>SUM(K54:K70)+1&amp;"/45"</f>
        <v>45/45</v>
      </c>
      <c r="N71">
        <v>1138</v>
      </c>
      <c r="O71">
        <v>5</v>
      </c>
      <c r="P71">
        <f t="shared" si="3"/>
        <v>228</v>
      </c>
    </row>
    <row r="72" spans="1:16" x14ac:dyDescent="0.25">
      <c r="A72" s="94" t="e">
        <f>VLOOKUP(OHEQ,"weaponstats",2,FALSE())</f>
        <v>#VALUE!</v>
      </c>
      <c r="B72" s="20"/>
      <c r="C72" s="21"/>
      <c r="D72" s="20"/>
      <c r="E72" s="95"/>
      <c r="F72" s="10"/>
      <c r="G72" s="20"/>
      <c r="H72" s="21"/>
      <c r="I72" s="16"/>
      <c r="J72" s="7" t="s">
        <v>75</v>
      </c>
      <c r="K72" s="75">
        <v>1</v>
      </c>
      <c r="L72" s="9"/>
      <c r="M72" t="str">
        <f>SUM(K54:K71)+1&amp;"/50"</f>
        <v>50/50</v>
      </c>
      <c r="N72">
        <v>508</v>
      </c>
      <c r="O72">
        <v>1</v>
      </c>
      <c r="P72">
        <f t="shared" si="3"/>
        <v>508</v>
      </c>
    </row>
    <row r="73" spans="1:16" x14ac:dyDescent="0.25">
      <c r="A73" s="26" t="s">
        <v>124</v>
      </c>
      <c r="B73" s="30" t="s">
        <v>390</v>
      </c>
      <c r="C73" s="45">
        <f>VLOOKUP(RangedEQ,ItemStats,7,FALSE())+SUM(Gear!G410:G412)</f>
        <v>286.33154621687902</v>
      </c>
      <c r="D73" s="56"/>
      <c r="E73" s="32">
        <f>ROUND(VLOOKUP(RangedEQ,ItemStats,63,FALSE()),2)</f>
        <v>286.33</v>
      </c>
      <c r="F73" s="33" t="str">
        <f>IF(VLOOKUP(B73,ItemStats,61,FALSE())=1,"Yes","No")</f>
        <v>Yes</v>
      </c>
      <c r="G73" s="84" t="str">
        <f>INDEX(ItemNames,MATCH("Ranged 1",ItemRanks,0),1)</f>
        <v>Fal'inrush, Defender of Quel'thalas (Heroic)</v>
      </c>
      <c r="H73" s="35">
        <f>ROUND(VLOOKUP(G73,ItemStats,63,FALSE()),2)-$E$73</f>
        <v>81.009999999999991</v>
      </c>
      <c r="I73" s="79"/>
      <c r="J73" s="42"/>
      <c r="K73" s="43" t="str">
        <f>"Mut: "&amp;SUM(K54:K72)+1</f>
        <v>Mut: 51</v>
      </c>
      <c r="L73" s="9"/>
    </row>
    <row r="74" spans="1:16" x14ac:dyDescent="0.25">
      <c r="A74" s="47" t="s">
        <v>21</v>
      </c>
      <c r="B74" s="48" t="s">
        <v>22</v>
      </c>
      <c r="C74" s="45" t="str">
        <f>IF(VLOOKUP(RangedEQ,ItemStats,66,FALSE())=0,"",VLOOKUP(B74,GemValueTable,2,FALSE()))</f>
        <v/>
      </c>
      <c r="D74" s="7" t="str">
        <f>IF(VLOOKUP(RangedEQ,ItemStats,61,FALSE())=1,CHOOSE(VLOOKUP(RangedEQ,ItemStats,66,FALSE())+1,"",BestRedGem,BestYellowGem,BestBlueGem),IF(VLOOKUP(RangedEQ,ItemStats,66,FALSE())=0,"",BestGem))</f>
        <v/>
      </c>
      <c r="E74" s="60" t="str">
        <f>IF(VLOOKUP(RangedEQ,ItemStats,66,FALSE())=0,"",VLOOKUP(D74,GemValueTable,2,FALSE()))</f>
        <v/>
      </c>
      <c r="F74" s="17"/>
      <c r="G74" s="87" t="str">
        <f>INDEX(ItemNames,MATCH("Ranged 2",ItemRanks,0),1)</f>
        <v>Windrunner's Heartseeker (Heroic)</v>
      </c>
      <c r="H74" s="41">
        <f>ROUND(VLOOKUP(G74,ItemStats,63,FALSE()),2)-$E$73</f>
        <v>44.080000000000041</v>
      </c>
      <c r="I74" s="79"/>
      <c r="J74" s="7" t="s">
        <v>126</v>
      </c>
      <c r="K74" s="75">
        <v>0</v>
      </c>
      <c r="L74" s="9"/>
      <c r="M74" t="s">
        <v>1035</v>
      </c>
      <c r="N74">
        <v>463</v>
      </c>
      <c r="O74">
        <v>5</v>
      </c>
      <c r="P74">
        <f>ROUND(N74/O74, 0)</f>
        <v>93</v>
      </c>
    </row>
    <row r="75" spans="1:16" x14ac:dyDescent="0.25">
      <c r="A75" s="58" t="s">
        <v>21</v>
      </c>
      <c r="B75" s="48" t="s">
        <v>23</v>
      </c>
      <c r="C75" s="45" t="str">
        <f>IF(VLOOKUP(RangedEQ,ItemStats,67,FALSE())=0,"",VLOOKUP(B75,GemValueTable,2,FALSE()))</f>
        <v/>
      </c>
      <c r="D75" s="7" t="str">
        <f>IF(VLOOKUP(RangedEQ,ItemStats,61,FALSE())=1,CHOOSE(VLOOKUP(RangedEQ,ItemStats,67,FALSE())+1,"",BestRedGem,BestYellowGem,BestBlueGem),IF(VLOOKUP(RangedEQ,ItemStats,67,FALSE())=0,"",BestGem))</f>
        <v/>
      </c>
      <c r="E75" s="60" t="str">
        <f>IF(VLOOKUP(RangedEQ,ItemStats,67,FALSE())=0,"",VLOOKUP(D75,GemValueTable,2,FALSE()))</f>
        <v/>
      </c>
      <c r="F75" s="96"/>
      <c r="G75" s="86" t="str">
        <f>INDEX(ItemNames,MATCH("Ranged 3",ItemRanks,0),1)</f>
        <v>Stakethrower (Heroic)</v>
      </c>
      <c r="H75" s="52">
        <f>ROUND(VLOOKUP(G75,ItemStats,63,FALSE()),2)-$E$73</f>
        <v>34.53000000000003</v>
      </c>
      <c r="I75" s="36"/>
      <c r="J75" s="7" t="s">
        <v>127</v>
      </c>
      <c r="K75" s="75">
        <v>0</v>
      </c>
      <c r="L75" s="9"/>
      <c r="N75">
        <v>300</v>
      </c>
      <c r="O75">
        <v>3</v>
      </c>
      <c r="P75">
        <f>ROUND(N75/O75, 0)</f>
        <v>100</v>
      </c>
    </row>
    <row r="76" spans="1:16" x14ac:dyDescent="0.25">
      <c r="A76" s="20"/>
      <c r="B76" s="20"/>
      <c r="C76" s="21"/>
      <c r="D76" s="20"/>
      <c r="E76" s="95"/>
      <c r="F76" s="10"/>
      <c r="G76" s="20"/>
      <c r="H76" s="21"/>
      <c r="I76" s="16"/>
      <c r="J76" s="9"/>
      <c r="K76" s="9"/>
      <c r="L76" s="9"/>
      <c r="O76" t="str">
        <f>"Total: "&amp;SUM(O46:O75)</f>
        <v>Total: 93</v>
      </c>
    </row>
    <row r="77" spans="1:16" x14ac:dyDescent="0.25">
      <c r="K77" t="str">
        <f>"Spent: "&amp;SUM(K46:K75)+1&amp;"/71"</f>
        <v>Spent: 71/71</v>
      </c>
      <c r="O77" t="str">
        <f>"Need to cut: "&amp;SUM(O46:O75)-71</f>
        <v>Need to cut: 22</v>
      </c>
    </row>
    <row r="78" spans="1:16" x14ac:dyDescent="0.25">
      <c r="K78" t="str">
        <f>"(Remember 1 spent on Endurance)"</f>
        <v>(Remember 1 spent on Endurance)</v>
      </c>
    </row>
    <row r="79" spans="1:16" x14ac:dyDescent="0.25">
      <c r="G79" s="100"/>
      <c r="O79" t="str">
        <f>"Total cut: "&amp;SUM(O80:O90)</f>
        <v>Total cut: 0</v>
      </c>
    </row>
    <row r="80" spans="1:16" x14ac:dyDescent="0.25">
      <c r="O80" t="s">
        <v>1034</v>
      </c>
      <c r="P80">
        <v>5</v>
      </c>
    </row>
    <row r="81" spans="15:16" x14ac:dyDescent="0.25">
      <c r="O81" t="s">
        <v>112</v>
      </c>
      <c r="P81">
        <v>5</v>
      </c>
    </row>
  </sheetData>
  <conditionalFormatting sqref="K1:K2">
    <cfRule type="expression" dxfId="110" priority="1" stopIfTrue="1">
      <formula>$L$1=1</formula>
    </cfRule>
  </conditionalFormatting>
  <conditionalFormatting sqref="B8 F77:F65536">
    <cfRule type="expression" dxfId="109" priority="3" stopIfTrue="1">
      <formula>HasMeta=0</formula>
    </cfRule>
  </conditionalFormatting>
  <conditionalFormatting sqref="B8 F77:F65536">
    <cfRule type="expression" dxfId="108" priority="2" stopIfTrue="1">
      <formula>HasMeta=1</formula>
    </cfRule>
  </conditionalFormatting>
  <conditionalFormatting sqref="B41">
    <cfRule type="expression" dxfId="107" priority="55" stopIfTrue="1">
      <formula>VLOOKUP(BeltEQ,ItemStats,66,FALSE())=1</formula>
    </cfRule>
  </conditionalFormatting>
  <conditionalFormatting sqref="B41">
    <cfRule type="expression" dxfId="106" priority="56" stopIfTrue="1">
      <formula>VLOOKUP(BeltEQ,ItemStats,66,FALSE())=2</formula>
    </cfRule>
  </conditionalFormatting>
  <conditionalFormatting sqref="B41">
    <cfRule type="expression" dxfId="105" priority="57" stopIfTrue="1">
      <formula>VLOOKUP(BeltEQ,ItemStats,66,FALSE())=3</formula>
    </cfRule>
  </conditionalFormatting>
  <conditionalFormatting sqref="B42">
    <cfRule type="expression" dxfId="104" priority="58" stopIfTrue="1">
      <formula>VLOOKUP(BeltEQ,ItemStats,67,FALSE())=1</formula>
    </cfRule>
  </conditionalFormatting>
  <conditionalFormatting sqref="B42">
    <cfRule type="expression" dxfId="103" priority="59" stopIfTrue="1">
      <formula>VLOOKUP(BeltEQ,ItemStats,67,FALSE())=2</formula>
    </cfRule>
  </conditionalFormatting>
  <conditionalFormatting sqref="B42">
    <cfRule type="expression" dxfId="102" priority="60" stopIfTrue="1">
      <formula>VLOOKUP(BeltEQ,ItemStats,67,FALSE())=3</formula>
    </cfRule>
  </conditionalFormatting>
  <conditionalFormatting sqref="B50">
    <cfRule type="expression" dxfId="101" priority="70" stopIfTrue="1">
      <formula>VLOOKUP(BootEQ,ItemStats,66,FALSE())=1</formula>
    </cfRule>
  </conditionalFormatting>
  <conditionalFormatting sqref="B50">
    <cfRule type="expression" dxfId="100" priority="71" stopIfTrue="1">
      <formula>VLOOKUP(BootEQ,ItemStats,66,FALSE())=2</formula>
    </cfRule>
  </conditionalFormatting>
  <conditionalFormatting sqref="B50">
    <cfRule type="expression" dxfId="99" priority="72" stopIfTrue="1">
      <formula>VLOOKUP(BootEQ,ItemStats,66,FALSE())=3</formula>
    </cfRule>
  </conditionalFormatting>
  <conditionalFormatting sqref="B51">
    <cfRule type="expression" dxfId="98" priority="73" stopIfTrue="1">
      <formula>VLOOKUP(BootEQ,ItemStats,67,FALSE())=1</formula>
    </cfRule>
  </conditionalFormatting>
  <conditionalFormatting sqref="B51">
    <cfRule type="expression" dxfId="97" priority="74" stopIfTrue="1">
      <formula>VLOOKUP(BootEQ,ItemStats,67,FALSE())=2</formula>
    </cfRule>
  </conditionalFormatting>
  <conditionalFormatting sqref="B51">
    <cfRule type="expression" dxfId="96" priority="75" stopIfTrue="1">
      <formula>VLOOKUP(BootEQ,ItemStats,67,FALSE())=3</formula>
    </cfRule>
  </conditionalFormatting>
  <conditionalFormatting sqref="B25">
    <cfRule type="expression" dxfId="95" priority="31" stopIfTrue="1">
      <formula>VLOOKUP(ChestEQ,ItemStats,66,FALSE())=1</formula>
    </cfRule>
  </conditionalFormatting>
  <conditionalFormatting sqref="B25">
    <cfRule type="expression" dxfId="94" priority="32" stopIfTrue="1">
      <formula>VLOOKUP(ChestEQ,ItemStats,66,FALSE())=2</formula>
    </cfRule>
  </conditionalFormatting>
  <conditionalFormatting sqref="B25">
    <cfRule type="expression" dxfId="93" priority="33" stopIfTrue="1">
      <formula>VLOOKUP(ChestEQ,ItemStats,66,FALSE())=3</formula>
    </cfRule>
  </conditionalFormatting>
  <conditionalFormatting sqref="B26">
    <cfRule type="expression" dxfId="92" priority="34" stopIfTrue="1">
      <formula>VLOOKUP(ChestEQ,ItemStats,67,FALSE())=1</formula>
    </cfRule>
  </conditionalFormatting>
  <conditionalFormatting sqref="B26">
    <cfRule type="expression" dxfId="91" priority="35" stopIfTrue="1">
      <formula>VLOOKUP(ChestEQ,ItemStats,67,FALSE())=2</formula>
    </cfRule>
  </conditionalFormatting>
  <conditionalFormatting sqref="B26">
    <cfRule type="expression" dxfId="90" priority="36" stopIfTrue="1">
      <formula>VLOOKUP(ChestEQ,ItemStats,67,FALSE())=3</formula>
    </cfRule>
  </conditionalFormatting>
  <conditionalFormatting sqref="B27">
    <cfRule type="expression" dxfId="89" priority="37" stopIfTrue="1">
      <formula>VLOOKUP(ChestEQ,ItemStats,68,FALSE())=1</formula>
    </cfRule>
  </conditionalFormatting>
  <conditionalFormatting sqref="B27">
    <cfRule type="expression" dxfId="88" priority="38" stopIfTrue="1">
      <formula>VLOOKUP(ChestEQ,ItemStats,68,FALSE())=2</formula>
    </cfRule>
  </conditionalFormatting>
  <conditionalFormatting sqref="B27">
    <cfRule type="expression" dxfId="87" priority="39" stopIfTrue="1">
      <formula>VLOOKUP(ChestEQ,ItemStats,68,FALSE())=3</formula>
    </cfRule>
  </conditionalFormatting>
  <conditionalFormatting sqref="B21">
    <cfRule type="expression" dxfId="86" priority="25" stopIfTrue="1">
      <formula>VLOOKUP(CloakEQ,ItemStats,66,FALSE())=1</formula>
    </cfRule>
  </conditionalFormatting>
  <conditionalFormatting sqref="B21">
    <cfRule type="expression" dxfId="85" priority="26" stopIfTrue="1">
      <formula>VLOOKUP(CloakEQ,ItemStats,66,FALSE())=2</formula>
    </cfRule>
  </conditionalFormatting>
  <conditionalFormatting sqref="B21">
    <cfRule type="expression" dxfId="84" priority="27" stopIfTrue="1">
      <formula>VLOOKUP(CloakEQ,ItemStats,66,FALSE())=3</formula>
    </cfRule>
  </conditionalFormatting>
  <conditionalFormatting sqref="B22">
    <cfRule type="expression" dxfId="83" priority="28" stopIfTrue="1">
      <formula>VLOOKUP(CloakEQ,ItemStats,67,FALSE())=1</formula>
    </cfRule>
  </conditionalFormatting>
  <conditionalFormatting sqref="B22">
    <cfRule type="expression" dxfId="82" priority="29" stopIfTrue="1">
      <formula>VLOOKUP(CloakEQ,ItemStats,67,FALSE())=2</formula>
    </cfRule>
  </conditionalFormatting>
  <conditionalFormatting sqref="B22">
    <cfRule type="expression" dxfId="81" priority="30" stopIfTrue="1">
      <formula>VLOOKUP(CloakEQ,ItemStats,67,FALSE())=3</formula>
    </cfRule>
  </conditionalFormatting>
  <conditionalFormatting sqref="B35">
    <cfRule type="expression" dxfId="80" priority="46" stopIfTrue="1">
      <formula>VLOOKUP(GloveEQ,ItemStats,66,FALSE())=1</formula>
    </cfRule>
  </conditionalFormatting>
  <conditionalFormatting sqref="B35">
    <cfRule type="expression" dxfId="79" priority="47" stopIfTrue="1">
      <formula>VLOOKUP(GloveEQ,ItemStats,66,FALSE())=2</formula>
    </cfRule>
  </conditionalFormatting>
  <conditionalFormatting sqref="B35">
    <cfRule type="expression" dxfId="78" priority="48" stopIfTrue="1">
      <formula>VLOOKUP(GloveEQ,ItemStats,66,FALSE())=3</formula>
    </cfRule>
  </conditionalFormatting>
  <conditionalFormatting sqref="B36">
    <cfRule type="expression" dxfId="77" priority="49" stopIfTrue="1">
      <formula>VLOOKUP(GloveEQ,ItemStats,67,FALSE())=1</formula>
    </cfRule>
  </conditionalFormatting>
  <conditionalFormatting sqref="B36">
    <cfRule type="expression" dxfId="76" priority="50" stopIfTrue="1">
      <formula>VLOOKUP(GloveEQ,ItemStats,67,FALSE())=2</formula>
    </cfRule>
  </conditionalFormatting>
  <conditionalFormatting sqref="B36">
    <cfRule type="expression" dxfId="75" priority="51" stopIfTrue="1">
      <formula>VLOOKUP(GloveEQ,ItemStats,67,FALSE())=3</formula>
    </cfRule>
  </conditionalFormatting>
  <conditionalFormatting sqref="B37">
    <cfRule type="expression" dxfId="74" priority="52" stopIfTrue="1">
      <formula>VLOOKUP(GloveEQ,ItemStats,68,FALSE())=1</formula>
    </cfRule>
  </conditionalFormatting>
  <conditionalFormatting sqref="B37">
    <cfRule type="expression" dxfId="73" priority="53" stopIfTrue="1">
      <formula>VLOOKUP(GloveEQ,ItemStats,68,FALSE())=2</formula>
    </cfRule>
  </conditionalFormatting>
  <conditionalFormatting sqref="B37">
    <cfRule type="expression" dxfId="72" priority="54" stopIfTrue="1">
      <formula>VLOOKUP(GloveEQ,ItemStats,68,FALSE())=3</formula>
    </cfRule>
  </conditionalFormatting>
  <conditionalFormatting sqref="B9">
    <cfRule type="expression" dxfId="71" priority="4" stopIfTrue="1">
      <formula>VLOOKUP(HelmEQ,ItemStats,66,FALSE())=1</formula>
    </cfRule>
  </conditionalFormatting>
  <conditionalFormatting sqref="B9">
    <cfRule type="expression" dxfId="70" priority="5" stopIfTrue="1">
      <formula>VLOOKUP(HelmEQ,ItemStats,66,FALSE())=2</formula>
    </cfRule>
  </conditionalFormatting>
  <conditionalFormatting sqref="B9">
    <cfRule type="expression" dxfId="69" priority="6" stopIfTrue="1">
      <formula>VLOOKUP(HelmEQ,ItemStats,66,FALSE())=3</formula>
    </cfRule>
  </conditionalFormatting>
  <conditionalFormatting sqref="B10">
    <cfRule type="expression" dxfId="68" priority="7" stopIfTrue="1">
      <formula>VLOOKUP(HelmEQ,ItemStats,67,FALSE())=1</formula>
    </cfRule>
  </conditionalFormatting>
  <conditionalFormatting sqref="B10">
    <cfRule type="expression" dxfId="67" priority="8" stopIfTrue="1">
      <formula>VLOOKUP(HelmEQ,ItemStats,67,FALSE())=2</formula>
    </cfRule>
  </conditionalFormatting>
  <conditionalFormatting sqref="B10">
    <cfRule type="expression" dxfId="66" priority="9" stopIfTrue="1">
      <formula>VLOOKUP(HelmEQ,ItemStats,67,FALSE())=3</formula>
    </cfRule>
  </conditionalFormatting>
  <conditionalFormatting sqref="B11">
    <cfRule type="expression" dxfId="65" priority="10" stopIfTrue="1">
      <formula>VLOOKUP(HelmEQ,ItemStats,68,FALSE())=1</formula>
    </cfRule>
  </conditionalFormatting>
  <conditionalFormatting sqref="B11">
    <cfRule type="expression" dxfId="64" priority="11" stopIfTrue="1">
      <formula>VLOOKUP(HelmEQ,ItemStats,68,FALSE())=2</formula>
    </cfRule>
  </conditionalFormatting>
  <conditionalFormatting sqref="B11">
    <cfRule type="expression" dxfId="63" priority="12" stopIfTrue="1">
      <formula>VLOOKUP(HelmEQ,ItemStats,68,FALSE())=3</formula>
    </cfRule>
  </conditionalFormatting>
  <conditionalFormatting sqref="B45">
    <cfRule type="expression" dxfId="62" priority="61" stopIfTrue="1">
      <formula>VLOOKUP(LegEQ,ItemStats,66,FALSE())=1</formula>
    </cfRule>
  </conditionalFormatting>
  <conditionalFormatting sqref="B45">
    <cfRule type="expression" dxfId="61" priority="62" stopIfTrue="1">
      <formula>VLOOKUP(LegEQ,ItemStats,66,FALSE())=2</formula>
    </cfRule>
  </conditionalFormatting>
  <conditionalFormatting sqref="B45">
    <cfRule type="expression" dxfId="60" priority="63" stopIfTrue="1">
      <formula>VLOOKUP(LegEQ,ItemStats,66,FALSE())=3</formula>
    </cfRule>
  </conditionalFormatting>
  <conditionalFormatting sqref="B46">
    <cfRule type="expression" dxfId="59" priority="64" stopIfTrue="1">
      <formula>VLOOKUP(LegEQ,ItemStats,67,FALSE())=1</formula>
    </cfRule>
  </conditionalFormatting>
  <conditionalFormatting sqref="B46">
    <cfRule type="expression" dxfId="58" priority="65" stopIfTrue="1">
      <formula>VLOOKUP(LegEQ,ItemStats,67,FALSE())=2</formula>
    </cfRule>
  </conditionalFormatting>
  <conditionalFormatting sqref="B46">
    <cfRule type="expression" dxfId="57" priority="66" stopIfTrue="1">
      <formula>VLOOKUP(LegEQ,ItemStats,67,FALSE())=3</formula>
    </cfRule>
  </conditionalFormatting>
  <conditionalFormatting sqref="B47">
    <cfRule type="expression" dxfId="56" priority="67" stopIfTrue="1">
      <formula>VLOOKUP(LegEQ,ItemStats,68,FALSE())=1</formula>
    </cfRule>
  </conditionalFormatting>
  <conditionalFormatting sqref="B47">
    <cfRule type="expression" dxfId="55" priority="68" stopIfTrue="1">
      <formula>VLOOKUP(LegEQ,ItemStats,68,FALSE())=2</formula>
    </cfRule>
  </conditionalFormatting>
  <conditionalFormatting sqref="B47">
    <cfRule type="expression" dxfId="54" priority="69" stopIfTrue="1">
      <formula>VLOOKUP(LegEQ,ItemStats,68,FALSE())=3</formula>
    </cfRule>
  </conditionalFormatting>
  <conditionalFormatting sqref="B64">
    <cfRule type="expression" dxfId="53" priority="82" stopIfTrue="1">
      <formula>VLOOKUP(MHEQ,ItemStats,66,FALSE())=1</formula>
    </cfRule>
  </conditionalFormatting>
  <conditionalFormatting sqref="B64">
    <cfRule type="expression" dxfId="52" priority="83" stopIfTrue="1">
      <formula>VLOOKUP(MHEQ,ItemStats,66,FALSE())=2</formula>
    </cfRule>
  </conditionalFormatting>
  <conditionalFormatting sqref="B64">
    <cfRule type="expression" dxfId="51" priority="84" stopIfTrue="1">
      <formula>VLOOKUP(MHEQ,ItemStats,66,FALSE())=3</formula>
    </cfRule>
  </conditionalFormatting>
  <conditionalFormatting sqref="B65">
    <cfRule type="expression" dxfId="50" priority="85" stopIfTrue="1">
      <formula>VLOOKUP(MHEQ,ItemStats,67,FALSE())=1</formula>
    </cfRule>
  </conditionalFormatting>
  <conditionalFormatting sqref="B65">
    <cfRule type="expression" dxfId="49" priority="86" stopIfTrue="1">
      <formula>VLOOKUP(MHEQ,ItemStats,67,FALSE())=2</formula>
    </cfRule>
  </conditionalFormatting>
  <conditionalFormatting sqref="B65">
    <cfRule type="expression" dxfId="48" priority="87" stopIfTrue="1">
      <formula>VLOOKUP(MHEQ,ItemStats,67,FALSE())=3</formula>
    </cfRule>
  </conditionalFormatting>
  <conditionalFormatting sqref="B66">
    <cfRule type="expression" dxfId="47" priority="88" stopIfTrue="1">
      <formula>VLOOKUP(MHEQ,ItemStats,68,FALSE())=1</formula>
    </cfRule>
  </conditionalFormatting>
  <conditionalFormatting sqref="B66">
    <cfRule type="expression" dxfId="46" priority="89" stopIfTrue="1">
      <formula>VLOOKUP(MHEQ,ItemStats,68,FALSE())=2</formula>
    </cfRule>
  </conditionalFormatting>
  <conditionalFormatting sqref="B66">
    <cfRule type="expression" dxfId="45" priority="90" stopIfTrue="1">
      <formula>VLOOKUP(MHEQ,ItemStats,68,FALSE())=3</formula>
    </cfRule>
  </conditionalFormatting>
  <conditionalFormatting sqref="B13">
    <cfRule type="expression" dxfId="44" priority="13" stopIfTrue="1">
      <formula>VLOOKUP(NeckEQ,ItemStats,66,FALSE())=1</formula>
    </cfRule>
  </conditionalFormatting>
  <conditionalFormatting sqref="B13">
    <cfRule type="expression" dxfId="43" priority="14" stopIfTrue="1">
      <formula>VLOOKUP(NeckEQ,ItemStats,66,FALSE())=2</formula>
    </cfRule>
  </conditionalFormatting>
  <conditionalFormatting sqref="B13">
    <cfRule type="expression" dxfId="42" priority="15" stopIfTrue="1">
      <formula>VLOOKUP(NeckEQ,ItemStats,66,FALSE())=3</formula>
    </cfRule>
  </conditionalFormatting>
  <conditionalFormatting sqref="B14">
    <cfRule type="expression" dxfId="41" priority="16" stopIfTrue="1">
      <formula>VLOOKUP(NeckEQ,ItemStats,67,FALSE())=1</formula>
    </cfRule>
  </conditionalFormatting>
  <conditionalFormatting sqref="B14">
    <cfRule type="expression" dxfId="40" priority="17" stopIfTrue="1">
      <formula>VLOOKUP(NeckEQ,ItemStats,67,FALSE())=2</formula>
    </cfRule>
  </conditionalFormatting>
  <conditionalFormatting sqref="B14">
    <cfRule type="expression" dxfId="39" priority="18" stopIfTrue="1">
      <formula>VLOOKUP(NeckEQ,ItemStats,67,FALSE())=3</formula>
    </cfRule>
  </conditionalFormatting>
  <conditionalFormatting sqref="B69">
    <cfRule type="expression" dxfId="38" priority="91" stopIfTrue="1">
      <formula>VLOOKUP(OHEQ,ItemStats,66,FALSE())=1</formula>
    </cfRule>
  </conditionalFormatting>
  <conditionalFormatting sqref="B69">
    <cfRule type="expression" dxfId="37" priority="92" stopIfTrue="1">
      <formula>VLOOKUP(OHEQ,ItemStats,66,FALSE())=2</formula>
    </cfRule>
  </conditionalFormatting>
  <conditionalFormatting sqref="B69">
    <cfRule type="expression" dxfId="36" priority="93" stopIfTrue="1">
      <formula>VLOOKUP(OHEQ,ItemStats,66,FALSE())=3</formula>
    </cfRule>
  </conditionalFormatting>
  <conditionalFormatting sqref="B70">
    <cfRule type="expression" dxfId="35" priority="94" stopIfTrue="1">
      <formula>VLOOKUP(OHEQ,ItemStats,67,FALSE())=1</formula>
    </cfRule>
  </conditionalFormatting>
  <conditionalFormatting sqref="B70">
    <cfRule type="expression" dxfId="34" priority="95" stopIfTrue="1">
      <formula>VLOOKUP(OHEQ,ItemStats,67,FALSE())=2</formula>
    </cfRule>
  </conditionalFormatting>
  <conditionalFormatting sqref="B70">
    <cfRule type="expression" dxfId="33" priority="96" stopIfTrue="1">
      <formula>VLOOKUP(OHEQ,ItemStats,67,FALSE())=3</formula>
    </cfRule>
  </conditionalFormatting>
  <conditionalFormatting sqref="B71">
    <cfRule type="expression" dxfId="32" priority="97" stopIfTrue="1">
      <formula>VLOOKUP(OHEQ,ItemStats,68,FALSE())=1</formula>
    </cfRule>
  </conditionalFormatting>
  <conditionalFormatting sqref="B71">
    <cfRule type="expression" dxfId="31" priority="98" stopIfTrue="1">
      <formula>VLOOKUP(OHEQ,ItemStats,68,FALSE())=2</formula>
    </cfRule>
  </conditionalFormatting>
  <conditionalFormatting sqref="B71">
    <cfRule type="expression" dxfId="30" priority="99" stopIfTrue="1">
      <formula>VLOOKUP(OHEQ,ItemStats,68,FALSE())=3</formula>
    </cfRule>
  </conditionalFormatting>
  <conditionalFormatting sqref="B74">
    <cfRule type="expression" dxfId="29" priority="100" stopIfTrue="1">
      <formula>VLOOKUP(RangedEQ,ItemStats,66,FALSE())=1</formula>
    </cfRule>
  </conditionalFormatting>
  <conditionalFormatting sqref="B74">
    <cfRule type="expression" dxfId="28" priority="101" stopIfTrue="1">
      <formula>VLOOKUP(RangedEQ,ItemStats,66,FALSE())=2</formula>
    </cfRule>
  </conditionalFormatting>
  <conditionalFormatting sqref="B74">
    <cfRule type="expression" dxfId="27" priority="102" stopIfTrue="1">
      <formula>VLOOKUP(RangedEQ,ItemStats,66,FALSE())=3</formula>
    </cfRule>
  </conditionalFormatting>
  <conditionalFormatting sqref="B75">
    <cfRule type="expression" dxfId="26" priority="103" stopIfTrue="1">
      <formula>VLOOKUP(RangedEQ,ItemStats,67,FALSE())=1</formula>
    </cfRule>
  </conditionalFormatting>
  <conditionalFormatting sqref="B75">
    <cfRule type="expression" dxfId="25" priority="104" stopIfTrue="1">
      <formula>VLOOKUP(RangedEQ,ItemStats,67,FALSE())=2</formula>
    </cfRule>
  </conditionalFormatting>
  <conditionalFormatting sqref="B75">
    <cfRule type="expression" dxfId="24" priority="105" stopIfTrue="1">
      <formula>VLOOKUP(RangedEQ,ItemStats,67,FALSE())=3</formula>
    </cfRule>
  </conditionalFormatting>
  <conditionalFormatting sqref="B54">
    <cfRule type="expression" dxfId="23" priority="76" stopIfTrue="1">
      <formula>VLOOKUP(Ring1EQ,ItemStats,66,FALSE())=1</formula>
    </cfRule>
  </conditionalFormatting>
  <conditionalFormatting sqref="B54">
    <cfRule type="expression" dxfId="22" priority="77" stopIfTrue="1">
      <formula>VLOOKUP(Ring1EQ,ItemStats,66,FALSE())=2</formula>
    </cfRule>
  </conditionalFormatting>
  <conditionalFormatting sqref="B54">
    <cfRule type="expression" dxfId="21" priority="78" stopIfTrue="1">
      <formula>VLOOKUP(Ring1EQ,ItemStats,66,FALSE())=3</formula>
    </cfRule>
  </conditionalFormatting>
  <conditionalFormatting sqref="B57">
    <cfRule type="expression" dxfId="20" priority="79" stopIfTrue="1">
      <formula>VLOOKUP(Ring2EQ,ItemStats,66,FALSE())=1</formula>
    </cfRule>
  </conditionalFormatting>
  <conditionalFormatting sqref="B57">
    <cfRule type="expression" dxfId="19" priority="80" stopIfTrue="1">
      <formula>VLOOKUP(Ring2EQ,ItemStats,66,FALSE())=2</formula>
    </cfRule>
  </conditionalFormatting>
  <conditionalFormatting sqref="B57">
    <cfRule type="expression" dxfId="18" priority="81" stopIfTrue="1">
      <formula>VLOOKUP(Ring2EQ,ItemStats,66,FALSE())=3</formula>
    </cfRule>
  </conditionalFormatting>
  <conditionalFormatting sqref="B17">
    <cfRule type="expression" dxfId="17" priority="19" stopIfTrue="1">
      <formula>VLOOKUP(ShoulderEQ,ItemStats,66,FALSE())=1</formula>
    </cfRule>
  </conditionalFormatting>
  <conditionalFormatting sqref="B17">
    <cfRule type="expression" dxfId="16" priority="20" stopIfTrue="1">
      <formula>VLOOKUP(ShoulderEQ,ItemStats,66,FALSE())=2</formula>
    </cfRule>
  </conditionalFormatting>
  <conditionalFormatting sqref="B17">
    <cfRule type="expression" dxfId="15" priority="21" stopIfTrue="1">
      <formula>VLOOKUP(ShoulderEQ,ItemStats,66,FALSE())=3</formula>
    </cfRule>
  </conditionalFormatting>
  <conditionalFormatting sqref="B18">
    <cfRule type="expression" dxfId="14" priority="22" stopIfTrue="1">
      <formula>VLOOKUP(ShoulderEQ,ItemStats,67,FALSE())=1</formula>
    </cfRule>
  </conditionalFormatting>
  <conditionalFormatting sqref="B18">
    <cfRule type="expression" dxfId="13" priority="23" stopIfTrue="1">
      <formula>VLOOKUP(ShoulderEQ,ItemStats,67,FALSE())=2</formula>
    </cfRule>
  </conditionalFormatting>
  <conditionalFormatting sqref="B18">
    <cfRule type="expression" dxfId="12" priority="24" stopIfTrue="1">
      <formula>VLOOKUP(ShoulderEQ,ItemStats,67,FALSE())=3</formula>
    </cfRule>
  </conditionalFormatting>
  <conditionalFormatting sqref="B30">
    <cfRule type="expression" dxfId="11" priority="40" stopIfTrue="1">
      <formula>VLOOKUP(WristEQ,ItemStats,66,FALSE())=1</formula>
    </cfRule>
  </conditionalFormatting>
  <conditionalFormatting sqref="B30">
    <cfRule type="expression" dxfId="10" priority="41" stopIfTrue="1">
      <formula>VLOOKUP(WristEQ,ItemStats,66,FALSE())=2</formula>
    </cfRule>
  </conditionalFormatting>
  <conditionalFormatting sqref="B30">
    <cfRule type="expression" dxfId="9" priority="42" stopIfTrue="1">
      <formula>VLOOKUP(WristEQ,ItemStats,66,FALSE())=3</formula>
    </cfRule>
  </conditionalFormatting>
  <conditionalFormatting sqref="B31">
    <cfRule type="expression" dxfId="8" priority="43" stopIfTrue="1">
      <formula>VLOOKUP(WristEQ,ItemStats,67,FALSE())=1</formula>
    </cfRule>
  </conditionalFormatting>
  <conditionalFormatting sqref="B31">
    <cfRule type="expression" dxfId="7" priority="44" stopIfTrue="1">
      <formula>VLOOKUP(WristEQ,ItemStats,67,FALSE())=2</formula>
    </cfRule>
  </conditionalFormatting>
  <conditionalFormatting sqref="B31">
    <cfRule type="expression" dxfId="6" priority="45" stopIfTrue="1">
      <formula>VLOOKUP(WristEQ,ItemStats,67,FALSE())=3</formula>
    </cfRule>
  </conditionalFormatting>
  <dataValidations count="34">
    <dataValidation type="list" allowBlank="1" showErrorMessage="1" sqref="B3">
      <formula1>RaceList</formula1>
    </dataValidation>
    <dataValidation type="list" allowBlank="1" showErrorMessage="1" sqref="B20">
      <formula1>CloakEnchants</formula1>
    </dataValidation>
    <dataValidation type="list" allowBlank="1" showErrorMessage="1" sqref="B23">
      <formula1>Chests</formula1>
    </dataValidation>
    <dataValidation type="list" allowBlank="1" showErrorMessage="1" sqref="B24">
      <formula1>ChestEnchants</formula1>
    </dataValidation>
    <dataValidation type="list" allowBlank="1" showErrorMessage="1" sqref="B28">
      <formula1>Wrists</formula1>
    </dataValidation>
    <dataValidation type="list" allowBlank="1" showErrorMessage="1" sqref="B29">
      <formula1>WristEnchants</formula1>
    </dataValidation>
    <dataValidation type="list" allowBlank="1" sqref="B32 B38 B40">
      <formula1>GemList</formula1>
    </dataValidation>
    <dataValidation type="list" allowBlank="1" showErrorMessage="1" sqref="B33">
      <formula1>Gloves</formula1>
    </dataValidation>
    <dataValidation type="list" allowBlank="1" showErrorMessage="1" sqref="B34">
      <formula1>GloveEnchants</formula1>
    </dataValidation>
    <dataValidation type="list" allowBlank="1" showErrorMessage="1" sqref="B39">
      <formula1>Belts</formula1>
    </dataValidation>
    <dataValidation type="list" allowBlank="1" showErrorMessage="1" sqref="B43">
      <formula1>Legs</formula1>
    </dataValidation>
    <dataValidation type="list" allowBlank="1" showErrorMessage="1" sqref="B6">
      <formula1>Helms</formula1>
    </dataValidation>
    <dataValidation type="list" allowBlank="1" showErrorMessage="1" sqref="B44">
      <formula1>LegEnchants</formula1>
    </dataValidation>
    <dataValidation type="list" allowBlank="1" showErrorMessage="1" sqref="B48">
      <formula1>Boots</formula1>
    </dataValidation>
    <dataValidation type="list" allowBlank="1" showErrorMessage="1" sqref="B49">
      <formula1>BootEnchants</formula1>
    </dataValidation>
    <dataValidation type="list" allowBlank="1" showErrorMessage="1" sqref="B52 B55">
      <formula1>Rings</formula1>
    </dataValidation>
    <dataValidation type="list" allowBlank="1" showErrorMessage="1" sqref="B53 B56">
      <formula1>RingEnchants</formula1>
    </dataValidation>
    <dataValidation type="list" allowBlank="1" showErrorMessage="1" sqref="B58:B59">
      <formula1>Trinkets</formula1>
    </dataValidation>
    <dataValidation type="list" allowBlank="1" showErrorMessage="1" sqref="B62">
      <formula1>MHWeapons</formula1>
    </dataValidation>
    <dataValidation type="list" allowBlank="1" showErrorMessage="1" sqref="B63">
      <formula1>MHEnchants</formula1>
    </dataValidation>
    <dataValidation type="list" allowBlank="1" showErrorMessage="1" sqref="B67">
      <formula1>OHWeapons</formula1>
    </dataValidation>
    <dataValidation type="list" allowBlank="1" showErrorMessage="1" sqref="B68">
      <formula1>OHEnchants</formula1>
    </dataValidation>
    <dataValidation type="list" allowBlank="1" showErrorMessage="1" sqref="B7">
      <formula1>HelmEnchants</formula1>
    </dataValidation>
    <dataValidation type="list" allowBlank="1" showErrorMessage="1" sqref="B73">
      <formula1>Ranged</formula1>
    </dataValidation>
    <dataValidation type="list" sqref="K46 K48 K51 K59 K66 K75">
      <formula1>"0,1,2,3"</formula1>
    </dataValidation>
    <dataValidation type="list" sqref="K47 K50 K52 K55 K57:K58 K60:K62 K68 K71 K74">
      <formula1>"0,1,2,3,4,5"</formula1>
    </dataValidation>
    <dataValidation type="list" sqref="K49 K54 K56 K64:K65 K70">
      <formula1>"0,1,2"</formula1>
    </dataValidation>
    <dataValidation type="list" allowBlank="1" sqref="K63 K67 K69 K72">
      <formula1>"0,1"</formula1>
    </dataValidation>
    <dataValidation allowBlank="1" showErrorMessage="1" sqref="B8 F77:F65536"/>
    <dataValidation type="list" allowBlank="1" showErrorMessage="1" sqref="B9:B11 B13:B14 B17:B18 B21:B22 B25:B27 B30:B31 B35:B37 B41:B42 B45:B47 B50:B51 B54 B57 B64:B66 B69:B71 B74:B75">
      <formula1>GemList</formula1>
    </dataValidation>
    <dataValidation type="list" allowBlank="1" showErrorMessage="1" sqref="B12">
      <formula1>Necks</formula1>
    </dataValidation>
    <dataValidation type="list" allowBlank="1" showErrorMessage="1" sqref="B15">
      <formula1>Shoulders</formula1>
    </dataValidation>
    <dataValidation type="list" allowBlank="1" showErrorMessage="1" sqref="B16">
      <formula1>ShoulderEnchants</formula1>
    </dataValidation>
    <dataValidation type="list" allowBlank="1" showErrorMessage="1" sqref="B19">
      <formula1>Cloaks</formula1>
    </dataValidation>
  </dataValidations>
  <pageMargins left="0.78740157480314954" right="0.78740157480314954" top="1.1814960629921261" bottom="1.1814960629921261" header="0.78740157480314954" footer="0.78740157480314954"/>
  <pageSetup fitToWidth="0" fitToHeight="0" pageOrder="overThenDown" orientation="portrait" horizontalDpi="1200" verticalDpi="12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G19" sqref="G19"/>
    </sheetView>
  </sheetViews>
  <sheetFormatPr defaultColWidth="10.69921875" defaultRowHeight="13.8" x14ac:dyDescent="0.25"/>
  <cols>
    <col min="1" max="1" width="19.8984375" customWidth="1"/>
    <col min="2" max="2" width="7" customWidth="1"/>
  </cols>
  <sheetData>
    <row r="1" spans="1:2" x14ac:dyDescent="0.25">
      <c r="A1" s="101" t="s">
        <v>128</v>
      </c>
    </row>
    <row r="2" spans="1:2" x14ac:dyDescent="0.25">
      <c r="A2" t="s">
        <v>129</v>
      </c>
    </row>
    <row r="3" spans="1:2" x14ac:dyDescent="0.25">
      <c r="A3" t="s">
        <v>130</v>
      </c>
    </row>
    <row r="4" spans="1:2" x14ac:dyDescent="0.25">
      <c r="A4" t="s">
        <v>131</v>
      </c>
    </row>
    <row r="6" spans="1:2" x14ac:dyDescent="0.25">
      <c r="A6" s="102" t="s">
        <v>132</v>
      </c>
      <c r="B6">
        <f>ROUND(Calcs!B561,1)</f>
        <v>3.9</v>
      </c>
    </row>
    <row r="8" spans="1:2" x14ac:dyDescent="0.25">
      <c r="A8" s="101" t="s">
        <v>133</v>
      </c>
    </row>
    <row r="9" spans="1:2" x14ac:dyDescent="0.25">
      <c r="A9" t="s">
        <v>134</v>
      </c>
    </row>
    <row r="10" spans="1:2" x14ac:dyDescent="0.25">
      <c r="A10" t="s">
        <v>135</v>
      </c>
    </row>
    <row r="11" spans="1:2" x14ac:dyDescent="0.25">
      <c r="A11" t="s">
        <v>136</v>
      </c>
    </row>
    <row r="14" spans="1:2" x14ac:dyDescent="0.25">
      <c r="A14" s="101" t="s">
        <v>137</v>
      </c>
    </row>
    <row r="15" spans="1:2" x14ac:dyDescent="0.25">
      <c r="A15" s="44" t="s">
        <v>138</v>
      </c>
    </row>
    <row r="17" spans="1:2" x14ac:dyDescent="0.25">
      <c r="A17" s="101" t="s">
        <v>139</v>
      </c>
    </row>
    <row r="18" spans="1:2" x14ac:dyDescent="0.25">
      <c r="A18" t="s">
        <v>140</v>
      </c>
    </row>
    <row r="19" spans="1:2" x14ac:dyDescent="0.25">
      <c r="A19" t="s">
        <v>141</v>
      </c>
    </row>
    <row r="20" spans="1:2" x14ac:dyDescent="0.25">
      <c r="A20" t="s">
        <v>142</v>
      </c>
    </row>
    <row r="21" spans="1:2" x14ac:dyDescent="0.25">
      <c r="A21" t="s">
        <v>143</v>
      </c>
    </row>
    <row r="22" spans="1:2" x14ac:dyDescent="0.25">
      <c r="A22" t="s">
        <v>144</v>
      </c>
    </row>
    <row r="23" spans="1:2" x14ac:dyDescent="0.25">
      <c r="A23" t="s">
        <v>145</v>
      </c>
    </row>
    <row r="25" spans="1:2" x14ac:dyDescent="0.25">
      <c r="A25" t="s">
        <v>146</v>
      </c>
      <c r="B25">
        <f>ROUND(Calcs!B634,1)</f>
        <v>3.9</v>
      </c>
    </row>
    <row r="26" spans="1:2" x14ac:dyDescent="0.25">
      <c r="A26" s="102" t="s">
        <v>147</v>
      </c>
      <c r="B26">
        <f>ROUND(Calcs!B630,1)</f>
        <v>8.8000000000000007</v>
      </c>
    </row>
    <row r="27" spans="1:2" x14ac:dyDescent="0.25">
      <c r="A27" t="s">
        <v>148</v>
      </c>
      <c r="B27" s="103">
        <f>ROUND((16+4*GlyphOfRupture)/Calcs!B631,2)</f>
        <v>0.92</v>
      </c>
    </row>
  </sheetData>
  <conditionalFormatting sqref="A15">
    <cfRule type="expression" dxfId="5" priority="3" stopIfTrue="1">
      <formula>HasMeta=0</formula>
    </cfRule>
  </conditionalFormatting>
  <conditionalFormatting sqref="A15">
    <cfRule type="expression" dxfId="4" priority="2" stopIfTrue="1">
      <formula>HasMeta=1</formula>
    </cfRule>
  </conditionalFormatting>
  <dataValidations count="1">
    <dataValidation allowBlank="1" showErrorMessage="1" sqref="A15"/>
  </dataValidations>
  <pageMargins left="0.78740157480314954" right="0.78740157480314954" top="1.1814960629921261" bottom="1.1814960629921261" header="0.78740157480314954" footer="0.78740157480314954"/>
  <pageSetup paperSize="0" fitToWidth="0" fitToHeight="0" pageOrder="overThenDown" orientation="portrait" horizontalDpi="0" verticalDpi="0" copies="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/>
  </sheetViews>
  <sheetFormatPr defaultColWidth="8.3984375" defaultRowHeight="13.8" x14ac:dyDescent="0.25"/>
  <cols>
    <col min="1" max="4" width="8.3984375" customWidth="1"/>
    <col min="5" max="5" width="9.8984375" customWidth="1"/>
  </cols>
  <sheetData>
    <row r="1" spans="1:8" x14ac:dyDescent="0.25">
      <c r="C1" t="s">
        <v>149</v>
      </c>
      <c r="D1" t="s">
        <v>150</v>
      </c>
      <c r="E1" t="s">
        <v>151</v>
      </c>
      <c r="F1" t="s">
        <v>152</v>
      </c>
      <c r="G1" t="s">
        <v>153</v>
      </c>
      <c r="H1" t="s">
        <v>154</v>
      </c>
    </row>
    <row r="2" spans="1:8" x14ac:dyDescent="0.25">
      <c r="A2" t="s">
        <v>155</v>
      </c>
      <c r="B2">
        <f>IF(A2=RaceSelection,1,0)</f>
        <v>0</v>
      </c>
      <c r="C2">
        <v>113</v>
      </c>
      <c r="D2">
        <v>189</v>
      </c>
      <c r="E2">
        <f>B2*Gear!AM414</f>
        <v>0</v>
      </c>
      <c r="F2">
        <f>B2*Gear!AM415</f>
        <v>0</v>
      </c>
      <c r="G2">
        <f>B2*Gear!AN414</f>
        <v>0</v>
      </c>
      <c r="H2">
        <f>B2*Gear!AN415</f>
        <v>0</v>
      </c>
    </row>
    <row r="3" spans="1:8" x14ac:dyDescent="0.25">
      <c r="A3" t="s">
        <v>156</v>
      </c>
      <c r="B3">
        <f>IF(A3=RaceSelection,1,0)</f>
        <v>1</v>
      </c>
      <c r="C3">
        <v>110</v>
      </c>
      <c r="D3">
        <v>194</v>
      </c>
      <c r="E3" t="s">
        <v>153</v>
      </c>
      <c r="F3" t="s">
        <v>154</v>
      </c>
    </row>
    <row r="4" spans="1:8" x14ac:dyDescent="0.25">
      <c r="A4" t="s">
        <v>157</v>
      </c>
      <c r="B4">
        <f>IF(A4=RaceSelection,1,0)</f>
        <v>0</v>
      </c>
      <c r="C4">
        <v>115</v>
      </c>
      <c r="D4">
        <v>185</v>
      </c>
      <c r="E4">
        <f>B4*Gear!AN414</f>
        <v>0</v>
      </c>
      <c r="F4">
        <f>B4*Gear!AN415</f>
        <v>0</v>
      </c>
    </row>
    <row r="5" spans="1:8" x14ac:dyDescent="0.25">
      <c r="A5" t="s">
        <v>158</v>
      </c>
      <c r="B5">
        <f>IF(A5=RaceSelection,1,0)</f>
        <v>0</v>
      </c>
      <c r="C5">
        <v>108</v>
      </c>
      <c r="D5">
        <v>192</v>
      </c>
    </row>
    <row r="6" spans="1:8" x14ac:dyDescent="0.25">
      <c r="A6" t="s">
        <v>159</v>
      </c>
      <c r="B6">
        <f>IF(A6=RaceSelection,1,0)</f>
        <v>0</v>
      </c>
      <c r="C6">
        <v>110</v>
      </c>
      <c r="D6">
        <v>191</v>
      </c>
    </row>
    <row r="7" spans="1:8" x14ac:dyDescent="0.25">
      <c r="A7" t="s">
        <v>160</v>
      </c>
      <c r="B7">
        <f>IF(A7=RaceSelection,1,0)</f>
        <v>0</v>
      </c>
      <c r="C7">
        <v>114</v>
      </c>
      <c r="D7">
        <v>191</v>
      </c>
    </row>
    <row r="8" spans="1:8" x14ac:dyDescent="0.25">
      <c r="A8" t="s">
        <v>161</v>
      </c>
      <c r="B8">
        <f>IF(A8=RaceSelection,1,0)</f>
        <v>0</v>
      </c>
      <c r="C8">
        <v>112</v>
      </c>
      <c r="D8">
        <v>187</v>
      </c>
      <c r="E8" t="s">
        <v>162</v>
      </c>
      <c r="F8" t="s">
        <v>163</v>
      </c>
      <c r="G8" t="s">
        <v>164</v>
      </c>
      <c r="H8" t="s">
        <v>165</v>
      </c>
    </row>
    <row r="9" spans="1:8" x14ac:dyDescent="0.25">
      <c r="A9" t="s">
        <v>5</v>
      </c>
      <c r="B9">
        <f>IF(A9=RaceSelection,1,0)</f>
        <v>0</v>
      </c>
      <c r="C9">
        <v>110</v>
      </c>
      <c r="D9">
        <v>191</v>
      </c>
      <c r="E9">
        <f>B9*Gear!AO414</f>
        <v>0</v>
      </c>
      <c r="F9">
        <f>B9*Gear!AO415</f>
        <v>0</v>
      </c>
      <c r="G9">
        <f>B9*Gear!AL414</f>
        <v>0</v>
      </c>
      <c r="H9">
        <f>B9*Gear!AP415</f>
        <v>0</v>
      </c>
    </row>
    <row r="11" spans="1:8" x14ac:dyDescent="0.25">
      <c r="C11">
        <f>SUMPRODUCT($B$2:$B$9,C2:C9)</f>
        <v>110</v>
      </c>
      <c r="D11">
        <f>SUMPRODUCT($B$2:$B$9,D2:D9)</f>
        <v>194</v>
      </c>
    </row>
    <row r="12" spans="1:8" x14ac:dyDescent="0.25">
      <c r="C12">
        <f>E2*3+G2*3+E4*5+F4*5+E9*5+G9*5</f>
        <v>0</v>
      </c>
      <c r="D12">
        <f>F2*3+H2*3+F4*5+F9*5+H9*5</f>
        <v>0</v>
      </c>
    </row>
  </sheetData>
  <pageMargins left="0.78740157480314954" right="0.78740157480314954" top="1.1814960629921261" bottom="1.1814960629921261" header="0.78740157480314954" footer="0.78740157480314954"/>
  <pageSetup paperSize="0" fitToWidth="0" fitToHeight="0" pageOrder="overThenDown" orientation="portrait" horizontalDpi="0" verticalDpi="0" copies="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22"/>
  <sheetViews>
    <sheetView topLeftCell="A259" workbookViewId="0">
      <selection activeCell="J275" sqref="J275"/>
    </sheetView>
  </sheetViews>
  <sheetFormatPr defaultColWidth="10.69921875" defaultRowHeight="13.8" x14ac:dyDescent="0.25"/>
  <cols>
    <col min="1" max="1" width="37.09765625" customWidth="1"/>
    <col min="2" max="2" width="6" customWidth="1"/>
    <col min="3" max="3" width="8.69921875" customWidth="1"/>
    <col min="4" max="5" width="6" customWidth="1"/>
    <col min="6" max="6" width="5.8984375" customWidth="1"/>
    <col min="7" max="7" width="8.59765625" customWidth="1"/>
    <col min="8" max="26" width="6" customWidth="1"/>
    <col min="27" max="28" width="6.8984375" customWidth="1"/>
    <col min="29" max="40" width="6.09765625" customWidth="1"/>
    <col min="41" max="62" width="6" customWidth="1"/>
    <col min="63" max="63" width="8.3984375" customWidth="1"/>
    <col min="64" max="64" width="7.3984375" customWidth="1"/>
    <col min="65" max="70" width="6" customWidth="1"/>
    <col min="71" max="71" width="5.8984375" customWidth="1"/>
    <col min="72" max="78" width="6" customWidth="1"/>
  </cols>
  <sheetData>
    <row r="1" spans="1:74" x14ac:dyDescent="0.25">
      <c r="A1" t="s">
        <v>166</v>
      </c>
      <c r="B1" t="s">
        <v>167</v>
      </c>
      <c r="C1" t="s">
        <v>168</v>
      </c>
      <c r="E1" t="s">
        <v>169</v>
      </c>
      <c r="G1" t="s">
        <v>170</v>
      </c>
      <c r="I1" t="s">
        <v>149</v>
      </c>
      <c r="J1" t="s">
        <v>150</v>
      </c>
      <c r="K1" t="s">
        <v>171</v>
      </c>
      <c r="M1" t="s">
        <v>172</v>
      </c>
      <c r="N1" t="s">
        <v>24</v>
      </c>
      <c r="O1" t="s">
        <v>173</v>
      </c>
      <c r="P1" t="s">
        <v>174</v>
      </c>
      <c r="Q1" t="s">
        <v>31</v>
      </c>
      <c r="R1" t="s">
        <v>175</v>
      </c>
      <c r="T1" t="s">
        <v>176</v>
      </c>
      <c r="U1" t="s">
        <v>177</v>
      </c>
      <c r="V1" t="s">
        <v>178</v>
      </c>
      <c r="W1" t="s">
        <v>179</v>
      </c>
      <c r="Y1" t="s">
        <v>180</v>
      </c>
      <c r="Z1" t="s">
        <v>181</v>
      </c>
      <c r="AA1" t="s">
        <v>182</v>
      </c>
      <c r="AB1" t="s">
        <v>183</v>
      </c>
      <c r="AD1">
        <v>1.4</v>
      </c>
      <c r="AE1">
        <v>1.5</v>
      </c>
      <c r="AF1">
        <v>1.6</v>
      </c>
      <c r="AH1">
        <v>2.5</v>
      </c>
      <c r="AI1">
        <v>2.6</v>
      </c>
      <c r="AJ1">
        <v>2.7</v>
      </c>
      <c r="AL1" t="s">
        <v>104</v>
      </c>
      <c r="AM1" t="s">
        <v>184</v>
      </c>
      <c r="AN1" t="s">
        <v>185</v>
      </c>
      <c r="AP1" t="s">
        <v>186</v>
      </c>
      <c r="AQ1" t="s">
        <v>187</v>
      </c>
      <c r="AR1" t="s">
        <v>188</v>
      </c>
      <c r="AT1" t="s">
        <v>189</v>
      </c>
      <c r="AU1" t="s">
        <v>190</v>
      </c>
      <c r="AV1" t="s">
        <v>191</v>
      </c>
      <c r="AW1" t="s">
        <v>192</v>
      </c>
      <c r="AX1" t="s">
        <v>193</v>
      </c>
      <c r="AY1" t="s">
        <v>194</v>
      </c>
      <c r="BA1" t="s">
        <v>195</v>
      </c>
      <c r="BC1" t="s">
        <v>196</v>
      </c>
      <c r="BD1" t="s">
        <v>197</v>
      </c>
      <c r="BE1" t="s">
        <v>198</v>
      </c>
      <c r="BG1" t="s">
        <v>199</v>
      </c>
      <c r="BI1" t="s">
        <v>200</v>
      </c>
      <c r="BJ1" t="s">
        <v>201</v>
      </c>
      <c r="BK1" t="s">
        <v>202</v>
      </c>
      <c r="BL1" t="s">
        <v>203</v>
      </c>
      <c r="BN1" t="s">
        <v>204</v>
      </c>
      <c r="BO1" t="s">
        <v>205</v>
      </c>
      <c r="BP1" t="s">
        <v>206</v>
      </c>
      <c r="BR1" t="s">
        <v>207</v>
      </c>
      <c r="BU1" t="s">
        <v>208</v>
      </c>
      <c r="BV1" t="s">
        <v>209</v>
      </c>
    </row>
    <row r="2" spans="1:74" x14ac:dyDescent="0.25">
      <c r="A2" s="44" t="s">
        <v>14</v>
      </c>
      <c r="B2" t="s">
        <v>210</v>
      </c>
      <c r="C2" t="str">
        <f t="shared" ref="C2:C16" si="0">B2&amp;" "&amp;_xlfn.RANK.EQ(BL2,HelmScores,0)</f>
        <v>Helm 1</v>
      </c>
      <c r="E2">
        <f t="shared" ref="E2:E16" si="1">IF(HelmEQ=A2,1,0)</f>
        <v>0</v>
      </c>
      <c r="G2">
        <f>SUMPRODUCT(StatVector,I2:R2)+(21*Calcs!$C$1089+Calcs!$AP$1089)*W2</f>
        <v>1200.3893193087695</v>
      </c>
      <c r="J2">
        <v>183</v>
      </c>
      <c r="K2">
        <v>183</v>
      </c>
      <c r="M2">
        <v>196</v>
      </c>
      <c r="N2">
        <v>114</v>
      </c>
      <c r="R2">
        <v>106</v>
      </c>
      <c r="T2">
        <v>1</v>
      </c>
      <c r="W2">
        <v>1</v>
      </c>
      <c r="AA2">
        <v>1</v>
      </c>
      <c r="AQ2">
        <v>8</v>
      </c>
      <c r="BA2">
        <f t="shared" ref="BA2:BA16" si="2">T2+U2+V2</f>
        <v>1</v>
      </c>
      <c r="BC2">
        <f t="shared" ref="BC2:BC16" si="3">SUMPRODUCT(StatVector,AP2:AY2)</f>
        <v>15.438312116910152</v>
      </c>
      <c r="BD2">
        <f t="shared" ref="BD2:BD16" si="4">T2*BestRedGemValue+U2*BestYellowGemValue+V2*BestBlueGemValue</f>
        <v>40</v>
      </c>
      <c r="BE2">
        <f t="shared" ref="BE2:BE16" si="5">BC2+BD2</f>
        <v>55.438312116910154</v>
      </c>
      <c r="BG2">
        <f>BA2*BestGemValue</f>
        <v>40</v>
      </c>
      <c r="BI2">
        <f t="shared" ref="BI2:BI16" si="6">IF(BG2&gt;BE2,0,1)</f>
        <v>1</v>
      </c>
      <c r="BJ2">
        <f>1</f>
        <v>1</v>
      </c>
      <c r="BK2">
        <f t="shared" ref="BK2:BK16" si="7">BI2*BE2+(1-BI2)*BG2+G2</f>
        <v>1255.8276314256796</v>
      </c>
      <c r="BL2">
        <f t="shared" ref="BL2:BL16" si="8">BK2*(1-E2)*BS2</f>
        <v>1255.8276314256796</v>
      </c>
      <c r="BN2">
        <f t="shared" ref="BN2:BN16" si="9">IF(T2&gt;0,1,IF(T2+U2&gt;0,2,IF(T2+U2+V2&gt;0,3,0)))</f>
        <v>1</v>
      </c>
      <c r="BO2">
        <f t="shared" ref="BO2:BO16" si="10">IF(T2&gt;1,1,IF(T2+U2&gt;1,2,IF(T2+U2+V2&gt;1,3,0)))</f>
        <v>0</v>
      </c>
      <c r="BP2" s="44">
        <f t="shared" ref="BP2:BP16" si="11">IF(T2&gt;2,1,IF(T2+U2&gt;2,2,IF(T2+U2+V2&gt;2,3,0)))</f>
        <v>0</v>
      </c>
      <c r="BR2" t="s">
        <v>67</v>
      </c>
      <c r="BS2">
        <f>VLOOKUP(BR2,ZoneFilters,3,FALSE())</f>
        <v>1</v>
      </c>
    </row>
    <row r="3" spans="1:74" x14ac:dyDescent="0.25">
      <c r="A3" s="44" t="s">
        <v>211</v>
      </c>
      <c r="B3" t="s">
        <v>210</v>
      </c>
      <c r="C3" t="str">
        <f t="shared" si="0"/>
        <v>Helm 2</v>
      </c>
      <c r="E3">
        <f t="shared" si="1"/>
        <v>0</v>
      </c>
      <c r="G3">
        <f>SUMPRODUCT(StatVector,I3:R3)+(21*Calcs!$C$1089+Calcs!$AP$1089)*W3</f>
        <v>1180.0512170059519</v>
      </c>
      <c r="J3">
        <v>159</v>
      </c>
      <c r="K3">
        <v>183</v>
      </c>
      <c r="M3">
        <v>244</v>
      </c>
      <c r="N3">
        <v>122</v>
      </c>
      <c r="O3">
        <v>98</v>
      </c>
      <c r="U3">
        <v>1</v>
      </c>
      <c r="W3">
        <v>1</v>
      </c>
      <c r="AQ3">
        <v>8</v>
      </c>
      <c r="BA3">
        <f t="shared" si="2"/>
        <v>1</v>
      </c>
      <c r="BC3">
        <f t="shared" si="3"/>
        <v>15.438312116910152</v>
      </c>
      <c r="BD3">
        <f t="shared" si="4"/>
        <v>38.123555063124755</v>
      </c>
      <c r="BE3">
        <f t="shared" si="5"/>
        <v>53.561867180034909</v>
      </c>
      <c r="BG3">
        <f>BA3*BestGemValue</f>
        <v>40</v>
      </c>
      <c r="BI3">
        <f t="shared" si="6"/>
        <v>1</v>
      </c>
      <c r="BJ3">
        <f>1</f>
        <v>1</v>
      </c>
      <c r="BK3">
        <f t="shared" si="7"/>
        <v>1233.6130841859867</v>
      </c>
      <c r="BL3">
        <f t="shared" si="8"/>
        <v>1233.6130841859867</v>
      </c>
      <c r="BN3">
        <f t="shared" si="9"/>
        <v>2</v>
      </c>
      <c r="BO3">
        <f t="shared" si="10"/>
        <v>0</v>
      </c>
      <c r="BP3" s="44">
        <f t="shared" si="11"/>
        <v>0</v>
      </c>
      <c r="BR3" t="s">
        <v>67</v>
      </c>
      <c r="BS3">
        <f>VLOOKUP(BR3,ZoneFilters,3,FALSE())</f>
        <v>1</v>
      </c>
    </row>
    <row r="4" spans="1:74" x14ac:dyDescent="0.25">
      <c r="A4" s="44" t="s">
        <v>212</v>
      </c>
      <c r="B4" t="s">
        <v>210</v>
      </c>
      <c r="C4" t="str">
        <f t="shared" si="0"/>
        <v>Helm 3</v>
      </c>
      <c r="E4">
        <f t="shared" si="1"/>
        <v>0</v>
      </c>
      <c r="G4">
        <f>SUMPRODUCT(StatVector,I4:R4)+(21*Calcs!$C$1089+Calcs!$AP$1089)*W4</f>
        <v>1138.1330281635471</v>
      </c>
      <c r="J4">
        <v>154</v>
      </c>
      <c r="K4">
        <v>111</v>
      </c>
      <c r="M4">
        <v>230</v>
      </c>
      <c r="Q4">
        <v>92</v>
      </c>
      <c r="R4">
        <v>100</v>
      </c>
      <c r="U4">
        <v>1</v>
      </c>
      <c r="W4">
        <v>1</v>
      </c>
      <c r="AY4">
        <v>8</v>
      </c>
      <c r="BA4">
        <f t="shared" si="2"/>
        <v>1</v>
      </c>
      <c r="BC4">
        <f t="shared" si="3"/>
        <v>15.438312116910152</v>
      </c>
      <c r="BD4">
        <f t="shared" si="4"/>
        <v>38.123555063124755</v>
      </c>
      <c r="BE4">
        <f t="shared" si="5"/>
        <v>53.561867180034909</v>
      </c>
      <c r="BG4">
        <f>BA4*BestGemValue</f>
        <v>40</v>
      </c>
      <c r="BI4">
        <f t="shared" si="6"/>
        <v>1</v>
      </c>
      <c r="BJ4">
        <f>1</f>
        <v>1</v>
      </c>
      <c r="BK4">
        <f t="shared" si="7"/>
        <v>1191.6948953435819</v>
      </c>
      <c r="BL4">
        <f t="shared" si="8"/>
        <v>1191.6948953435819</v>
      </c>
      <c r="BN4">
        <f t="shared" si="9"/>
        <v>2</v>
      </c>
      <c r="BO4">
        <f t="shared" si="10"/>
        <v>0</v>
      </c>
      <c r="BP4" s="44">
        <f t="shared" si="11"/>
        <v>0</v>
      </c>
      <c r="BR4" t="s">
        <v>62</v>
      </c>
      <c r="BS4">
        <f>VLOOKUP(BR4,ZoneFilters,3,FALSE())</f>
        <v>1</v>
      </c>
    </row>
    <row r="5" spans="1:74" x14ac:dyDescent="0.25">
      <c r="A5" s="44" t="s">
        <v>213</v>
      </c>
      <c r="B5" t="s">
        <v>210</v>
      </c>
      <c r="C5" t="str">
        <f t="shared" si="0"/>
        <v>Helm 4</v>
      </c>
      <c r="E5">
        <f t="shared" si="1"/>
        <v>0</v>
      </c>
      <c r="G5">
        <f>SUMPRODUCT(StatVector,I5:R5)+(21*Calcs!$C$1089+Calcs!$AP$1089)*W5</f>
        <v>1080.8440252797191</v>
      </c>
      <c r="J5">
        <v>162</v>
      </c>
      <c r="K5">
        <v>162</v>
      </c>
      <c r="M5">
        <v>168</v>
      </c>
      <c r="N5">
        <v>100</v>
      </c>
      <c r="R5">
        <v>92</v>
      </c>
      <c r="T5">
        <v>1</v>
      </c>
      <c r="W5">
        <v>1</v>
      </c>
      <c r="AA5">
        <v>1</v>
      </c>
      <c r="AQ5">
        <v>8</v>
      </c>
      <c r="BA5">
        <f t="shared" si="2"/>
        <v>1</v>
      </c>
      <c r="BC5">
        <f t="shared" si="3"/>
        <v>15.438312116910152</v>
      </c>
      <c r="BD5">
        <f t="shared" si="4"/>
        <v>40</v>
      </c>
      <c r="BE5">
        <f t="shared" si="5"/>
        <v>55.438312116910154</v>
      </c>
      <c r="BG5">
        <f>BA5*BestGemValue</f>
        <v>40</v>
      </c>
      <c r="BI5">
        <f t="shared" si="6"/>
        <v>1</v>
      </c>
      <c r="BJ5">
        <f>1</f>
        <v>1</v>
      </c>
      <c r="BK5">
        <f t="shared" si="7"/>
        <v>1136.2823373966291</v>
      </c>
      <c r="BL5">
        <f t="shared" si="8"/>
        <v>1136.2823373966291</v>
      </c>
      <c r="BN5">
        <f t="shared" si="9"/>
        <v>1</v>
      </c>
      <c r="BO5">
        <f t="shared" si="10"/>
        <v>0</v>
      </c>
      <c r="BP5" s="44">
        <f t="shared" si="11"/>
        <v>0</v>
      </c>
      <c r="BR5" t="s">
        <v>65</v>
      </c>
      <c r="BS5">
        <f>VLOOKUP(BR5,ZoneFilters,3,FALSE())</f>
        <v>1</v>
      </c>
    </row>
    <row r="6" spans="1:74" x14ac:dyDescent="0.25">
      <c r="A6" s="44" t="s">
        <v>214</v>
      </c>
      <c r="B6" t="s">
        <v>210</v>
      </c>
      <c r="C6" t="str">
        <f t="shared" si="0"/>
        <v>Helm 15</v>
      </c>
      <c r="E6">
        <f t="shared" si="1"/>
        <v>1</v>
      </c>
      <c r="G6">
        <f>SUMPRODUCT(StatVector,I6:R6)+(21*Calcs!$C$1089+Calcs!$AP$1089)*W6</f>
        <v>1063.4060187098912</v>
      </c>
      <c r="J6">
        <v>138</v>
      </c>
      <c r="K6">
        <v>162</v>
      </c>
      <c r="M6">
        <v>216</v>
      </c>
      <c r="N6">
        <v>108</v>
      </c>
      <c r="O6">
        <v>84</v>
      </c>
      <c r="U6">
        <v>1</v>
      </c>
      <c r="W6">
        <v>1</v>
      </c>
      <c r="AQ6">
        <v>8</v>
      </c>
      <c r="BA6">
        <f t="shared" si="2"/>
        <v>1</v>
      </c>
      <c r="BC6">
        <f t="shared" si="3"/>
        <v>15.438312116910152</v>
      </c>
      <c r="BD6">
        <f t="shared" si="4"/>
        <v>38.123555063124755</v>
      </c>
      <c r="BE6">
        <f t="shared" si="5"/>
        <v>53.561867180034909</v>
      </c>
      <c r="BG6">
        <f>BA6*BestGemValue</f>
        <v>40</v>
      </c>
      <c r="BI6">
        <f t="shared" si="6"/>
        <v>1</v>
      </c>
      <c r="BJ6">
        <f>1</f>
        <v>1</v>
      </c>
      <c r="BK6">
        <f t="shared" si="7"/>
        <v>1116.967885889926</v>
      </c>
      <c r="BL6">
        <f t="shared" si="8"/>
        <v>0</v>
      </c>
      <c r="BN6">
        <f t="shared" si="9"/>
        <v>2</v>
      </c>
      <c r="BO6">
        <f t="shared" si="10"/>
        <v>0</v>
      </c>
      <c r="BP6" s="44">
        <f t="shared" si="11"/>
        <v>0</v>
      </c>
      <c r="BR6" t="s">
        <v>65</v>
      </c>
      <c r="BS6">
        <f>VLOOKUP(BR6,ZoneFilters,3,FALSE())</f>
        <v>1</v>
      </c>
    </row>
    <row r="7" spans="1:74" x14ac:dyDescent="0.25">
      <c r="A7" t="s">
        <v>215</v>
      </c>
      <c r="B7" t="s">
        <v>210</v>
      </c>
      <c r="C7" t="str">
        <f t="shared" si="0"/>
        <v>Helm 6</v>
      </c>
      <c r="E7">
        <f t="shared" si="1"/>
        <v>0</v>
      </c>
      <c r="G7">
        <f>SUMPRODUCT(StatVector,I7:R7)+(21*Calcs!$C$1089+Calcs!$AP$1089)*W7</f>
        <v>1036.5844972848054</v>
      </c>
      <c r="J7">
        <v>137</v>
      </c>
      <c r="K7">
        <v>153</v>
      </c>
      <c r="M7">
        <v>172</v>
      </c>
      <c r="N7">
        <v>102</v>
      </c>
      <c r="P7">
        <v>86</v>
      </c>
      <c r="V7">
        <v>1</v>
      </c>
      <c r="W7">
        <v>1</v>
      </c>
      <c r="Z7">
        <v>1</v>
      </c>
      <c r="AQ7">
        <v>8</v>
      </c>
      <c r="BA7">
        <f t="shared" si="2"/>
        <v>1</v>
      </c>
      <c r="BC7">
        <f t="shared" si="3"/>
        <v>15.438312116910152</v>
      </c>
      <c r="BD7">
        <f t="shared" si="4"/>
        <v>20</v>
      </c>
      <c r="BE7">
        <f t="shared" si="5"/>
        <v>35.438312116910154</v>
      </c>
      <c r="BG7">
        <f>BA7*BestGemValue</f>
        <v>40</v>
      </c>
      <c r="BI7">
        <f t="shared" si="6"/>
        <v>0</v>
      </c>
      <c r="BJ7">
        <f>1</f>
        <v>1</v>
      </c>
      <c r="BK7">
        <f t="shared" si="7"/>
        <v>1076.5844972848054</v>
      </c>
      <c r="BL7">
        <f t="shared" si="8"/>
        <v>1076.5844972848054</v>
      </c>
      <c r="BN7">
        <f t="shared" si="9"/>
        <v>3</v>
      </c>
      <c r="BO7">
        <f t="shared" si="10"/>
        <v>0</v>
      </c>
      <c r="BP7" s="44">
        <f t="shared" si="11"/>
        <v>0</v>
      </c>
      <c r="BR7" s="44" t="s">
        <v>59</v>
      </c>
      <c r="BS7">
        <f>VLOOKUP(BR7,ZoneFilters,3,FALSE())</f>
        <v>1</v>
      </c>
    </row>
    <row r="8" spans="1:74" x14ac:dyDescent="0.25">
      <c r="A8" s="44" t="s">
        <v>216</v>
      </c>
      <c r="B8" t="s">
        <v>210</v>
      </c>
      <c r="C8" t="str">
        <f t="shared" si="0"/>
        <v>Helm 5</v>
      </c>
      <c r="E8">
        <f t="shared" si="1"/>
        <v>0</v>
      </c>
      <c r="G8">
        <f>SUMPRODUCT(StatVector,I8:R8)+(21*Calcs!$C$1089+Calcs!$AP$1089)*W8</f>
        <v>1030.4910916493845</v>
      </c>
      <c r="J8">
        <v>136</v>
      </c>
      <c r="K8">
        <v>97</v>
      </c>
      <c r="M8">
        <v>202</v>
      </c>
      <c r="Q8">
        <v>80</v>
      </c>
      <c r="R8">
        <v>88</v>
      </c>
      <c r="U8">
        <v>1</v>
      </c>
      <c r="W8">
        <v>1</v>
      </c>
      <c r="AY8">
        <v>8</v>
      </c>
      <c r="BA8">
        <f t="shared" si="2"/>
        <v>1</v>
      </c>
      <c r="BC8">
        <f t="shared" si="3"/>
        <v>15.438312116910152</v>
      </c>
      <c r="BD8">
        <f t="shared" si="4"/>
        <v>38.123555063124755</v>
      </c>
      <c r="BE8">
        <f t="shared" si="5"/>
        <v>53.561867180034909</v>
      </c>
      <c r="BG8">
        <f>BA8*BestGemValue</f>
        <v>40</v>
      </c>
      <c r="BI8">
        <f t="shared" si="6"/>
        <v>1</v>
      </c>
      <c r="BJ8">
        <f>1</f>
        <v>1</v>
      </c>
      <c r="BK8">
        <f t="shared" si="7"/>
        <v>1084.0529588294194</v>
      </c>
      <c r="BL8">
        <f t="shared" si="8"/>
        <v>1084.0529588294194</v>
      </c>
      <c r="BN8">
        <f t="shared" si="9"/>
        <v>2</v>
      </c>
      <c r="BO8">
        <f t="shared" si="10"/>
        <v>0</v>
      </c>
      <c r="BP8" s="44">
        <f t="shared" si="11"/>
        <v>0</v>
      </c>
      <c r="BR8" t="s">
        <v>60</v>
      </c>
      <c r="BS8">
        <f>VLOOKUP(BR8,ZoneFilters,3,FALSE())</f>
        <v>1</v>
      </c>
    </row>
    <row r="9" spans="1:74" x14ac:dyDescent="0.25">
      <c r="A9" s="44" t="s">
        <v>217</v>
      </c>
      <c r="B9" t="s">
        <v>210</v>
      </c>
      <c r="C9" t="str">
        <f t="shared" si="0"/>
        <v>Helm 7</v>
      </c>
      <c r="E9">
        <f t="shared" si="1"/>
        <v>0</v>
      </c>
      <c r="G9">
        <f>SUMPRODUCT(StatVector,I9:R9)+(21*Calcs!$C$1089+Calcs!$AP$1089)*W9</f>
        <v>977.37663039767551</v>
      </c>
      <c r="J9">
        <v>144</v>
      </c>
      <c r="K9">
        <v>144</v>
      </c>
      <c r="M9">
        <v>143</v>
      </c>
      <c r="N9">
        <v>88</v>
      </c>
      <c r="R9">
        <v>80</v>
      </c>
      <c r="T9">
        <v>1</v>
      </c>
      <c r="W9">
        <v>1</v>
      </c>
      <c r="AA9">
        <v>1</v>
      </c>
      <c r="AQ9">
        <v>8</v>
      </c>
      <c r="BA9">
        <f t="shared" si="2"/>
        <v>1</v>
      </c>
      <c r="BC9">
        <f t="shared" si="3"/>
        <v>15.438312116910152</v>
      </c>
      <c r="BD9">
        <f t="shared" si="4"/>
        <v>40</v>
      </c>
      <c r="BE9">
        <f t="shared" si="5"/>
        <v>55.438312116910154</v>
      </c>
      <c r="BG9">
        <f>BA9*BestGemValue</f>
        <v>40</v>
      </c>
      <c r="BI9">
        <f t="shared" si="6"/>
        <v>1</v>
      </c>
      <c r="BJ9">
        <f>1</f>
        <v>1</v>
      </c>
      <c r="BK9">
        <f t="shared" si="7"/>
        <v>1032.8149425145857</v>
      </c>
      <c r="BL9">
        <f t="shared" si="8"/>
        <v>1032.8149425145857</v>
      </c>
      <c r="BN9">
        <f t="shared" si="9"/>
        <v>1</v>
      </c>
      <c r="BO9">
        <f t="shared" si="10"/>
        <v>0</v>
      </c>
      <c r="BP9" s="44">
        <f t="shared" si="11"/>
        <v>0</v>
      </c>
      <c r="BR9" t="s">
        <v>60</v>
      </c>
      <c r="BS9">
        <f>VLOOKUP(BR9,ZoneFilters,3,FALSE())</f>
        <v>1</v>
      </c>
    </row>
    <row r="10" spans="1:74" x14ac:dyDescent="0.25">
      <c r="A10" t="s">
        <v>218</v>
      </c>
      <c r="B10" t="s">
        <v>210</v>
      </c>
      <c r="C10" t="str">
        <f t="shared" si="0"/>
        <v>Helm 8</v>
      </c>
      <c r="E10">
        <f t="shared" si="1"/>
        <v>0</v>
      </c>
      <c r="G10">
        <f>SUMPRODUCT(StatVector,I10:R10)+(21*Calcs!$C$1089+Calcs!$AP$1089)*W10</f>
        <v>970.78919951215391</v>
      </c>
      <c r="J10">
        <v>128</v>
      </c>
      <c r="K10">
        <v>85</v>
      </c>
      <c r="M10">
        <v>190</v>
      </c>
      <c r="N10">
        <v>68</v>
      </c>
      <c r="R10">
        <v>86</v>
      </c>
      <c r="T10">
        <v>1</v>
      </c>
      <c r="W10">
        <v>1</v>
      </c>
      <c r="AY10">
        <v>8</v>
      </c>
      <c r="BA10">
        <f t="shared" si="2"/>
        <v>1</v>
      </c>
      <c r="BC10">
        <f t="shared" si="3"/>
        <v>15.438312116910152</v>
      </c>
      <c r="BD10">
        <f t="shared" si="4"/>
        <v>40</v>
      </c>
      <c r="BE10">
        <f t="shared" si="5"/>
        <v>55.438312116910154</v>
      </c>
      <c r="BG10">
        <f>BA10*BestGemValue</f>
        <v>40</v>
      </c>
      <c r="BI10">
        <f t="shared" si="6"/>
        <v>1</v>
      </c>
      <c r="BJ10">
        <f>1</f>
        <v>1</v>
      </c>
      <c r="BK10">
        <f t="shared" si="7"/>
        <v>1026.2275116290641</v>
      </c>
      <c r="BL10">
        <f t="shared" si="8"/>
        <v>1026.2275116290641</v>
      </c>
      <c r="BN10">
        <f t="shared" si="9"/>
        <v>1</v>
      </c>
      <c r="BO10">
        <f t="shared" si="10"/>
        <v>0</v>
      </c>
      <c r="BP10" s="44">
        <f t="shared" si="11"/>
        <v>0</v>
      </c>
      <c r="BR10" t="s">
        <v>55</v>
      </c>
      <c r="BS10">
        <f>VLOOKUP(BR10,ZoneFilters,3,FALSE())</f>
        <v>1</v>
      </c>
    </row>
    <row r="11" spans="1:74" x14ac:dyDescent="0.25">
      <c r="A11" t="s">
        <v>219</v>
      </c>
      <c r="B11" t="s">
        <v>210</v>
      </c>
      <c r="C11" t="str">
        <f t="shared" si="0"/>
        <v>Helm 9</v>
      </c>
      <c r="E11">
        <f t="shared" si="1"/>
        <v>0</v>
      </c>
      <c r="G11">
        <f>SUMPRODUCT(StatVector,I11:R11)+(21*Calcs!$C$1089+Calcs!$AP$1089)*W11</f>
        <v>931.86540489678885</v>
      </c>
      <c r="J11">
        <v>120</v>
      </c>
      <c r="K11">
        <v>136</v>
      </c>
      <c r="M11">
        <v>165</v>
      </c>
      <c r="O11">
        <v>82</v>
      </c>
      <c r="R11">
        <v>74</v>
      </c>
      <c r="U11">
        <v>1</v>
      </c>
      <c r="W11">
        <v>1</v>
      </c>
      <c r="AQ11">
        <v>8</v>
      </c>
      <c r="BA11">
        <f t="shared" si="2"/>
        <v>1</v>
      </c>
      <c r="BC11">
        <f t="shared" si="3"/>
        <v>15.438312116910152</v>
      </c>
      <c r="BD11">
        <f t="shared" si="4"/>
        <v>38.123555063124755</v>
      </c>
      <c r="BE11">
        <f t="shared" si="5"/>
        <v>53.561867180034909</v>
      </c>
      <c r="BG11">
        <f>BA11*BestGemValue</f>
        <v>40</v>
      </c>
      <c r="BI11">
        <f t="shared" si="6"/>
        <v>1</v>
      </c>
      <c r="BJ11">
        <f>1</f>
        <v>1</v>
      </c>
      <c r="BK11">
        <f t="shared" si="7"/>
        <v>985.42727207682378</v>
      </c>
      <c r="BL11">
        <f t="shared" si="8"/>
        <v>985.42727207682378</v>
      </c>
      <c r="BN11">
        <f t="shared" si="9"/>
        <v>2</v>
      </c>
      <c r="BO11">
        <f t="shared" si="10"/>
        <v>0</v>
      </c>
      <c r="BP11" s="44">
        <f t="shared" si="11"/>
        <v>0</v>
      </c>
      <c r="BR11" t="s">
        <v>55</v>
      </c>
      <c r="BS11">
        <f>VLOOKUP(BR11,ZoneFilters,3,FALSE())</f>
        <v>1</v>
      </c>
    </row>
    <row r="12" spans="1:74" x14ac:dyDescent="0.25">
      <c r="A12" t="s">
        <v>220</v>
      </c>
      <c r="B12" t="s">
        <v>210</v>
      </c>
      <c r="C12" t="str">
        <f t="shared" si="0"/>
        <v>Helm 10</v>
      </c>
      <c r="E12">
        <f t="shared" si="1"/>
        <v>0</v>
      </c>
      <c r="G12">
        <f>SUMPRODUCT(StatVector,I12:R12)+(21*Calcs!$C$1089+Calcs!$AP$1089)*W12</f>
        <v>935.9117782940026</v>
      </c>
      <c r="J12">
        <v>120</v>
      </c>
      <c r="K12">
        <v>136</v>
      </c>
      <c r="M12">
        <v>149</v>
      </c>
      <c r="N12">
        <v>90</v>
      </c>
      <c r="P12">
        <v>74</v>
      </c>
      <c r="V12">
        <v>1</v>
      </c>
      <c r="W12">
        <v>1</v>
      </c>
      <c r="Z12">
        <v>1</v>
      </c>
      <c r="AQ12">
        <v>8</v>
      </c>
      <c r="BA12">
        <f t="shared" si="2"/>
        <v>1</v>
      </c>
      <c r="BC12">
        <f t="shared" si="3"/>
        <v>15.438312116910152</v>
      </c>
      <c r="BD12">
        <f t="shared" si="4"/>
        <v>20</v>
      </c>
      <c r="BE12">
        <f t="shared" si="5"/>
        <v>35.438312116910154</v>
      </c>
      <c r="BG12">
        <f>BA12*BestGemValue</f>
        <v>40</v>
      </c>
      <c r="BI12">
        <f t="shared" si="6"/>
        <v>0</v>
      </c>
      <c r="BJ12">
        <f>1</f>
        <v>1</v>
      </c>
      <c r="BK12">
        <f t="shared" si="7"/>
        <v>975.9117782940026</v>
      </c>
      <c r="BL12">
        <f t="shared" si="8"/>
        <v>975.9117782940026</v>
      </c>
      <c r="BN12">
        <f t="shared" si="9"/>
        <v>3</v>
      </c>
      <c r="BO12">
        <f t="shared" si="10"/>
        <v>0</v>
      </c>
      <c r="BP12" s="44">
        <f t="shared" si="11"/>
        <v>0</v>
      </c>
      <c r="BR12" t="s">
        <v>59</v>
      </c>
      <c r="BS12">
        <f>VLOOKUP(BR12,ZoneFilters,3,FALSE())</f>
        <v>1</v>
      </c>
    </row>
    <row r="13" spans="1:74" x14ac:dyDescent="0.25">
      <c r="A13" t="s">
        <v>221</v>
      </c>
      <c r="B13" t="s">
        <v>210</v>
      </c>
      <c r="C13" t="str">
        <f t="shared" si="0"/>
        <v>Helm 11</v>
      </c>
      <c r="E13">
        <f t="shared" si="1"/>
        <v>0</v>
      </c>
      <c r="G13">
        <f>SUMPRODUCT(StatVector,I13:R13)+(21*Calcs!$C$1089+Calcs!$AP$1089)*W13</f>
        <v>880.469914762504</v>
      </c>
      <c r="J13">
        <v>112</v>
      </c>
      <c r="K13">
        <v>74</v>
      </c>
      <c r="M13">
        <v>167</v>
      </c>
      <c r="N13">
        <v>58</v>
      </c>
      <c r="R13">
        <v>76</v>
      </c>
      <c r="T13">
        <v>1</v>
      </c>
      <c r="W13">
        <v>1</v>
      </c>
      <c r="AY13">
        <v>8</v>
      </c>
      <c r="BA13">
        <f t="shared" si="2"/>
        <v>1</v>
      </c>
      <c r="BC13">
        <f t="shared" si="3"/>
        <v>15.438312116910152</v>
      </c>
      <c r="BD13">
        <f t="shared" si="4"/>
        <v>40</v>
      </c>
      <c r="BE13">
        <f t="shared" si="5"/>
        <v>55.438312116910154</v>
      </c>
      <c r="BG13">
        <f>BA13*BestGemValue</f>
        <v>40</v>
      </c>
      <c r="BI13">
        <f t="shared" si="6"/>
        <v>1</v>
      </c>
      <c r="BJ13">
        <f>1</f>
        <v>1</v>
      </c>
      <c r="BK13">
        <f t="shared" si="7"/>
        <v>935.9082268794142</v>
      </c>
      <c r="BL13">
        <f t="shared" si="8"/>
        <v>935.9082268794142</v>
      </c>
      <c r="BN13">
        <f t="shared" si="9"/>
        <v>1</v>
      </c>
      <c r="BO13">
        <f t="shared" si="10"/>
        <v>0</v>
      </c>
      <c r="BP13" s="44">
        <f t="shared" si="11"/>
        <v>0</v>
      </c>
      <c r="BR13" t="s">
        <v>55</v>
      </c>
      <c r="BS13">
        <f>VLOOKUP(BR13,ZoneFilters,3,FALSE())</f>
        <v>1</v>
      </c>
    </row>
    <row r="14" spans="1:74" x14ac:dyDescent="0.25">
      <c r="A14" t="s">
        <v>222</v>
      </c>
      <c r="B14" t="s">
        <v>210</v>
      </c>
      <c r="C14" t="str">
        <f t="shared" si="0"/>
        <v>Helm 12</v>
      </c>
      <c r="E14">
        <f t="shared" si="1"/>
        <v>0</v>
      </c>
      <c r="G14">
        <f>SUMPRODUCT(StatVector,I14:R14)+(21*Calcs!$C$1089+Calcs!$AP$1089)*W14</f>
        <v>862.62038569640913</v>
      </c>
      <c r="J14">
        <v>104</v>
      </c>
      <c r="K14">
        <v>80</v>
      </c>
      <c r="M14">
        <v>167</v>
      </c>
      <c r="N14">
        <v>47</v>
      </c>
      <c r="Q14">
        <v>90</v>
      </c>
      <c r="U14">
        <v>1</v>
      </c>
      <c r="W14">
        <v>1</v>
      </c>
      <c r="AX14">
        <v>8</v>
      </c>
      <c r="BA14">
        <f t="shared" si="2"/>
        <v>1</v>
      </c>
      <c r="BC14">
        <f t="shared" si="3"/>
        <v>14.498844050499807</v>
      </c>
      <c r="BD14">
        <f t="shared" si="4"/>
        <v>38.123555063124755</v>
      </c>
      <c r="BE14">
        <f t="shared" si="5"/>
        <v>52.62239911362456</v>
      </c>
      <c r="BG14">
        <f>BA14*BestGemValue</f>
        <v>40</v>
      </c>
      <c r="BI14">
        <f t="shared" si="6"/>
        <v>1</v>
      </c>
      <c r="BJ14">
        <f>1</f>
        <v>1</v>
      </c>
      <c r="BK14">
        <f t="shared" si="7"/>
        <v>915.24278481003364</v>
      </c>
      <c r="BL14">
        <f t="shared" si="8"/>
        <v>915.24278481003364</v>
      </c>
      <c r="BN14">
        <f t="shared" si="9"/>
        <v>2</v>
      </c>
      <c r="BO14">
        <f t="shared" si="10"/>
        <v>0</v>
      </c>
      <c r="BP14" s="44">
        <f t="shared" si="11"/>
        <v>0</v>
      </c>
      <c r="BR14" t="s">
        <v>55</v>
      </c>
      <c r="BS14">
        <f>VLOOKUP(BR14,ZoneFilters,3,FALSE())</f>
        <v>1</v>
      </c>
    </row>
    <row r="15" spans="1:74" x14ac:dyDescent="0.25">
      <c r="A15" t="s">
        <v>223</v>
      </c>
      <c r="B15" t="s">
        <v>210</v>
      </c>
      <c r="C15" t="str">
        <f t="shared" si="0"/>
        <v>Helm 13</v>
      </c>
      <c r="E15">
        <f t="shared" si="1"/>
        <v>0</v>
      </c>
      <c r="G15">
        <f>SUMPRODUCT(StatVector,I15:R15)+(21*Calcs!$C$1089+Calcs!$AP$1089)*W15</f>
        <v>847.64656594154155</v>
      </c>
      <c r="J15">
        <v>104</v>
      </c>
      <c r="K15">
        <v>120</v>
      </c>
      <c r="M15">
        <v>129</v>
      </c>
      <c r="N15">
        <v>80</v>
      </c>
      <c r="P15">
        <v>64</v>
      </c>
      <c r="V15">
        <v>1</v>
      </c>
      <c r="W15">
        <v>1</v>
      </c>
      <c r="Z15">
        <v>1</v>
      </c>
      <c r="AQ15">
        <v>8</v>
      </c>
      <c r="BA15">
        <f t="shared" si="2"/>
        <v>1</v>
      </c>
      <c r="BC15">
        <f t="shared" si="3"/>
        <v>15.438312116910152</v>
      </c>
      <c r="BD15">
        <f t="shared" si="4"/>
        <v>20</v>
      </c>
      <c r="BE15">
        <f t="shared" si="5"/>
        <v>35.438312116910154</v>
      </c>
      <c r="BG15">
        <f>BA15*BestGemValue</f>
        <v>40</v>
      </c>
      <c r="BI15">
        <f t="shared" si="6"/>
        <v>0</v>
      </c>
      <c r="BJ15">
        <f>1</f>
        <v>1</v>
      </c>
      <c r="BK15">
        <f t="shared" si="7"/>
        <v>887.64656594154155</v>
      </c>
      <c r="BL15">
        <f t="shared" si="8"/>
        <v>887.64656594154155</v>
      </c>
      <c r="BN15">
        <f t="shared" si="9"/>
        <v>3</v>
      </c>
      <c r="BO15">
        <f t="shared" si="10"/>
        <v>0</v>
      </c>
      <c r="BP15" s="44">
        <f t="shared" si="11"/>
        <v>0</v>
      </c>
      <c r="BR15" t="s">
        <v>55</v>
      </c>
      <c r="BS15">
        <f>VLOOKUP(BR15,ZoneFilters,3,FALSE())</f>
        <v>1</v>
      </c>
    </row>
    <row r="16" spans="1:74" x14ac:dyDescent="0.25">
      <c r="A16" t="s">
        <v>224</v>
      </c>
      <c r="B16" t="s">
        <v>210</v>
      </c>
      <c r="C16" t="str">
        <f t="shared" si="0"/>
        <v>Helm 14</v>
      </c>
      <c r="E16">
        <f t="shared" si="1"/>
        <v>0</v>
      </c>
      <c r="G16">
        <f>SUMPRODUCT(StatVector,I16:R16)+(21*Calcs!$C$1089+Calcs!$AP$1089)*W16</f>
        <v>826.66104315363941</v>
      </c>
      <c r="J16">
        <v>107</v>
      </c>
      <c r="K16">
        <v>75</v>
      </c>
      <c r="M16">
        <v>130</v>
      </c>
      <c r="N16">
        <v>77</v>
      </c>
      <c r="Q16">
        <v>59</v>
      </c>
      <c r="T16">
        <v>1</v>
      </c>
      <c r="W16">
        <v>1</v>
      </c>
      <c r="Y16">
        <v>1</v>
      </c>
      <c r="AT16">
        <v>16</v>
      </c>
      <c r="BA16">
        <f t="shared" si="2"/>
        <v>1</v>
      </c>
      <c r="BC16">
        <f t="shared" si="3"/>
        <v>16</v>
      </c>
      <c r="BD16">
        <f t="shared" si="4"/>
        <v>40</v>
      </c>
      <c r="BE16">
        <f t="shared" si="5"/>
        <v>56</v>
      </c>
      <c r="BG16">
        <f>BA16*BestGemValue</f>
        <v>40</v>
      </c>
      <c r="BI16">
        <f t="shared" si="6"/>
        <v>1</v>
      </c>
      <c r="BJ16">
        <f>1</f>
        <v>1</v>
      </c>
      <c r="BK16">
        <f t="shared" si="7"/>
        <v>882.66104315363941</v>
      </c>
      <c r="BL16">
        <f t="shared" si="8"/>
        <v>882.66104315363941</v>
      </c>
      <c r="BN16">
        <f t="shared" si="9"/>
        <v>1</v>
      </c>
      <c r="BO16">
        <f t="shared" si="10"/>
        <v>0</v>
      </c>
      <c r="BP16" s="44">
        <f t="shared" si="11"/>
        <v>0</v>
      </c>
      <c r="BR16" t="s">
        <v>55</v>
      </c>
      <c r="BS16">
        <f>VLOOKUP(BR16,ZoneFilters,3,FALSE())</f>
        <v>1</v>
      </c>
    </row>
    <row r="17" spans="1:71" x14ac:dyDescent="0.25">
      <c r="BP17" s="44"/>
    </row>
    <row r="18" spans="1:71" x14ac:dyDescent="0.25">
      <c r="A18" t="s">
        <v>27</v>
      </c>
      <c r="B18" t="s">
        <v>225</v>
      </c>
      <c r="C18" t="str">
        <f t="shared" ref="C18:C34" si="12">B18&amp;" "&amp;_xlfn.RANK.EQ(BL18,NeckScores,0)</f>
        <v>Neck 1</v>
      </c>
      <c r="E18">
        <f t="shared" ref="E18:E34" si="13">IF(NeckEQ=A18,1,0)</f>
        <v>0</v>
      </c>
      <c r="G18">
        <f t="shared" ref="G18:G34" si="14">SUMPRODUCT(StatVector,I18:R18)</f>
        <v>556.80546286308925</v>
      </c>
      <c r="J18">
        <v>102</v>
      </c>
      <c r="K18">
        <v>102</v>
      </c>
      <c r="M18">
        <v>120</v>
      </c>
      <c r="Q18">
        <v>60</v>
      </c>
      <c r="R18">
        <v>68</v>
      </c>
      <c r="V18">
        <v>1</v>
      </c>
      <c r="AQ18">
        <v>4</v>
      </c>
      <c r="BA18">
        <f t="shared" ref="BA18:BA34" si="15">T18+U18+V18</f>
        <v>1</v>
      </c>
      <c r="BC18">
        <f t="shared" ref="BC18:BC34" si="16">SUMPRODUCT(StatVector,AP18:AY18)</f>
        <v>7.7191560584550762</v>
      </c>
      <c r="BD18">
        <f t="shared" ref="BD18:BD34" si="17">T18*BestRedGemValue+U18*BestYellowGemValue+V18*BestBlueGemValue</f>
        <v>20</v>
      </c>
      <c r="BE18">
        <f t="shared" ref="BE18:BE34" si="18">BC18+BD18</f>
        <v>27.719156058455077</v>
      </c>
      <c r="BG18">
        <f>BA18*BestGemValue</f>
        <v>40</v>
      </c>
      <c r="BI18">
        <f t="shared" ref="BI18:BI34" si="19">IF(BG18&gt;BE18,0,1)</f>
        <v>0</v>
      </c>
      <c r="BJ18">
        <f>1</f>
        <v>1</v>
      </c>
      <c r="BK18">
        <f t="shared" ref="BK18:BK34" si="20">BI18*BE18+(1-BI18)*BG18+G18</f>
        <v>596.80546286308925</v>
      </c>
      <c r="BL18">
        <f t="shared" ref="BL18:BL34" si="21">BK18*(1-E18)*BS18</f>
        <v>596.80546286308925</v>
      </c>
      <c r="BN18">
        <f t="shared" ref="BN18:BN34" si="22">IF(T18&gt;0,1,IF(T18+U18&gt;0,2,IF(T18+U18+V18&gt;0,3,0)))</f>
        <v>3</v>
      </c>
      <c r="BO18">
        <f t="shared" ref="BO18:BO34" si="23">IF(T18&gt;1,1,IF(T18+U18&gt;1,2,IF(T18+U18+V18&gt;1,3,0)))</f>
        <v>0</v>
      </c>
      <c r="BP18" s="44">
        <f t="shared" ref="BP18:BP34" si="24">IF(T18&gt;2,1,IF(T18+U18&gt;2,2,IF(T18+U18+V18&gt;2,3,0)))</f>
        <v>0</v>
      </c>
      <c r="BR18" t="s">
        <v>67</v>
      </c>
      <c r="BS18">
        <f>VLOOKUP(BR18,ZoneFilters,3,FALSE())</f>
        <v>1</v>
      </c>
    </row>
    <row r="19" spans="1:71" x14ac:dyDescent="0.25">
      <c r="A19" t="s">
        <v>226</v>
      </c>
      <c r="B19" t="s">
        <v>225</v>
      </c>
      <c r="C19" t="str">
        <f t="shared" si="12"/>
        <v>Neck 2</v>
      </c>
      <c r="E19">
        <f t="shared" si="13"/>
        <v>0</v>
      </c>
      <c r="G19">
        <f t="shared" si="14"/>
        <v>530.15660096390434</v>
      </c>
      <c r="J19">
        <v>96</v>
      </c>
      <c r="K19">
        <v>84</v>
      </c>
      <c r="M19">
        <v>138</v>
      </c>
      <c r="N19">
        <v>64</v>
      </c>
      <c r="P19">
        <v>48</v>
      </c>
      <c r="T19">
        <v>1</v>
      </c>
      <c r="AQ19">
        <v>4</v>
      </c>
      <c r="BA19">
        <f t="shared" si="15"/>
        <v>1</v>
      </c>
      <c r="BC19">
        <f t="shared" si="16"/>
        <v>7.7191560584550762</v>
      </c>
      <c r="BD19">
        <f t="shared" si="17"/>
        <v>40</v>
      </c>
      <c r="BE19">
        <f t="shared" si="18"/>
        <v>47.719156058455077</v>
      </c>
      <c r="BG19">
        <f>BA19*BestGemValue</f>
        <v>40</v>
      </c>
      <c r="BI19">
        <f t="shared" si="19"/>
        <v>1</v>
      </c>
      <c r="BJ19">
        <f>1</f>
        <v>1</v>
      </c>
      <c r="BK19">
        <f t="shared" si="20"/>
        <v>577.87575702235938</v>
      </c>
      <c r="BL19">
        <f t="shared" si="21"/>
        <v>577.87575702235938</v>
      </c>
      <c r="BN19">
        <f t="shared" si="22"/>
        <v>1</v>
      </c>
      <c r="BO19">
        <f t="shared" si="23"/>
        <v>0</v>
      </c>
      <c r="BP19" s="44">
        <f t="shared" si="24"/>
        <v>0</v>
      </c>
      <c r="BR19" s="44" t="s">
        <v>62</v>
      </c>
      <c r="BS19">
        <f>VLOOKUP(BR19,ZoneFilters,3,FALSE())</f>
        <v>1</v>
      </c>
    </row>
    <row r="20" spans="1:71" x14ac:dyDescent="0.25">
      <c r="A20" t="s">
        <v>227</v>
      </c>
      <c r="B20" t="s">
        <v>225</v>
      </c>
      <c r="C20" t="str">
        <f t="shared" si="12"/>
        <v>Neck 3</v>
      </c>
      <c r="E20">
        <f t="shared" si="13"/>
        <v>0</v>
      </c>
      <c r="G20">
        <f t="shared" si="14"/>
        <v>491.62115811446347</v>
      </c>
      <c r="J20">
        <v>90</v>
      </c>
      <c r="K20">
        <v>79</v>
      </c>
      <c r="M20">
        <v>113</v>
      </c>
      <c r="N20">
        <v>52</v>
      </c>
      <c r="R20">
        <v>60</v>
      </c>
      <c r="U20">
        <v>1</v>
      </c>
      <c r="AQ20">
        <v>4</v>
      </c>
      <c r="BA20">
        <f t="shared" si="15"/>
        <v>1</v>
      </c>
      <c r="BC20">
        <f t="shared" si="16"/>
        <v>7.7191560584550762</v>
      </c>
      <c r="BD20">
        <f t="shared" si="17"/>
        <v>38.123555063124755</v>
      </c>
      <c r="BE20">
        <f t="shared" si="18"/>
        <v>45.842711121579832</v>
      </c>
      <c r="BG20">
        <f>BA20*BestGemValue</f>
        <v>40</v>
      </c>
      <c r="BI20">
        <f t="shared" si="19"/>
        <v>1</v>
      </c>
      <c r="BJ20">
        <f>1</f>
        <v>1</v>
      </c>
      <c r="BK20">
        <f t="shared" si="20"/>
        <v>537.46386923604325</v>
      </c>
      <c r="BL20">
        <f t="shared" si="21"/>
        <v>537.46386923604325</v>
      </c>
      <c r="BN20">
        <f t="shared" si="22"/>
        <v>2</v>
      </c>
      <c r="BO20">
        <f t="shared" si="23"/>
        <v>0</v>
      </c>
      <c r="BP20" s="44">
        <f t="shared" si="24"/>
        <v>0</v>
      </c>
      <c r="BR20" s="44" t="s">
        <v>62</v>
      </c>
      <c r="BS20">
        <f>VLOOKUP(BR20,ZoneFilters,3,FALSE())</f>
        <v>1</v>
      </c>
    </row>
    <row r="21" spans="1:71" x14ac:dyDescent="0.25">
      <c r="A21" t="s">
        <v>228</v>
      </c>
      <c r="B21" t="s">
        <v>225</v>
      </c>
      <c r="C21" t="str">
        <f t="shared" si="12"/>
        <v>Neck 4</v>
      </c>
      <c r="E21">
        <f t="shared" si="13"/>
        <v>0</v>
      </c>
      <c r="G21">
        <f t="shared" si="14"/>
        <v>487.85175681045223</v>
      </c>
      <c r="J21">
        <v>82</v>
      </c>
      <c r="K21">
        <v>73</v>
      </c>
      <c r="M21">
        <v>134</v>
      </c>
      <c r="O21">
        <v>62</v>
      </c>
      <c r="Q21">
        <v>49</v>
      </c>
      <c r="T21">
        <v>1</v>
      </c>
      <c r="AQ21">
        <v>4</v>
      </c>
      <c r="BA21">
        <f t="shared" si="15"/>
        <v>1</v>
      </c>
      <c r="BC21">
        <f t="shared" si="16"/>
        <v>7.7191560584550762</v>
      </c>
      <c r="BD21">
        <f t="shared" si="17"/>
        <v>40</v>
      </c>
      <c r="BE21">
        <f t="shared" si="18"/>
        <v>47.719156058455077</v>
      </c>
      <c r="BG21">
        <f>BA21*BestGemValue</f>
        <v>40</v>
      </c>
      <c r="BI21">
        <f t="shared" si="19"/>
        <v>1</v>
      </c>
      <c r="BJ21">
        <f>1</f>
        <v>1</v>
      </c>
      <c r="BK21">
        <f t="shared" si="20"/>
        <v>535.57091286890727</v>
      </c>
      <c r="BL21">
        <f t="shared" si="21"/>
        <v>535.57091286890727</v>
      </c>
      <c r="BN21">
        <f t="shared" si="22"/>
        <v>1</v>
      </c>
      <c r="BO21">
        <f t="shared" si="23"/>
        <v>0</v>
      </c>
      <c r="BP21" s="44">
        <f t="shared" si="24"/>
        <v>0</v>
      </c>
      <c r="BR21" s="44" t="s">
        <v>62</v>
      </c>
      <c r="BS21">
        <f>VLOOKUP(BR21,ZoneFilters,3,FALSE())</f>
        <v>1</v>
      </c>
    </row>
    <row r="22" spans="1:71" x14ac:dyDescent="0.25">
      <c r="A22" t="s">
        <v>229</v>
      </c>
      <c r="B22" t="s">
        <v>225</v>
      </c>
      <c r="C22" t="str">
        <f t="shared" si="12"/>
        <v>Neck 5</v>
      </c>
      <c r="E22">
        <f t="shared" si="13"/>
        <v>0</v>
      </c>
      <c r="G22">
        <f t="shared" si="14"/>
        <v>488.71083852031404</v>
      </c>
      <c r="J22">
        <v>90</v>
      </c>
      <c r="K22">
        <v>90</v>
      </c>
      <c r="M22">
        <v>105</v>
      </c>
      <c r="Q22">
        <v>52</v>
      </c>
      <c r="R22">
        <v>60</v>
      </c>
      <c r="V22">
        <v>1</v>
      </c>
      <c r="AQ22">
        <v>4</v>
      </c>
      <c r="BA22">
        <f t="shared" si="15"/>
        <v>1</v>
      </c>
      <c r="BC22">
        <f t="shared" si="16"/>
        <v>7.7191560584550762</v>
      </c>
      <c r="BD22">
        <f t="shared" si="17"/>
        <v>20</v>
      </c>
      <c r="BE22">
        <f t="shared" si="18"/>
        <v>27.719156058455077</v>
      </c>
      <c r="BG22">
        <f>BA22*BestGemValue</f>
        <v>40</v>
      </c>
      <c r="BI22">
        <f t="shared" si="19"/>
        <v>0</v>
      </c>
      <c r="BJ22">
        <f>1</f>
        <v>1</v>
      </c>
      <c r="BK22">
        <f t="shared" si="20"/>
        <v>528.71083852031404</v>
      </c>
      <c r="BL22">
        <f t="shared" si="21"/>
        <v>528.71083852031404</v>
      </c>
      <c r="BN22">
        <f t="shared" si="22"/>
        <v>3</v>
      </c>
      <c r="BO22">
        <f t="shared" si="23"/>
        <v>0</v>
      </c>
      <c r="BP22" s="44">
        <f t="shared" si="24"/>
        <v>0</v>
      </c>
      <c r="BR22" t="s">
        <v>65</v>
      </c>
      <c r="BS22">
        <f>VLOOKUP(BR22,ZoneFilters,3,FALSE())</f>
        <v>1</v>
      </c>
    </row>
    <row r="23" spans="1:71" x14ac:dyDescent="0.25">
      <c r="A23" t="s">
        <v>230</v>
      </c>
      <c r="B23" t="s">
        <v>225</v>
      </c>
      <c r="C23" t="str">
        <f t="shared" si="12"/>
        <v>Neck 6</v>
      </c>
      <c r="E23">
        <f t="shared" si="13"/>
        <v>0</v>
      </c>
      <c r="G23">
        <f t="shared" si="14"/>
        <v>466.75691012010429</v>
      </c>
      <c r="J23">
        <v>85</v>
      </c>
      <c r="K23">
        <v>75</v>
      </c>
      <c r="M23">
        <v>122</v>
      </c>
      <c r="N23">
        <v>57</v>
      </c>
      <c r="P23">
        <v>41</v>
      </c>
      <c r="T23">
        <v>1</v>
      </c>
      <c r="AQ23">
        <v>4</v>
      </c>
      <c r="BA23">
        <f t="shared" si="15"/>
        <v>1</v>
      </c>
      <c r="BC23">
        <f t="shared" si="16"/>
        <v>7.7191560584550762</v>
      </c>
      <c r="BD23">
        <f t="shared" si="17"/>
        <v>40</v>
      </c>
      <c r="BE23">
        <f t="shared" si="18"/>
        <v>47.719156058455077</v>
      </c>
      <c r="BG23">
        <f>BA23*BestGemValue</f>
        <v>40</v>
      </c>
      <c r="BI23">
        <f t="shared" si="19"/>
        <v>1</v>
      </c>
      <c r="BJ23">
        <f>1</f>
        <v>1</v>
      </c>
      <c r="BK23">
        <f t="shared" si="20"/>
        <v>514.47606617855934</v>
      </c>
      <c r="BL23">
        <f t="shared" si="21"/>
        <v>514.47606617855934</v>
      </c>
      <c r="BN23">
        <f t="shared" si="22"/>
        <v>1</v>
      </c>
      <c r="BO23">
        <f t="shared" si="23"/>
        <v>0</v>
      </c>
      <c r="BP23" s="44">
        <f t="shared" si="24"/>
        <v>0</v>
      </c>
      <c r="BR23" s="44" t="s">
        <v>60</v>
      </c>
      <c r="BS23">
        <f>VLOOKUP(BR23,ZoneFilters,3,FALSE())</f>
        <v>1</v>
      </c>
    </row>
    <row r="24" spans="1:71" x14ac:dyDescent="0.25">
      <c r="A24" t="s">
        <v>231</v>
      </c>
      <c r="B24" t="s">
        <v>225</v>
      </c>
      <c r="C24" t="str">
        <f t="shared" si="12"/>
        <v>Neck 17</v>
      </c>
      <c r="E24">
        <f t="shared" si="13"/>
        <v>1</v>
      </c>
      <c r="G24">
        <f t="shared" si="14"/>
        <v>462.44022100332097</v>
      </c>
      <c r="J24">
        <v>90</v>
      </c>
      <c r="K24">
        <v>90</v>
      </c>
      <c r="M24">
        <v>105</v>
      </c>
      <c r="N24">
        <v>69</v>
      </c>
      <c r="O24">
        <v>38</v>
      </c>
      <c r="U24">
        <v>1</v>
      </c>
      <c r="AQ24">
        <v>4</v>
      </c>
      <c r="BA24">
        <f t="shared" si="15"/>
        <v>1</v>
      </c>
      <c r="BC24">
        <f t="shared" si="16"/>
        <v>7.7191560584550762</v>
      </c>
      <c r="BD24">
        <f t="shared" si="17"/>
        <v>38.123555063124755</v>
      </c>
      <c r="BE24">
        <f t="shared" si="18"/>
        <v>45.842711121579832</v>
      </c>
      <c r="BG24">
        <f>BA24*BestGemValue</f>
        <v>40</v>
      </c>
      <c r="BI24">
        <f t="shared" si="19"/>
        <v>1</v>
      </c>
      <c r="BJ24">
        <f>1</f>
        <v>1</v>
      </c>
      <c r="BK24">
        <f t="shared" si="20"/>
        <v>508.28293212490081</v>
      </c>
      <c r="BL24">
        <f t="shared" si="21"/>
        <v>0</v>
      </c>
      <c r="BN24">
        <f t="shared" si="22"/>
        <v>2</v>
      </c>
      <c r="BO24">
        <f t="shared" si="23"/>
        <v>0</v>
      </c>
      <c r="BP24" s="44">
        <f t="shared" si="24"/>
        <v>0</v>
      </c>
      <c r="BR24" t="s">
        <v>65</v>
      </c>
      <c r="BS24">
        <f>VLOOKUP(BR24,ZoneFilters,3,FALSE())</f>
        <v>1</v>
      </c>
    </row>
    <row r="25" spans="1:71" x14ac:dyDescent="0.25">
      <c r="A25" t="s">
        <v>232</v>
      </c>
      <c r="B25" t="s">
        <v>225</v>
      </c>
      <c r="C25" t="str">
        <f t="shared" si="12"/>
        <v>Neck 7</v>
      </c>
      <c r="E25">
        <f t="shared" si="13"/>
        <v>0</v>
      </c>
      <c r="G25">
        <f t="shared" si="14"/>
        <v>441.79462869600491</v>
      </c>
      <c r="J25">
        <v>77</v>
      </c>
      <c r="K25">
        <v>85</v>
      </c>
      <c r="M25">
        <v>98</v>
      </c>
      <c r="N25">
        <v>61</v>
      </c>
      <c r="Q25">
        <v>50</v>
      </c>
      <c r="T25">
        <v>1</v>
      </c>
      <c r="AQ25">
        <v>4</v>
      </c>
      <c r="BA25">
        <f t="shared" si="15"/>
        <v>1</v>
      </c>
      <c r="BC25">
        <f t="shared" si="16"/>
        <v>7.7191560584550762</v>
      </c>
      <c r="BD25">
        <f t="shared" si="17"/>
        <v>40</v>
      </c>
      <c r="BE25">
        <f t="shared" si="18"/>
        <v>47.719156058455077</v>
      </c>
      <c r="BG25">
        <f>BA25*BestGemValue</f>
        <v>40</v>
      </c>
      <c r="BI25">
        <f t="shared" si="19"/>
        <v>1</v>
      </c>
      <c r="BJ25">
        <f>1</f>
        <v>1</v>
      </c>
      <c r="BK25">
        <f t="shared" si="20"/>
        <v>489.51378475446</v>
      </c>
      <c r="BL25">
        <f t="shared" si="21"/>
        <v>489.51378475446</v>
      </c>
      <c r="BN25">
        <f t="shared" si="22"/>
        <v>1</v>
      </c>
      <c r="BO25">
        <f t="shared" si="23"/>
        <v>0</v>
      </c>
      <c r="BP25" s="44">
        <f t="shared" si="24"/>
        <v>0</v>
      </c>
      <c r="BR25" s="44" t="s">
        <v>59</v>
      </c>
      <c r="BS25">
        <f>VLOOKUP(BR25,ZoneFilters,3,FALSE())</f>
        <v>1</v>
      </c>
    </row>
    <row r="26" spans="1:71" x14ac:dyDescent="0.25">
      <c r="A26" t="s">
        <v>233</v>
      </c>
      <c r="B26" t="s">
        <v>225</v>
      </c>
      <c r="C26" t="str">
        <f t="shared" si="12"/>
        <v>Neck 9</v>
      </c>
      <c r="E26">
        <f t="shared" si="13"/>
        <v>0</v>
      </c>
      <c r="G26">
        <f t="shared" si="14"/>
        <v>431.81340560724504</v>
      </c>
      <c r="J26">
        <v>80</v>
      </c>
      <c r="K26">
        <v>70</v>
      </c>
      <c r="M26">
        <v>98</v>
      </c>
      <c r="N26">
        <v>45</v>
      </c>
      <c r="R26">
        <v>53</v>
      </c>
      <c r="U26">
        <v>1</v>
      </c>
      <c r="AQ26">
        <v>4</v>
      </c>
      <c r="BA26">
        <f t="shared" si="15"/>
        <v>1</v>
      </c>
      <c r="BC26">
        <f t="shared" si="16"/>
        <v>7.7191560584550762</v>
      </c>
      <c r="BD26">
        <f t="shared" si="17"/>
        <v>38.123555063124755</v>
      </c>
      <c r="BE26">
        <f t="shared" si="18"/>
        <v>45.842711121579832</v>
      </c>
      <c r="BG26">
        <f>BA26*BestGemValue</f>
        <v>40</v>
      </c>
      <c r="BI26">
        <f t="shared" si="19"/>
        <v>1</v>
      </c>
      <c r="BJ26">
        <f>1</f>
        <v>1</v>
      </c>
      <c r="BK26">
        <f t="shared" si="20"/>
        <v>477.65611672882488</v>
      </c>
      <c r="BL26">
        <f t="shared" si="21"/>
        <v>477.65611672882488</v>
      </c>
      <c r="BN26">
        <f t="shared" si="22"/>
        <v>2</v>
      </c>
      <c r="BO26">
        <f t="shared" si="23"/>
        <v>0</v>
      </c>
      <c r="BP26" s="44">
        <f t="shared" si="24"/>
        <v>0</v>
      </c>
      <c r="BR26" s="44" t="s">
        <v>60</v>
      </c>
      <c r="BS26">
        <f>VLOOKUP(BR26,ZoneFilters,3,FALSE())</f>
        <v>1</v>
      </c>
    </row>
    <row r="27" spans="1:71" x14ac:dyDescent="0.25">
      <c r="A27" t="s">
        <v>234</v>
      </c>
      <c r="B27" t="s">
        <v>225</v>
      </c>
      <c r="C27" t="str">
        <f t="shared" si="12"/>
        <v>Neck 8</v>
      </c>
      <c r="E27">
        <f t="shared" si="13"/>
        <v>0</v>
      </c>
      <c r="G27">
        <f t="shared" si="14"/>
        <v>430.62125839063833</v>
      </c>
      <c r="J27">
        <v>72</v>
      </c>
      <c r="K27">
        <v>64</v>
      </c>
      <c r="M27">
        <v>119</v>
      </c>
      <c r="O27">
        <v>55</v>
      </c>
      <c r="Q27">
        <v>43</v>
      </c>
      <c r="T27">
        <v>1</v>
      </c>
      <c r="AQ27">
        <v>4</v>
      </c>
      <c r="BA27">
        <f t="shared" si="15"/>
        <v>1</v>
      </c>
      <c r="BC27">
        <f t="shared" si="16"/>
        <v>7.7191560584550762</v>
      </c>
      <c r="BD27">
        <f t="shared" si="17"/>
        <v>40</v>
      </c>
      <c r="BE27">
        <f t="shared" si="18"/>
        <v>47.719156058455077</v>
      </c>
      <c r="BG27">
        <f>BA27*BestGemValue</f>
        <v>40</v>
      </c>
      <c r="BI27">
        <f t="shared" si="19"/>
        <v>1</v>
      </c>
      <c r="BJ27">
        <f>1</f>
        <v>1</v>
      </c>
      <c r="BK27">
        <f t="shared" si="20"/>
        <v>478.34041444909343</v>
      </c>
      <c r="BL27">
        <f t="shared" si="21"/>
        <v>478.34041444909343</v>
      </c>
      <c r="BN27">
        <f t="shared" si="22"/>
        <v>1</v>
      </c>
      <c r="BO27">
        <f t="shared" si="23"/>
        <v>0</v>
      </c>
      <c r="BP27" s="44">
        <f t="shared" si="24"/>
        <v>0</v>
      </c>
      <c r="BR27" s="44" t="s">
        <v>60</v>
      </c>
      <c r="BS27">
        <f>VLOOKUP(BR27,ZoneFilters,3,FALSE())</f>
        <v>1</v>
      </c>
    </row>
    <row r="28" spans="1:71" x14ac:dyDescent="0.25">
      <c r="A28" t="s">
        <v>235</v>
      </c>
      <c r="B28" t="s">
        <v>225</v>
      </c>
      <c r="C28" t="str">
        <f t="shared" si="12"/>
        <v>Neck 10</v>
      </c>
      <c r="E28">
        <f t="shared" si="13"/>
        <v>0</v>
      </c>
      <c r="G28">
        <f t="shared" si="14"/>
        <v>407.42959752991277</v>
      </c>
      <c r="J28">
        <v>70</v>
      </c>
      <c r="K28">
        <v>65</v>
      </c>
      <c r="M28">
        <v>106</v>
      </c>
      <c r="N28">
        <v>52</v>
      </c>
      <c r="R28">
        <v>40</v>
      </c>
      <c r="V28">
        <v>1</v>
      </c>
      <c r="AQ28">
        <v>4</v>
      </c>
      <c r="BA28">
        <f t="shared" si="15"/>
        <v>1</v>
      </c>
      <c r="BC28">
        <f t="shared" si="16"/>
        <v>7.7191560584550762</v>
      </c>
      <c r="BD28">
        <f t="shared" si="17"/>
        <v>20</v>
      </c>
      <c r="BE28">
        <f t="shared" si="18"/>
        <v>27.719156058455077</v>
      </c>
      <c r="BG28">
        <f>BA28*BestGemValue</f>
        <v>40</v>
      </c>
      <c r="BI28">
        <f t="shared" si="19"/>
        <v>0</v>
      </c>
      <c r="BJ28">
        <f>1</f>
        <v>1</v>
      </c>
      <c r="BK28">
        <f t="shared" si="20"/>
        <v>447.42959752991277</v>
      </c>
      <c r="BL28">
        <f t="shared" si="21"/>
        <v>447.42959752991277</v>
      </c>
      <c r="BN28">
        <f t="shared" si="22"/>
        <v>3</v>
      </c>
      <c r="BO28">
        <f t="shared" si="23"/>
        <v>0</v>
      </c>
      <c r="BP28" s="44">
        <f t="shared" si="24"/>
        <v>0</v>
      </c>
      <c r="BR28" s="44" t="s">
        <v>57</v>
      </c>
      <c r="BS28">
        <f>VLOOKUP(BR28,ZoneFilters,3,FALSE())</f>
        <v>1</v>
      </c>
    </row>
    <row r="29" spans="1:71" x14ac:dyDescent="0.25">
      <c r="A29" t="s">
        <v>236</v>
      </c>
      <c r="B29" t="s">
        <v>225</v>
      </c>
      <c r="C29" t="str">
        <f t="shared" si="12"/>
        <v>Neck 11</v>
      </c>
      <c r="E29">
        <f t="shared" si="13"/>
        <v>0</v>
      </c>
      <c r="G29">
        <f t="shared" si="14"/>
        <v>419.98936738473196</v>
      </c>
      <c r="J29">
        <v>76</v>
      </c>
      <c r="K29">
        <v>76</v>
      </c>
      <c r="M29">
        <v>101</v>
      </c>
      <c r="N29">
        <v>54</v>
      </c>
      <c r="Q29">
        <v>44</v>
      </c>
      <c r="BA29">
        <f t="shared" si="15"/>
        <v>0</v>
      </c>
      <c r="BC29">
        <f t="shared" si="16"/>
        <v>0</v>
      </c>
      <c r="BD29">
        <f t="shared" si="17"/>
        <v>0</v>
      </c>
      <c r="BE29">
        <f t="shared" si="18"/>
        <v>0</v>
      </c>
      <c r="BG29">
        <f>BA29*BestGemValue</f>
        <v>0</v>
      </c>
      <c r="BI29">
        <f t="shared" si="19"/>
        <v>1</v>
      </c>
      <c r="BJ29">
        <f>1</f>
        <v>1</v>
      </c>
      <c r="BK29">
        <f t="shared" si="20"/>
        <v>419.98936738473196</v>
      </c>
      <c r="BL29">
        <f t="shared" si="21"/>
        <v>419.98936738473196</v>
      </c>
      <c r="BN29">
        <f t="shared" si="22"/>
        <v>0</v>
      </c>
      <c r="BO29">
        <f t="shared" si="23"/>
        <v>0</v>
      </c>
      <c r="BP29" s="44">
        <f t="shared" si="24"/>
        <v>0</v>
      </c>
      <c r="BR29" t="s">
        <v>59</v>
      </c>
      <c r="BS29">
        <f>VLOOKUP(BR29,ZoneFilters,3,FALSE())</f>
        <v>1</v>
      </c>
    </row>
    <row r="30" spans="1:71" x14ac:dyDescent="0.25">
      <c r="A30" t="s">
        <v>237</v>
      </c>
      <c r="B30" t="s">
        <v>225</v>
      </c>
      <c r="C30" t="str">
        <f t="shared" si="12"/>
        <v>Neck 12</v>
      </c>
      <c r="E30">
        <f t="shared" si="13"/>
        <v>0</v>
      </c>
      <c r="G30">
        <f t="shared" si="14"/>
        <v>414.50345836425379</v>
      </c>
      <c r="J30">
        <v>76</v>
      </c>
      <c r="K30">
        <v>58</v>
      </c>
      <c r="M30">
        <v>96</v>
      </c>
      <c r="N30">
        <v>52</v>
      </c>
      <c r="O30">
        <v>48</v>
      </c>
      <c r="BA30">
        <f t="shared" si="15"/>
        <v>0</v>
      </c>
      <c r="BC30">
        <f t="shared" si="16"/>
        <v>0</v>
      </c>
      <c r="BD30">
        <f t="shared" si="17"/>
        <v>0</v>
      </c>
      <c r="BE30">
        <f t="shared" si="18"/>
        <v>0</v>
      </c>
      <c r="BG30">
        <f>BA30*BestGemValue</f>
        <v>0</v>
      </c>
      <c r="BI30">
        <f t="shared" si="19"/>
        <v>1</v>
      </c>
      <c r="BJ30">
        <f>1</f>
        <v>1</v>
      </c>
      <c r="BK30">
        <f t="shared" si="20"/>
        <v>414.50345836425379</v>
      </c>
      <c r="BL30">
        <f t="shared" si="21"/>
        <v>414.50345836425379</v>
      </c>
      <c r="BN30">
        <f t="shared" si="22"/>
        <v>0</v>
      </c>
      <c r="BO30">
        <f t="shared" si="23"/>
        <v>0</v>
      </c>
      <c r="BP30" s="44">
        <f t="shared" si="24"/>
        <v>0</v>
      </c>
      <c r="BR30" s="44" t="s">
        <v>55</v>
      </c>
      <c r="BS30">
        <f>VLOOKUP(BR30,ZoneFilters,3,FALSE())</f>
        <v>1</v>
      </c>
    </row>
    <row r="31" spans="1:71" x14ac:dyDescent="0.25">
      <c r="A31" t="s">
        <v>238</v>
      </c>
      <c r="B31" t="s">
        <v>225</v>
      </c>
      <c r="C31" t="str">
        <f t="shared" si="12"/>
        <v>Neck 14</v>
      </c>
      <c r="E31">
        <f t="shared" si="13"/>
        <v>0</v>
      </c>
      <c r="G31">
        <f t="shared" si="14"/>
        <v>386.21294629348381</v>
      </c>
      <c r="J31">
        <v>67</v>
      </c>
      <c r="K31">
        <v>57</v>
      </c>
      <c r="M31">
        <v>97</v>
      </c>
      <c r="N31">
        <v>46</v>
      </c>
      <c r="R31">
        <v>42</v>
      </c>
      <c r="BA31">
        <f t="shared" si="15"/>
        <v>0</v>
      </c>
      <c r="BC31">
        <f t="shared" si="16"/>
        <v>0</v>
      </c>
      <c r="BD31">
        <f t="shared" si="17"/>
        <v>0</v>
      </c>
      <c r="BE31">
        <f t="shared" si="18"/>
        <v>0</v>
      </c>
      <c r="BG31">
        <f>BA31*BestGemValue</f>
        <v>0</v>
      </c>
      <c r="BI31">
        <f t="shared" si="19"/>
        <v>1</v>
      </c>
      <c r="BJ31">
        <f>1</f>
        <v>1</v>
      </c>
      <c r="BK31">
        <f t="shared" si="20"/>
        <v>386.21294629348381</v>
      </c>
      <c r="BL31">
        <f t="shared" si="21"/>
        <v>386.21294629348381</v>
      </c>
      <c r="BN31">
        <f t="shared" si="22"/>
        <v>0</v>
      </c>
      <c r="BO31">
        <f t="shared" si="23"/>
        <v>0</v>
      </c>
      <c r="BP31" s="44">
        <f t="shared" si="24"/>
        <v>0</v>
      </c>
      <c r="BR31" t="s">
        <v>57</v>
      </c>
      <c r="BS31">
        <f>VLOOKUP(BR31,ZoneFilters,3,FALSE())</f>
        <v>1</v>
      </c>
    </row>
    <row r="32" spans="1:71" x14ac:dyDescent="0.25">
      <c r="A32" t="s">
        <v>239</v>
      </c>
      <c r="B32" t="s">
        <v>225</v>
      </c>
      <c r="C32" t="str">
        <f t="shared" si="12"/>
        <v>Neck 13</v>
      </c>
      <c r="E32">
        <f t="shared" si="13"/>
        <v>0</v>
      </c>
      <c r="G32">
        <f t="shared" si="14"/>
        <v>366.1079704686141</v>
      </c>
      <c r="J32">
        <v>64</v>
      </c>
      <c r="K32">
        <v>70</v>
      </c>
      <c r="M32">
        <v>86</v>
      </c>
      <c r="N32">
        <v>48</v>
      </c>
      <c r="Q32">
        <v>41</v>
      </c>
      <c r="V32">
        <v>1</v>
      </c>
      <c r="AQ32">
        <v>4</v>
      </c>
      <c r="BA32">
        <f t="shared" si="15"/>
        <v>1</v>
      </c>
      <c r="BC32">
        <f t="shared" si="16"/>
        <v>7.7191560584550762</v>
      </c>
      <c r="BD32">
        <f t="shared" si="17"/>
        <v>20</v>
      </c>
      <c r="BE32">
        <f t="shared" si="18"/>
        <v>27.719156058455077</v>
      </c>
      <c r="BG32">
        <f>BA32*BestGemValue</f>
        <v>40</v>
      </c>
      <c r="BI32">
        <f t="shared" si="19"/>
        <v>0</v>
      </c>
      <c r="BJ32">
        <f>1</f>
        <v>1</v>
      </c>
      <c r="BK32">
        <f t="shared" si="20"/>
        <v>406.1079704686141</v>
      </c>
      <c r="BL32">
        <f t="shared" si="21"/>
        <v>406.1079704686141</v>
      </c>
      <c r="BN32">
        <f t="shared" si="22"/>
        <v>3</v>
      </c>
      <c r="BO32">
        <f t="shared" si="23"/>
        <v>0</v>
      </c>
      <c r="BP32" s="44">
        <f t="shared" si="24"/>
        <v>0</v>
      </c>
      <c r="BR32" t="s">
        <v>55</v>
      </c>
      <c r="BS32">
        <f>VLOOKUP(BR32,ZoneFilters,3,FALSE())</f>
        <v>1</v>
      </c>
    </row>
    <row r="33" spans="1:71" x14ac:dyDescent="0.25">
      <c r="A33" t="s">
        <v>240</v>
      </c>
      <c r="B33" t="s">
        <v>225</v>
      </c>
      <c r="C33" t="str">
        <f t="shared" si="12"/>
        <v>Neck 15</v>
      </c>
      <c r="E33">
        <f t="shared" si="13"/>
        <v>0</v>
      </c>
      <c r="G33">
        <f t="shared" si="14"/>
        <v>382.15353272391997</v>
      </c>
      <c r="J33">
        <v>67</v>
      </c>
      <c r="K33">
        <v>54</v>
      </c>
      <c r="M33">
        <v>99</v>
      </c>
      <c r="N33">
        <v>39</v>
      </c>
      <c r="Q33">
        <v>48</v>
      </c>
      <c r="BA33">
        <f t="shared" si="15"/>
        <v>0</v>
      </c>
      <c r="BC33">
        <f t="shared" si="16"/>
        <v>0</v>
      </c>
      <c r="BD33">
        <f t="shared" si="17"/>
        <v>0</v>
      </c>
      <c r="BE33">
        <f t="shared" si="18"/>
        <v>0</v>
      </c>
      <c r="BG33">
        <f>BA33*BestGemValue</f>
        <v>0</v>
      </c>
      <c r="BI33">
        <f t="shared" si="19"/>
        <v>1</v>
      </c>
      <c r="BJ33">
        <f>1</f>
        <v>1</v>
      </c>
      <c r="BK33">
        <f t="shared" si="20"/>
        <v>382.15353272391997</v>
      </c>
      <c r="BL33">
        <f t="shared" si="21"/>
        <v>382.15353272391997</v>
      </c>
      <c r="BN33">
        <f t="shared" si="22"/>
        <v>0</v>
      </c>
      <c r="BO33">
        <f t="shared" si="23"/>
        <v>0</v>
      </c>
      <c r="BP33" s="44">
        <f t="shared" si="24"/>
        <v>0</v>
      </c>
      <c r="BR33" t="s">
        <v>55</v>
      </c>
      <c r="BS33">
        <f>VLOOKUP(BR33,ZoneFilters,3,FALSE())</f>
        <v>1</v>
      </c>
    </row>
    <row r="34" spans="1:71" x14ac:dyDescent="0.25">
      <c r="A34" t="s">
        <v>241</v>
      </c>
      <c r="B34" t="s">
        <v>225</v>
      </c>
      <c r="C34" t="str">
        <f t="shared" si="12"/>
        <v>Neck 16</v>
      </c>
      <c r="E34">
        <f t="shared" si="13"/>
        <v>0</v>
      </c>
      <c r="G34">
        <f t="shared" si="14"/>
        <v>330.45441460911417</v>
      </c>
      <c r="J34">
        <v>57</v>
      </c>
      <c r="K34">
        <v>54</v>
      </c>
      <c r="M34">
        <v>92</v>
      </c>
      <c r="O34">
        <v>32</v>
      </c>
      <c r="R34">
        <v>38</v>
      </c>
      <c r="T34">
        <v>1</v>
      </c>
      <c r="AV34">
        <v>4</v>
      </c>
      <c r="BA34">
        <f t="shared" si="15"/>
        <v>1</v>
      </c>
      <c r="BC34">
        <f t="shared" si="16"/>
        <v>6.8905572776007613</v>
      </c>
      <c r="BD34">
        <f t="shared" si="17"/>
        <v>40</v>
      </c>
      <c r="BE34">
        <f t="shared" si="18"/>
        <v>46.890557277600763</v>
      </c>
      <c r="BG34">
        <f>BA34*BestGemValue</f>
        <v>40</v>
      </c>
      <c r="BI34">
        <f t="shared" si="19"/>
        <v>1</v>
      </c>
      <c r="BJ34">
        <f>1</f>
        <v>1</v>
      </c>
      <c r="BK34">
        <f t="shared" si="20"/>
        <v>377.34497188671492</v>
      </c>
      <c r="BL34">
        <f t="shared" si="21"/>
        <v>377.34497188671492</v>
      </c>
      <c r="BN34">
        <f t="shared" si="22"/>
        <v>1</v>
      </c>
      <c r="BO34">
        <f t="shared" si="23"/>
        <v>0</v>
      </c>
      <c r="BP34" s="44">
        <f t="shared" si="24"/>
        <v>0</v>
      </c>
      <c r="BR34" t="s">
        <v>55</v>
      </c>
      <c r="BS34">
        <f>VLOOKUP(BR34,ZoneFilters,3,FALSE())</f>
        <v>1</v>
      </c>
    </row>
    <row r="35" spans="1:71" x14ac:dyDescent="0.25">
      <c r="BP35" s="44"/>
    </row>
    <row r="36" spans="1:71" x14ac:dyDescent="0.25">
      <c r="A36" t="s">
        <v>33</v>
      </c>
      <c r="B36" t="s">
        <v>242</v>
      </c>
      <c r="C36" t="str">
        <f t="shared" ref="C36:C51" si="25">B36&amp;" "&amp;_xlfn.RANK.EQ(BL36,ShoulderScores,0)</f>
        <v>Shoulder 2</v>
      </c>
      <c r="E36">
        <f t="shared" ref="E36:E51" si="26">IF(ShoulderEQ=A36,1,0)</f>
        <v>0</v>
      </c>
      <c r="G36">
        <f t="shared" ref="G36:G51" si="27">SUMPRODUCT(StatVector,I36:R36)</f>
        <v>723.01066350551582</v>
      </c>
      <c r="J36">
        <v>136</v>
      </c>
      <c r="K36">
        <v>136</v>
      </c>
      <c r="M36">
        <v>165</v>
      </c>
      <c r="N36">
        <v>90</v>
      </c>
      <c r="O36">
        <v>82</v>
      </c>
      <c r="T36">
        <v>1</v>
      </c>
      <c r="AA36">
        <v>1</v>
      </c>
      <c r="AQ36">
        <v>4</v>
      </c>
      <c r="BA36">
        <f t="shared" ref="BA36:BA51" si="28">T36+U36+V36</f>
        <v>1</v>
      </c>
      <c r="BC36">
        <f t="shared" ref="BC36:BC51" si="29">SUMPRODUCT(StatVector,AP36:AY36)</f>
        <v>7.7191560584550762</v>
      </c>
      <c r="BD36">
        <f t="shared" ref="BD36:BD51" si="30">T36*BestRedGemValue+U36*BestYellowGemValue+V36*BestBlueGemValue</f>
        <v>40</v>
      </c>
      <c r="BE36">
        <f t="shared" ref="BE36:BE51" si="31">BC36+BD36</f>
        <v>47.719156058455077</v>
      </c>
      <c r="BG36">
        <f>BA36*BestGemValue</f>
        <v>40</v>
      </c>
      <c r="BI36">
        <f t="shared" ref="BI36:BI51" si="32">IF(BG36&gt;BE36,0,1)</f>
        <v>1</v>
      </c>
      <c r="BJ36">
        <f>1</f>
        <v>1</v>
      </c>
      <c r="BK36">
        <f t="shared" ref="BK36:BK51" si="33">BI36*BE36+(1-BI36)*BG36+G36</f>
        <v>770.72981956397086</v>
      </c>
      <c r="BL36">
        <f t="shared" ref="BL36:BL51" si="34">BK36*(1-E36)*BS36</f>
        <v>770.72981956397086</v>
      </c>
      <c r="BN36">
        <f t="shared" ref="BN36:BN51" si="35">IF(T36&gt;0,1,IF(T36+U36&gt;0,2,IF(T36+U36+V36&gt;0,3,0)))</f>
        <v>1</v>
      </c>
      <c r="BO36">
        <f t="shared" ref="BO36:BO51" si="36">IF(T36&gt;1,1,IF(T36+U36&gt;1,2,IF(T36+U36+V36&gt;1,3,0)))</f>
        <v>0</v>
      </c>
      <c r="BP36" s="44">
        <f t="shared" ref="BP36:BP51" si="37">IF(T36&gt;2,1,IF(T36+U36&gt;2,2,IF(T36+U36+V36&gt;2,3,0)))</f>
        <v>0</v>
      </c>
      <c r="BR36" t="s">
        <v>67</v>
      </c>
      <c r="BS36">
        <f>VLOOKUP(BR36,ZoneFilters,3,FALSE())</f>
        <v>1</v>
      </c>
    </row>
    <row r="37" spans="1:71" x14ac:dyDescent="0.25">
      <c r="A37" s="44" t="s">
        <v>243</v>
      </c>
      <c r="B37" s="44" t="s">
        <v>242</v>
      </c>
      <c r="C37" t="str">
        <f t="shared" si="25"/>
        <v>Shoulder 1</v>
      </c>
      <c r="E37">
        <f t="shared" si="26"/>
        <v>0</v>
      </c>
      <c r="G37">
        <f t="shared" si="27"/>
        <v>700.43023466491331</v>
      </c>
      <c r="J37">
        <v>128</v>
      </c>
      <c r="K37">
        <v>136</v>
      </c>
      <c r="M37">
        <v>165</v>
      </c>
      <c r="N37">
        <v>90</v>
      </c>
      <c r="Q37">
        <v>74</v>
      </c>
      <c r="T37">
        <v>1</v>
      </c>
      <c r="U37">
        <v>1</v>
      </c>
      <c r="AQ37">
        <v>6</v>
      </c>
      <c r="BA37">
        <f t="shared" si="28"/>
        <v>2</v>
      </c>
      <c r="BC37">
        <f t="shared" si="29"/>
        <v>11.578734087682614</v>
      </c>
      <c r="BD37">
        <f t="shared" si="30"/>
        <v>78.123555063124755</v>
      </c>
      <c r="BE37">
        <f t="shared" si="31"/>
        <v>89.702289150807374</v>
      </c>
      <c r="BG37">
        <f>BA37*BestGemValue</f>
        <v>80</v>
      </c>
      <c r="BI37">
        <f t="shared" si="32"/>
        <v>1</v>
      </c>
      <c r="BJ37">
        <f>1</f>
        <v>1</v>
      </c>
      <c r="BK37">
        <f t="shared" si="33"/>
        <v>790.13252381572067</v>
      </c>
      <c r="BL37">
        <f t="shared" si="34"/>
        <v>790.13252381572067</v>
      </c>
      <c r="BN37">
        <f t="shared" si="35"/>
        <v>1</v>
      </c>
      <c r="BO37">
        <f t="shared" si="36"/>
        <v>2</v>
      </c>
      <c r="BP37" s="44">
        <f t="shared" si="37"/>
        <v>0</v>
      </c>
      <c r="BR37" t="s">
        <v>67</v>
      </c>
      <c r="BS37">
        <f>VLOOKUP(BR37,ZoneFilters,3,FALSE())</f>
        <v>1</v>
      </c>
    </row>
    <row r="38" spans="1:71" x14ac:dyDescent="0.25">
      <c r="A38" t="s">
        <v>244</v>
      </c>
      <c r="B38" t="s">
        <v>242</v>
      </c>
      <c r="C38" t="str">
        <f t="shared" si="25"/>
        <v>Shoulder 3</v>
      </c>
      <c r="E38">
        <f t="shared" si="26"/>
        <v>0</v>
      </c>
      <c r="G38">
        <f t="shared" si="27"/>
        <v>647.80770905496206</v>
      </c>
      <c r="J38">
        <v>104</v>
      </c>
      <c r="K38">
        <v>92</v>
      </c>
      <c r="M38">
        <v>183</v>
      </c>
      <c r="N38">
        <v>64</v>
      </c>
      <c r="R38">
        <v>80</v>
      </c>
      <c r="T38">
        <v>2</v>
      </c>
      <c r="AY38">
        <v>6</v>
      </c>
      <c r="BA38">
        <f t="shared" si="28"/>
        <v>2</v>
      </c>
      <c r="BC38">
        <f t="shared" si="29"/>
        <v>11.578734087682614</v>
      </c>
      <c r="BD38">
        <f t="shared" si="30"/>
        <v>80</v>
      </c>
      <c r="BE38">
        <f t="shared" si="31"/>
        <v>91.578734087682619</v>
      </c>
      <c r="BG38">
        <f>BA38*BestGemValue</f>
        <v>80</v>
      </c>
      <c r="BI38">
        <f t="shared" si="32"/>
        <v>1</v>
      </c>
      <c r="BJ38">
        <f>1</f>
        <v>1</v>
      </c>
      <c r="BK38">
        <f t="shared" si="33"/>
        <v>739.38644314264468</v>
      </c>
      <c r="BL38">
        <f t="shared" si="34"/>
        <v>739.38644314264468</v>
      </c>
      <c r="BN38">
        <f t="shared" si="35"/>
        <v>1</v>
      </c>
      <c r="BO38">
        <f t="shared" si="36"/>
        <v>1</v>
      </c>
      <c r="BP38" s="44">
        <f t="shared" si="37"/>
        <v>0</v>
      </c>
      <c r="BR38" t="s">
        <v>62</v>
      </c>
      <c r="BS38">
        <f>VLOOKUP(BR38,ZoneFilters,3,FALSE())</f>
        <v>1</v>
      </c>
    </row>
    <row r="39" spans="1:71" x14ac:dyDescent="0.25">
      <c r="A39" t="s">
        <v>245</v>
      </c>
      <c r="B39" t="s">
        <v>242</v>
      </c>
      <c r="C39" t="str">
        <f t="shared" si="25"/>
        <v>Shoulder 4</v>
      </c>
      <c r="E39">
        <f t="shared" si="26"/>
        <v>0</v>
      </c>
      <c r="G39">
        <f t="shared" si="27"/>
        <v>637.76287570800162</v>
      </c>
      <c r="J39">
        <v>120</v>
      </c>
      <c r="K39">
        <v>120</v>
      </c>
      <c r="M39">
        <v>145</v>
      </c>
      <c r="N39">
        <v>80</v>
      </c>
      <c r="O39">
        <v>72</v>
      </c>
      <c r="T39">
        <v>1</v>
      </c>
      <c r="AA39">
        <v>1</v>
      </c>
      <c r="AQ39">
        <v>4</v>
      </c>
      <c r="BA39">
        <f t="shared" si="28"/>
        <v>1</v>
      </c>
      <c r="BC39">
        <f t="shared" si="29"/>
        <v>7.7191560584550762</v>
      </c>
      <c r="BD39">
        <f t="shared" si="30"/>
        <v>40</v>
      </c>
      <c r="BE39">
        <f t="shared" si="31"/>
        <v>47.719156058455077</v>
      </c>
      <c r="BG39">
        <f>BA39*BestGemValue</f>
        <v>40</v>
      </c>
      <c r="BI39">
        <f t="shared" si="32"/>
        <v>1</v>
      </c>
      <c r="BJ39">
        <f>1</f>
        <v>1</v>
      </c>
      <c r="BK39">
        <f t="shared" si="33"/>
        <v>685.48203176645666</v>
      </c>
      <c r="BL39">
        <f t="shared" si="34"/>
        <v>685.48203176645666</v>
      </c>
      <c r="BN39">
        <f t="shared" si="35"/>
        <v>1</v>
      </c>
      <c r="BO39">
        <f t="shared" si="36"/>
        <v>0</v>
      </c>
      <c r="BP39" s="44">
        <f t="shared" si="37"/>
        <v>0</v>
      </c>
      <c r="BR39" t="s">
        <v>65</v>
      </c>
      <c r="BS39">
        <f>VLOOKUP(BR39,ZoneFilters,3,FALSE())</f>
        <v>1</v>
      </c>
    </row>
    <row r="40" spans="1:71" x14ac:dyDescent="0.25">
      <c r="A40" s="44" t="s">
        <v>246</v>
      </c>
      <c r="B40" t="s">
        <v>242</v>
      </c>
      <c r="C40" t="str">
        <f t="shared" si="25"/>
        <v>Shoulder 16</v>
      </c>
      <c r="E40">
        <f t="shared" si="26"/>
        <v>1</v>
      </c>
      <c r="G40">
        <f t="shared" si="27"/>
        <v>614.28528499827632</v>
      </c>
      <c r="J40">
        <v>112</v>
      </c>
      <c r="K40">
        <v>120</v>
      </c>
      <c r="M40">
        <v>145</v>
      </c>
      <c r="N40">
        <v>80</v>
      </c>
      <c r="Q40">
        <v>64</v>
      </c>
      <c r="T40">
        <v>1</v>
      </c>
      <c r="U40">
        <v>1</v>
      </c>
      <c r="AQ40">
        <v>6</v>
      </c>
      <c r="BA40">
        <f t="shared" si="28"/>
        <v>2</v>
      </c>
      <c r="BC40">
        <f t="shared" si="29"/>
        <v>11.578734087682614</v>
      </c>
      <c r="BD40">
        <f t="shared" si="30"/>
        <v>78.123555063124755</v>
      </c>
      <c r="BE40">
        <f t="shared" si="31"/>
        <v>89.702289150807374</v>
      </c>
      <c r="BG40">
        <f>BA40*BestGemValue</f>
        <v>80</v>
      </c>
      <c r="BI40">
        <f t="shared" si="32"/>
        <v>1</v>
      </c>
      <c r="BJ40">
        <f>1</f>
        <v>1</v>
      </c>
      <c r="BK40">
        <f t="shared" si="33"/>
        <v>703.98757414908368</v>
      </c>
      <c r="BL40">
        <f t="shared" si="34"/>
        <v>0</v>
      </c>
      <c r="BN40">
        <f t="shared" si="35"/>
        <v>1</v>
      </c>
      <c r="BO40">
        <f t="shared" si="36"/>
        <v>2</v>
      </c>
      <c r="BP40" s="44">
        <f t="shared" si="37"/>
        <v>0</v>
      </c>
      <c r="BR40" t="s">
        <v>65</v>
      </c>
      <c r="BS40">
        <f>VLOOKUP(BR40,ZoneFilters,3,FALSE())</f>
        <v>1</v>
      </c>
    </row>
    <row r="41" spans="1:71" x14ac:dyDescent="0.25">
      <c r="A41" t="s">
        <v>247</v>
      </c>
      <c r="B41" t="s">
        <v>242</v>
      </c>
      <c r="C41" t="str">
        <f t="shared" si="25"/>
        <v>Shoulder 5</v>
      </c>
      <c r="E41">
        <f t="shared" si="26"/>
        <v>0</v>
      </c>
      <c r="G41">
        <f t="shared" si="27"/>
        <v>639.3178734694676</v>
      </c>
      <c r="J41">
        <v>114</v>
      </c>
      <c r="K41">
        <v>114</v>
      </c>
      <c r="M41">
        <v>135</v>
      </c>
      <c r="P41">
        <v>68</v>
      </c>
      <c r="R41">
        <v>76</v>
      </c>
      <c r="V41">
        <v>1</v>
      </c>
      <c r="Z41">
        <v>1</v>
      </c>
      <c r="AQ41">
        <v>4</v>
      </c>
      <c r="BA41">
        <f t="shared" si="28"/>
        <v>1</v>
      </c>
      <c r="BC41">
        <f t="shared" si="29"/>
        <v>7.7191560584550762</v>
      </c>
      <c r="BD41">
        <f t="shared" si="30"/>
        <v>20</v>
      </c>
      <c r="BE41">
        <f t="shared" si="31"/>
        <v>27.719156058455077</v>
      </c>
      <c r="BG41">
        <f>BA41*BestGemValue</f>
        <v>40</v>
      </c>
      <c r="BI41">
        <f t="shared" si="32"/>
        <v>0</v>
      </c>
      <c r="BJ41">
        <f>1</f>
        <v>1</v>
      </c>
      <c r="BK41">
        <f t="shared" si="33"/>
        <v>679.3178734694676</v>
      </c>
      <c r="BL41">
        <f t="shared" si="34"/>
        <v>679.3178734694676</v>
      </c>
      <c r="BN41">
        <f t="shared" si="35"/>
        <v>3</v>
      </c>
      <c r="BO41">
        <f t="shared" si="36"/>
        <v>0</v>
      </c>
      <c r="BP41" s="44">
        <f t="shared" si="37"/>
        <v>0</v>
      </c>
      <c r="BR41" s="44" t="s">
        <v>59</v>
      </c>
      <c r="BS41">
        <f>VLOOKUP(BR41,ZoneFilters,3,FALSE())</f>
        <v>1</v>
      </c>
    </row>
    <row r="42" spans="1:71" x14ac:dyDescent="0.25">
      <c r="A42" t="s">
        <v>248</v>
      </c>
      <c r="B42" t="s">
        <v>242</v>
      </c>
      <c r="C42" t="str">
        <f t="shared" si="25"/>
        <v>Shoulder 6</v>
      </c>
      <c r="E42">
        <f t="shared" si="26"/>
        <v>0</v>
      </c>
      <c r="G42">
        <f t="shared" si="27"/>
        <v>568.92205740073632</v>
      </c>
      <c r="J42">
        <v>91</v>
      </c>
      <c r="K42">
        <v>81</v>
      </c>
      <c r="M42">
        <v>162</v>
      </c>
      <c r="N42">
        <v>55</v>
      </c>
      <c r="R42">
        <v>71</v>
      </c>
      <c r="T42">
        <v>2</v>
      </c>
      <c r="AY42">
        <v>6</v>
      </c>
      <c r="BA42">
        <f t="shared" si="28"/>
        <v>2</v>
      </c>
      <c r="BC42">
        <f t="shared" si="29"/>
        <v>11.578734087682614</v>
      </c>
      <c r="BD42">
        <f t="shared" si="30"/>
        <v>80</v>
      </c>
      <c r="BE42">
        <f t="shared" si="31"/>
        <v>91.578734087682619</v>
      </c>
      <c r="BG42">
        <f>BA42*BestGemValue</f>
        <v>80</v>
      </c>
      <c r="BI42">
        <f t="shared" si="32"/>
        <v>1</v>
      </c>
      <c r="BJ42">
        <f>1</f>
        <v>1</v>
      </c>
      <c r="BK42">
        <f t="shared" si="33"/>
        <v>660.50079148841894</v>
      </c>
      <c r="BL42">
        <f t="shared" si="34"/>
        <v>660.50079148841894</v>
      </c>
      <c r="BN42">
        <f t="shared" si="35"/>
        <v>1</v>
      </c>
      <c r="BO42">
        <f t="shared" si="36"/>
        <v>1</v>
      </c>
      <c r="BP42" s="44">
        <f t="shared" si="37"/>
        <v>0</v>
      </c>
      <c r="BR42" t="s">
        <v>60</v>
      </c>
      <c r="BS42">
        <f>VLOOKUP(BR42,ZoneFilters,3,FALSE())</f>
        <v>1</v>
      </c>
    </row>
    <row r="43" spans="1:71" x14ac:dyDescent="0.25">
      <c r="A43" t="s">
        <v>249</v>
      </c>
      <c r="B43" t="s">
        <v>242</v>
      </c>
      <c r="C43" t="str">
        <f t="shared" si="25"/>
        <v>Shoulder 8</v>
      </c>
      <c r="E43">
        <f t="shared" si="26"/>
        <v>0</v>
      </c>
      <c r="G43">
        <f t="shared" si="27"/>
        <v>562.74157131069819</v>
      </c>
      <c r="J43">
        <v>107</v>
      </c>
      <c r="K43">
        <v>107</v>
      </c>
      <c r="M43">
        <v>126</v>
      </c>
      <c r="N43">
        <v>71</v>
      </c>
      <c r="O43">
        <v>63</v>
      </c>
      <c r="T43">
        <v>1</v>
      </c>
      <c r="AA43">
        <v>1</v>
      </c>
      <c r="AQ43">
        <v>4</v>
      </c>
      <c r="BA43">
        <f t="shared" si="28"/>
        <v>1</v>
      </c>
      <c r="BC43">
        <f t="shared" si="29"/>
        <v>7.7191560584550762</v>
      </c>
      <c r="BD43">
        <f t="shared" si="30"/>
        <v>40</v>
      </c>
      <c r="BE43">
        <f t="shared" si="31"/>
        <v>47.719156058455077</v>
      </c>
      <c r="BG43">
        <f>BA43*BestGemValue</f>
        <v>40</v>
      </c>
      <c r="BI43">
        <f t="shared" si="32"/>
        <v>1</v>
      </c>
      <c r="BJ43">
        <f>1</f>
        <v>1</v>
      </c>
      <c r="BK43">
        <f t="shared" si="33"/>
        <v>610.46072736915323</v>
      </c>
      <c r="BL43">
        <f t="shared" si="34"/>
        <v>610.46072736915323</v>
      </c>
      <c r="BN43">
        <f t="shared" si="35"/>
        <v>1</v>
      </c>
      <c r="BO43">
        <f t="shared" si="36"/>
        <v>0</v>
      </c>
      <c r="BP43" s="44">
        <f t="shared" si="37"/>
        <v>0</v>
      </c>
      <c r="BR43" t="s">
        <v>60</v>
      </c>
      <c r="BS43">
        <f>VLOOKUP(BR43,ZoneFilters,3,FALSE())</f>
        <v>1</v>
      </c>
    </row>
    <row r="44" spans="1:71" x14ac:dyDescent="0.25">
      <c r="A44" t="s">
        <v>250</v>
      </c>
      <c r="B44" t="s">
        <v>242</v>
      </c>
      <c r="C44" t="str">
        <f t="shared" si="25"/>
        <v>Shoulder 10</v>
      </c>
      <c r="E44">
        <f t="shared" si="26"/>
        <v>0</v>
      </c>
      <c r="G44">
        <f t="shared" si="27"/>
        <v>543.197891698229</v>
      </c>
      <c r="J44">
        <v>93</v>
      </c>
      <c r="K44">
        <v>101</v>
      </c>
      <c r="M44">
        <v>135</v>
      </c>
      <c r="N44">
        <v>67</v>
      </c>
      <c r="R44">
        <v>59</v>
      </c>
      <c r="U44">
        <v>1</v>
      </c>
      <c r="AT44">
        <v>8</v>
      </c>
      <c r="BA44">
        <f t="shared" si="28"/>
        <v>1</v>
      </c>
      <c r="BC44">
        <f t="shared" si="29"/>
        <v>8</v>
      </c>
      <c r="BD44">
        <f t="shared" si="30"/>
        <v>38.123555063124755</v>
      </c>
      <c r="BE44">
        <f t="shared" si="31"/>
        <v>46.123555063124755</v>
      </c>
      <c r="BG44">
        <f>BA44*BestGemValue</f>
        <v>40</v>
      </c>
      <c r="BI44">
        <f t="shared" si="32"/>
        <v>1</v>
      </c>
      <c r="BJ44">
        <f>1</f>
        <v>1</v>
      </c>
      <c r="BK44">
        <f t="shared" si="33"/>
        <v>589.32144676135374</v>
      </c>
      <c r="BL44">
        <f t="shared" si="34"/>
        <v>589.32144676135374</v>
      </c>
      <c r="BN44">
        <f t="shared" si="35"/>
        <v>2</v>
      </c>
      <c r="BO44">
        <f t="shared" si="36"/>
        <v>0</v>
      </c>
      <c r="BP44" s="44">
        <f t="shared" si="37"/>
        <v>0</v>
      </c>
      <c r="BR44" t="s">
        <v>55</v>
      </c>
      <c r="BS44">
        <f>VLOOKUP(BR44,ZoneFilters,3,FALSE())</f>
        <v>1</v>
      </c>
    </row>
    <row r="45" spans="1:71" x14ac:dyDescent="0.25">
      <c r="A45" t="s">
        <v>251</v>
      </c>
      <c r="B45" t="s">
        <v>242</v>
      </c>
      <c r="C45" t="str">
        <f t="shared" si="25"/>
        <v>Shoulder 9</v>
      </c>
      <c r="E45">
        <f t="shared" si="26"/>
        <v>0</v>
      </c>
      <c r="G45">
        <f t="shared" si="27"/>
        <v>562.64307917391079</v>
      </c>
      <c r="J45">
        <v>101</v>
      </c>
      <c r="K45">
        <v>101</v>
      </c>
      <c r="M45">
        <v>119</v>
      </c>
      <c r="P45">
        <v>59</v>
      </c>
      <c r="R45">
        <v>67</v>
      </c>
      <c r="V45">
        <v>1</v>
      </c>
      <c r="Z45">
        <v>1</v>
      </c>
      <c r="AQ45">
        <v>4</v>
      </c>
      <c r="BA45">
        <f t="shared" si="28"/>
        <v>1</v>
      </c>
      <c r="BC45">
        <f t="shared" si="29"/>
        <v>7.7191560584550762</v>
      </c>
      <c r="BD45">
        <f t="shared" si="30"/>
        <v>20</v>
      </c>
      <c r="BE45">
        <f t="shared" si="31"/>
        <v>27.719156058455077</v>
      </c>
      <c r="BG45">
        <f>BA45*BestGemValue</f>
        <v>40</v>
      </c>
      <c r="BI45">
        <f t="shared" si="32"/>
        <v>0</v>
      </c>
      <c r="BJ45">
        <f>1</f>
        <v>1</v>
      </c>
      <c r="BK45">
        <f t="shared" si="33"/>
        <v>602.64307917391079</v>
      </c>
      <c r="BL45">
        <f t="shared" si="34"/>
        <v>602.64307917391079</v>
      </c>
      <c r="BN45">
        <f t="shared" si="35"/>
        <v>3</v>
      </c>
      <c r="BO45">
        <f t="shared" si="36"/>
        <v>0</v>
      </c>
      <c r="BP45" s="44">
        <f t="shared" si="37"/>
        <v>0</v>
      </c>
      <c r="BR45" t="s">
        <v>59</v>
      </c>
      <c r="BS45">
        <f>VLOOKUP(BR45,ZoneFilters,3,FALSE())</f>
        <v>1</v>
      </c>
    </row>
    <row r="46" spans="1:71" x14ac:dyDescent="0.25">
      <c r="A46" t="s">
        <v>252</v>
      </c>
      <c r="B46" t="s">
        <v>242</v>
      </c>
      <c r="C46" t="str">
        <f t="shared" si="25"/>
        <v>Shoulder 7</v>
      </c>
      <c r="E46">
        <f t="shared" si="26"/>
        <v>0</v>
      </c>
      <c r="G46">
        <f t="shared" si="27"/>
        <v>521.81613618781194</v>
      </c>
      <c r="J46">
        <v>91</v>
      </c>
      <c r="K46">
        <v>79</v>
      </c>
      <c r="M46">
        <v>132</v>
      </c>
      <c r="N46">
        <v>52</v>
      </c>
      <c r="Q46">
        <v>69</v>
      </c>
      <c r="T46">
        <v>1</v>
      </c>
      <c r="U46">
        <v>1</v>
      </c>
      <c r="AX46">
        <v>6</v>
      </c>
      <c r="BA46">
        <f t="shared" si="28"/>
        <v>2</v>
      </c>
      <c r="BC46">
        <f t="shared" si="29"/>
        <v>10.874133037874856</v>
      </c>
      <c r="BD46">
        <f t="shared" si="30"/>
        <v>78.123555063124755</v>
      </c>
      <c r="BE46">
        <f t="shared" si="31"/>
        <v>88.997688100999611</v>
      </c>
      <c r="BG46">
        <f>BA46*BestGemValue</f>
        <v>80</v>
      </c>
      <c r="BI46">
        <f t="shared" si="32"/>
        <v>1</v>
      </c>
      <c r="BJ46">
        <f>1</f>
        <v>1</v>
      </c>
      <c r="BK46">
        <f t="shared" si="33"/>
        <v>610.81382428881159</v>
      </c>
      <c r="BL46">
        <f t="shared" si="34"/>
        <v>610.81382428881159</v>
      </c>
      <c r="BN46">
        <f t="shared" si="35"/>
        <v>1</v>
      </c>
      <c r="BO46">
        <f t="shared" si="36"/>
        <v>2</v>
      </c>
      <c r="BP46" s="44">
        <f t="shared" si="37"/>
        <v>0</v>
      </c>
      <c r="BR46" s="44" t="s">
        <v>57</v>
      </c>
      <c r="BS46">
        <f>VLOOKUP(BR46,ZoneFilters,3,FALSE())</f>
        <v>1</v>
      </c>
    </row>
    <row r="47" spans="1:71" x14ac:dyDescent="0.25">
      <c r="A47" t="s">
        <v>253</v>
      </c>
      <c r="B47" t="s">
        <v>242</v>
      </c>
      <c r="C47" t="str">
        <f t="shared" si="25"/>
        <v>Shoulder 12</v>
      </c>
      <c r="E47">
        <f t="shared" si="26"/>
        <v>0</v>
      </c>
      <c r="G47">
        <f t="shared" si="27"/>
        <v>495.80641547198502</v>
      </c>
      <c r="J47">
        <v>89</v>
      </c>
      <c r="K47">
        <v>89</v>
      </c>
      <c r="M47">
        <v>103</v>
      </c>
      <c r="P47">
        <v>52</v>
      </c>
      <c r="R47">
        <v>60</v>
      </c>
      <c r="V47">
        <v>1</v>
      </c>
      <c r="Z47">
        <v>1</v>
      </c>
      <c r="AQ47">
        <v>4</v>
      </c>
      <c r="BA47">
        <f t="shared" si="28"/>
        <v>1</v>
      </c>
      <c r="BC47">
        <f t="shared" si="29"/>
        <v>7.7191560584550762</v>
      </c>
      <c r="BD47">
        <f t="shared" si="30"/>
        <v>20</v>
      </c>
      <c r="BE47">
        <f t="shared" si="31"/>
        <v>27.719156058455077</v>
      </c>
      <c r="BG47">
        <f>BA47*BestGemValue</f>
        <v>40</v>
      </c>
      <c r="BI47">
        <f t="shared" si="32"/>
        <v>0</v>
      </c>
      <c r="BJ47">
        <f>1</f>
        <v>1</v>
      </c>
      <c r="BK47">
        <f t="shared" si="33"/>
        <v>535.80641547198502</v>
      </c>
      <c r="BL47">
        <f t="shared" si="34"/>
        <v>535.80641547198502</v>
      </c>
      <c r="BN47">
        <f t="shared" si="35"/>
        <v>3</v>
      </c>
      <c r="BO47">
        <f t="shared" si="36"/>
        <v>0</v>
      </c>
      <c r="BP47" s="44">
        <f t="shared" si="37"/>
        <v>0</v>
      </c>
      <c r="BR47" t="s">
        <v>55</v>
      </c>
      <c r="BS47">
        <f>VLOOKUP(BR47,ZoneFilters,3,FALSE())</f>
        <v>1</v>
      </c>
    </row>
    <row r="48" spans="1:71" x14ac:dyDescent="0.25">
      <c r="A48" t="s">
        <v>254</v>
      </c>
      <c r="B48" t="s">
        <v>242</v>
      </c>
      <c r="C48" t="str">
        <f t="shared" si="25"/>
        <v>Shoulder 11</v>
      </c>
      <c r="E48">
        <f t="shared" si="26"/>
        <v>0</v>
      </c>
      <c r="G48">
        <f t="shared" si="27"/>
        <v>479.7827502584675</v>
      </c>
      <c r="J48">
        <v>87</v>
      </c>
      <c r="K48">
        <v>96</v>
      </c>
      <c r="M48">
        <v>122</v>
      </c>
      <c r="O48">
        <v>55</v>
      </c>
      <c r="P48">
        <v>47</v>
      </c>
      <c r="T48">
        <v>1</v>
      </c>
      <c r="V48">
        <v>1</v>
      </c>
      <c r="AQ48">
        <v>6</v>
      </c>
      <c r="BA48">
        <f t="shared" si="28"/>
        <v>2</v>
      </c>
      <c r="BC48">
        <f t="shared" si="29"/>
        <v>11.578734087682614</v>
      </c>
      <c r="BD48">
        <f t="shared" si="30"/>
        <v>60</v>
      </c>
      <c r="BE48">
        <f t="shared" si="31"/>
        <v>71.578734087682619</v>
      </c>
      <c r="BG48">
        <f>BA48*BestGemValue</f>
        <v>80</v>
      </c>
      <c r="BI48">
        <f t="shared" si="32"/>
        <v>0</v>
      </c>
      <c r="BJ48">
        <f>1</f>
        <v>1</v>
      </c>
      <c r="BK48">
        <f t="shared" si="33"/>
        <v>559.78275025846756</v>
      </c>
      <c r="BL48">
        <f t="shared" si="34"/>
        <v>559.78275025846756</v>
      </c>
      <c r="BN48">
        <f t="shared" si="35"/>
        <v>1</v>
      </c>
      <c r="BO48">
        <f t="shared" si="36"/>
        <v>3</v>
      </c>
      <c r="BP48" s="44">
        <f t="shared" si="37"/>
        <v>0</v>
      </c>
      <c r="BR48" t="s">
        <v>55</v>
      </c>
      <c r="BS48">
        <f>VLOOKUP(BR48,ZoneFilters,3,FALSE())</f>
        <v>1</v>
      </c>
    </row>
    <row r="49" spans="1:71" x14ac:dyDescent="0.25">
      <c r="A49" t="s">
        <v>255</v>
      </c>
      <c r="B49" t="s">
        <v>242</v>
      </c>
      <c r="C49" t="str">
        <f t="shared" si="25"/>
        <v>Shoulder 13</v>
      </c>
      <c r="E49">
        <f t="shared" si="26"/>
        <v>0</v>
      </c>
      <c r="G49">
        <f t="shared" si="27"/>
        <v>484.09429199804663</v>
      </c>
      <c r="J49">
        <v>84</v>
      </c>
      <c r="K49">
        <v>70</v>
      </c>
      <c r="M49">
        <v>124</v>
      </c>
      <c r="N49">
        <v>51</v>
      </c>
      <c r="Q49">
        <v>61</v>
      </c>
      <c r="T49">
        <v>1</v>
      </c>
      <c r="AX49">
        <v>4</v>
      </c>
      <c r="BA49">
        <f t="shared" si="28"/>
        <v>1</v>
      </c>
      <c r="BC49">
        <f t="shared" si="29"/>
        <v>7.2494220252499035</v>
      </c>
      <c r="BD49">
        <f t="shared" si="30"/>
        <v>40</v>
      </c>
      <c r="BE49">
        <f t="shared" si="31"/>
        <v>47.249422025249906</v>
      </c>
      <c r="BG49">
        <f>BA49*BestGemValue</f>
        <v>40</v>
      </c>
      <c r="BI49">
        <f t="shared" si="32"/>
        <v>1</v>
      </c>
      <c r="BJ49">
        <f>1</f>
        <v>1</v>
      </c>
      <c r="BK49">
        <f t="shared" si="33"/>
        <v>531.34371402329657</v>
      </c>
      <c r="BL49">
        <f t="shared" si="34"/>
        <v>531.34371402329657</v>
      </c>
      <c r="BN49">
        <f t="shared" si="35"/>
        <v>1</v>
      </c>
      <c r="BO49">
        <f t="shared" si="36"/>
        <v>0</v>
      </c>
      <c r="BP49" s="44">
        <f t="shared" si="37"/>
        <v>0</v>
      </c>
      <c r="BR49" t="s">
        <v>57</v>
      </c>
      <c r="BS49">
        <f>VLOOKUP(BR49,ZoneFilters,3,FALSE())</f>
        <v>1</v>
      </c>
    </row>
    <row r="50" spans="1:71" x14ac:dyDescent="0.25">
      <c r="A50" t="s">
        <v>256</v>
      </c>
      <c r="B50" t="s">
        <v>242</v>
      </c>
      <c r="C50" t="str">
        <f t="shared" si="25"/>
        <v>Shoulder 14</v>
      </c>
      <c r="E50">
        <f t="shared" si="26"/>
        <v>0</v>
      </c>
      <c r="G50">
        <f t="shared" si="27"/>
        <v>502.52476276155721</v>
      </c>
      <c r="J50">
        <v>89</v>
      </c>
      <c r="K50">
        <v>78</v>
      </c>
      <c r="M50">
        <v>128</v>
      </c>
      <c r="N50">
        <v>61</v>
      </c>
      <c r="O50">
        <v>57</v>
      </c>
      <c r="BA50">
        <f t="shared" si="28"/>
        <v>0</v>
      </c>
      <c r="BC50">
        <f t="shared" si="29"/>
        <v>0</v>
      </c>
      <c r="BD50">
        <f t="shared" si="30"/>
        <v>0</v>
      </c>
      <c r="BE50">
        <f t="shared" si="31"/>
        <v>0</v>
      </c>
      <c r="BG50">
        <f>BA50*BestGemValue</f>
        <v>0</v>
      </c>
      <c r="BI50">
        <f t="shared" si="32"/>
        <v>1</v>
      </c>
      <c r="BJ50">
        <f>1</f>
        <v>1</v>
      </c>
      <c r="BK50">
        <f t="shared" si="33"/>
        <v>502.52476276155721</v>
      </c>
      <c r="BL50">
        <f t="shared" si="34"/>
        <v>502.52476276155721</v>
      </c>
      <c r="BN50">
        <f t="shared" si="35"/>
        <v>0</v>
      </c>
      <c r="BO50">
        <f t="shared" si="36"/>
        <v>0</v>
      </c>
      <c r="BP50" s="44">
        <f t="shared" si="37"/>
        <v>0</v>
      </c>
      <c r="BR50" t="s">
        <v>55</v>
      </c>
      <c r="BS50">
        <f>VLOOKUP(BR50,ZoneFilters,3,FALSE())</f>
        <v>1</v>
      </c>
    </row>
    <row r="51" spans="1:71" x14ac:dyDescent="0.25">
      <c r="A51" t="s">
        <v>257</v>
      </c>
      <c r="B51" t="s">
        <v>242</v>
      </c>
      <c r="C51" t="str">
        <f t="shared" si="25"/>
        <v>Shoulder 15</v>
      </c>
      <c r="E51">
        <f t="shared" si="26"/>
        <v>0</v>
      </c>
      <c r="G51">
        <f t="shared" si="27"/>
        <v>453.07894960734882</v>
      </c>
      <c r="J51">
        <v>85</v>
      </c>
      <c r="K51">
        <v>74</v>
      </c>
      <c r="M51">
        <v>124</v>
      </c>
      <c r="N51">
        <v>40</v>
      </c>
      <c r="O51">
        <v>56</v>
      </c>
      <c r="T51">
        <v>1</v>
      </c>
      <c r="Y51">
        <v>1</v>
      </c>
      <c r="AT51">
        <v>8</v>
      </c>
      <c r="BA51">
        <f t="shared" si="28"/>
        <v>1</v>
      </c>
      <c r="BC51">
        <f t="shared" si="29"/>
        <v>8</v>
      </c>
      <c r="BD51">
        <f t="shared" si="30"/>
        <v>40</v>
      </c>
      <c r="BE51">
        <f t="shared" si="31"/>
        <v>48</v>
      </c>
      <c r="BG51">
        <f>BA51*BestGemValue</f>
        <v>40</v>
      </c>
      <c r="BI51">
        <f t="shared" si="32"/>
        <v>1</v>
      </c>
      <c r="BJ51">
        <f>1</f>
        <v>1</v>
      </c>
      <c r="BK51">
        <f t="shared" si="33"/>
        <v>501.07894960734882</v>
      </c>
      <c r="BL51">
        <f t="shared" si="34"/>
        <v>501.07894960734882</v>
      </c>
      <c r="BN51">
        <f t="shared" si="35"/>
        <v>1</v>
      </c>
      <c r="BO51">
        <f t="shared" si="36"/>
        <v>0</v>
      </c>
      <c r="BP51" s="44">
        <f t="shared" si="37"/>
        <v>0</v>
      </c>
      <c r="BR51" t="s">
        <v>55</v>
      </c>
      <c r="BS51">
        <f>VLOOKUP(BR51,ZoneFilters,3,FALSE())</f>
        <v>1</v>
      </c>
    </row>
    <row r="52" spans="1:71" x14ac:dyDescent="0.25">
      <c r="BP52" s="44"/>
    </row>
    <row r="53" spans="1:71" x14ac:dyDescent="0.25">
      <c r="A53" t="s">
        <v>40</v>
      </c>
      <c r="B53" t="s">
        <v>258</v>
      </c>
      <c r="C53" t="str">
        <f t="shared" ref="C53:C63" si="38">B53&amp;" "&amp;_xlfn.RANK.EQ(BL53,CloakScores,0)</f>
        <v>Cloak 1</v>
      </c>
      <c r="E53">
        <f t="shared" ref="E53:E63" si="39">IF(CloakEQ=A53,1,0)</f>
        <v>0</v>
      </c>
      <c r="G53">
        <f t="shared" ref="G53:G63" si="40">SUMPRODUCT(StatVector,I53:R53)</f>
        <v>542.94727613800455</v>
      </c>
      <c r="J53">
        <v>102</v>
      </c>
      <c r="K53">
        <v>102</v>
      </c>
      <c r="M53">
        <v>120</v>
      </c>
      <c r="N53">
        <v>60</v>
      </c>
      <c r="Q53">
        <v>68</v>
      </c>
      <c r="U53">
        <v>1</v>
      </c>
      <c r="AQ53">
        <v>4</v>
      </c>
      <c r="BA53">
        <f t="shared" ref="BA53:BA63" si="41">T53+U53+V53</f>
        <v>1</v>
      </c>
      <c r="BC53">
        <f t="shared" ref="BC53:BC63" si="42">SUMPRODUCT(StatVector,AP53:AY53)</f>
        <v>7.7191560584550762</v>
      </c>
      <c r="BD53">
        <f t="shared" ref="BD53:BD63" si="43">T53*BestRedGemValue+U53*BestYellowGemValue+V53*BestBlueGemValue</f>
        <v>38.123555063124755</v>
      </c>
      <c r="BE53">
        <f t="shared" ref="BE53:BE63" si="44">BC53+BD53</f>
        <v>45.842711121579832</v>
      </c>
      <c r="BG53">
        <f>BA53*BestGemValue</f>
        <v>40</v>
      </c>
      <c r="BI53">
        <f t="shared" ref="BI53:BI63" si="45">IF(BG53&gt;BE53,0,1)</f>
        <v>1</v>
      </c>
      <c r="BJ53">
        <f>1</f>
        <v>1</v>
      </c>
      <c r="BK53">
        <f t="shared" ref="BK53:BK63" si="46">BI53*BE53+(1-BI53)*BG53+G53</f>
        <v>588.78998725958434</v>
      </c>
      <c r="BL53">
        <f t="shared" ref="BL53:BL63" si="47">BK53*(1-E53)*BS53</f>
        <v>588.78998725958434</v>
      </c>
      <c r="BN53">
        <f t="shared" ref="BN53:BN63" si="48">IF(T53&gt;0,1,IF(T53+U53&gt;0,2,IF(T53+U53+V53&gt;0,3,0)))</f>
        <v>2</v>
      </c>
      <c r="BO53">
        <f t="shared" ref="BO53:BO63" si="49">IF(T53&gt;1,1,IF(T53+U53&gt;1,2,IF(T53+U53+V53&gt;1,3,0)))</f>
        <v>0</v>
      </c>
      <c r="BP53" s="44">
        <f t="shared" ref="BP53:BP63" si="50">IF(T53&gt;2,1,IF(T53+U53&gt;2,2,IF(T53+U53+V53&gt;2,3,0)))</f>
        <v>0</v>
      </c>
      <c r="BR53" s="44" t="s">
        <v>67</v>
      </c>
      <c r="BS53">
        <f>VLOOKUP(BR53,ZoneFilters,3,FALSE())</f>
        <v>1</v>
      </c>
    </row>
    <row r="54" spans="1:71" x14ac:dyDescent="0.25">
      <c r="A54" t="s">
        <v>259</v>
      </c>
      <c r="B54" t="s">
        <v>258</v>
      </c>
      <c r="C54" t="str">
        <f t="shared" si="38"/>
        <v>Cloak 2</v>
      </c>
      <c r="E54">
        <f t="shared" si="39"/>
        <v>0</v>
      </c>
      <c r="G54">
        <f t="shared" si="40"/>
        <v>522.62851565351821</v>
      </c>
      <c r="J54">
        <v>97</v>
      </c>
      <c r="K54">
        <v>97</v>
      </c>
      <c r="M54">
        <v>114</v>
      </c>
      <c r="N54">
        <v>65</v>
      </c>
      <c r="R54">
        <v>57</v>
      </c>
      <c r="T54">
        <v>1</v>
      </c>
      <c r="AT54">
        <v>8</v>
      </c>
      <c r="BA54">
        <f t="shared" si="41"/>
        <v>1</v>
      </c>
      <c r="BC54">
        <f t="shared" si="42"/>
        <v>8</v>
      </c>
      <c r="BD54">
        <f t="shared" si="43"/>
        <v>40</v>
      </c>
      <c r="BE54">
        <f t="shared" si="44"/>
        <v>48</v>
      </c>
      <c r="BG54">
        <f>BA54*BestGemValue</f>
        <v>40</v>
      </c>
      <c r="BI54">
        <f t="shared" si="45"/>
        <v>1</v>
      </c>
      <c r="BJ54">
        <f>1</f>
        <v>1</v>
      </c>
      <c r="BK54">
        <f t="shared" si="46"/>
        <v>570.62851565351821</v>
      </c>
      <c r="BL54">
        <f t="shared" si="47"/>
        <v>570.62851565351821</v>
      </c>
      <c r="BN54">
        <f t="shared" si="48"/>
        <v>1</v>
      </c>
      <c r="BO54">
        <f t="shared" si="49"/>
        <v>0</v>
      </c>
      <c r="BP54" s="44">
        <f t="shared" si="50"/>
        <v>0</v>
      </c>
      <c r="BR54" s="44" t="s">
        <v>59</v>
      </c>
      <c r="BS54">
        <f>VLOOKUP(BR54,ZoneFilters,3,FALSE())</f>
        <v>1</v>
      </c>
    </row>
    <row r="55" spans="1:71" x14ac:dyDescent="0.25">
      <c r="A55" t="s">
        <v>260</v>
      </c>
      <c r="B55" t="s">
        <v>258</v>
      </c>
      <c r="C55" t="str">
        <f t="shared" si="38"/>
        <v>Cloak 5</v>
      </c>
      <c r="E55">
        <f t="shared" si="39"/>
        <v>0</v>
      </c>
      <c r="G55">
        <f t="shared" si="40"/>
        <v>481.89866229330693</v>
      </c>
      <c r="J55">
        <v>90</v>
      </c>
      <c r="K55">
        <v>90</v>
      </c>
      <c r="M55">
        <v>105</v>
      </c>
      <c r="N55">
        <v>60</v>
      </c>
      <c r="R55">
        <v>52</v>
      </c>
      <c r="V55">
        <v>1</v>
      </c>
      <c r="AQ55">
        <v>4</v>
      </c>
      <c r="BA55">
        <f t="shared" si="41"/>
        <v>1</v>
      </c>
      <c r="BC55">
        <f t="shared" si="42"/>
        <v>7.7191560584550762</v>
      </c>
      <c r="BD55">
        <f t="shared" si="43"/>
        <v>20</v>
      </c>
      <c r="BE55">
        <f t="shared" si="44"/>
        <v>27.719156058455077</v>
      </c>
      <c r="BG55">
        <f>BA55*BestGemValue</f>
        <v>40</v>
      </c>
      <c r="BI55">
        <f t="shared" si="45"/>
        <v>0</v>
      </c>
      <c r="BJ55">
        <f>1</f>
        <v>1</v>
      </c>
      <c r="BK55">
        <f t="shared" si="46"/>
        <v>521.89866229330687</v>
      </c>
      <c r="BL55">
        <f t="shared" si="47"/>
        <v>521.89866229330687</v>
      </c>
      <c r="BN55">
        <f t="shared" si="48"/>
        <v>3</v>
      </c>
      <c r="BO55">
        <f t="shared" si="49"/>
        <v>0</v>
      </c>
      <c r="BP55" s="44">
        <f t="shared" si="50"/>
        <v>0</v>
      </c>
      <c r="BR55" s="44" t="s">
        <v>55</v>
      </c>
      <c r="BS55">
        <f>VLOOKUP(BR55,ZoneFilters,3,FALSE())</f>
        <v>1</v>
      </c>
    </row>
    <row r="56" spans="1:71" x14ac:dyDescent="0.25">
      <c r="A56" t="s">
        <v>261</v>
      </c>
      <c r="B56" t="s">
        <v>258</v>
      </c>
      <c r="C56" t="str">
        <f t="shared" si="38"/>
        <v>Cloak 3</v>
      </c>
      <c r="E56">
        <f t="shared" si="39"/>
        <v>0</v>
      </c>
      <c r="G56">
        <f t="shared" si="40"/>
        <v>505.46543834791527</v>
      </c>
      <c r="J56">
        <v>82</v>
      </c>
      <c r="K56">
        <v>69</v>
      </c>
      <c r="M56">
        <v>137</v>
      </c>
      <c r="O56">
        <v>48</v>
      </c>
      <c r="P56">
        <v>63</v>
      </c>
      <c r="T56">
        <v>1</v>
      </c>
      <c r="AQ56">
        <v>4</v>
      </c>
      <c r="BA56">
        <f t="shared" si="41"/>
        <v>1</v>
      </c>
      <c r="BC56">
        <f t="shared" si="42"/>
        <v>7.7191560584550762</v>
      </c>
      <c r="BD56">
        <f t="shared" si="43"/>
        <v>40</v>
      </c>
      <c r="BE56">
        <f t="shared" si="44"/>
        <v>47.719156058455077</v>
      </c>
      <c r="BG56">
        <f>BA56*BestGemValue</f>
        <v>40</v>
      </c>
      <c r="BI56">
        <f t="shared" si="45"/>
        <v>1</v>
      </c>
      <c r="BJ56">
        <f>1</f>
        <v>1</v>
      </c>
      <c r="BK56">
        <f t="shared" si="46"/>
        <v>553.18459440637037</v>
      </c>
      <c r="BL56">
        <f t="shared" si="47"/>
        <v>553.18459440637037</v>
      </c>
      <c r="BN56">
        <f t="shared" si="48"/>
        <v>1</v>
      </c>
      <c r="BO56">
        <f t="shared" si="49"/>
        <v>0</v>
      </c>
      <c r="BP56" s="44">
        <f t="shared" si="50"/>
        <v>0</v>
      </c>
      <c r="BR56" t="s">
        <v>62</v>
      </c>
      <c r="BS56">
        <f>VLOOKUP(BR56,ZoneFilters,3,FALSE())</f>
        <v>1</v>
      </c>
    </row>
    <row r="57" spans="1:71" x14ac:dyDescent="0.25">
      <c r="A57" t="s">
        <v>262</v>
      </c>
      <c r="B57" t="s">
        <v>258</v>
      </c>
      <c r="C57" t="str">
        <f t="shared" si="38"/>
        <v>Cloak 4</v>
      </c>
      <c r="E57">
        <f t="shared" si="39"/>
        <v>0</v>
      </c>
      <c r="G57">
        <f t="shared" si="40"/>
        <v>476.57514761638589</v>
      </c>
      <c r="J57">
        <v>90</v>
      </c>
      <c r="K57">
        <v>90</v>
      </c>
      <c r="M57">
        <v>105</v>
      </c>
      <c r="N57">
        <v>52</v>
      </c>
      <c r="Q57">
        <v>60</v>
      </c>
      <c r="U57">
        <v>1</v>
      </c>
      <c r="AQ57">
        <v>4</v>
      </c>
      <c r="BA57">
        <f t="shared" si="41"/>
        <v>1</v>
      </c>
      <c r="BC57">
        <f t="shared" si="42"/>
        <v>7.7191560584550762</v>
      </c>
      <c r="BD57">
        <f t="shared" si="43"/>
        <v>38.123555063124755</v>
      </c>
      <c r="BE57">
        <f t="shared" si="44"/>
        <v>45.842711121579832</v>
      </c>
      <c r="BG57">
        <f>BA57*BestGemValue</f>
        <v>40</v>
      </c>
      <c r="BI57">
        <f t="shared" si="45"/>
        <v>1</v>
      </c>
      <c r="BJ57">
        <f>1</f>
        <v>1</v>
      </c>
      <c r="BK57">
        <f t="shared" si="46"/>
        <v>522.41785873796573</v>
      </c>
      <c r="BL57">
        <f t="shared" si="47"/>
        <v>522.41785873796573</v>
      </c>
      <c r="BN57">
        <f t="shared" si="48"/>
        <v>2</v>
      </c>
      <c r="BO57">
        <f t="shared" si="49"/>
        <v>0</v>
      </c>
      <c r="BP57" s="44">
        <f t="shared" si="50"/>
        <v>0</v>
      </c>
      <c r="BR57" s="44" t="s">
        <v>65</v>
      </c>
      <c r="BS57">
        <f>VLOOKUP(BR57,ZoneFilters,3,FALSE())</f>
        <v>1</v>
      </c>
    </row>
    <row r="58" spans="1:71" x14ac:dyDescent="0.25">
      <c r="A58" t="s">
        <v>263</v>
      </c>
      <c r="B58" t="s">
        <v>258</v>
      </c>
      <c r="C58" t="str">
        <f t="shared" si="38"/>
        <v>Cloak 6</v>
      </c>
      <c r="E58">
        <f t="shared" si="39"/>
        <v>0</v>
      </c>
      <c r="G58">
        <f t="shared" si="40"/>
        <v>454.31691906548917</v>
      </c>
      <c r="J58">
        <v>85</v>
      </c>
      <c r="K58">
        <v>85</v>
      </c>
      <c r="M58">
        <v>98</v>
      </c>
      <c r="N58">
        <v>57</v>
      </c>
      <c r="R58">
        <v>49</v>
      </c>
      <c r="T58">
        <v>1</v>
      </c>
      <c r="AT58">
        <v>8</v>
      </c>
      <c r="BA58">
        <f t="shared" si="41"/>
        <v>1</v>
      </c>
      <c r="BC58">
        <f t="shared" si="42"/>
        <v>8</v>
      </c>
      <c r="BD58">
        <f t="shared" si="43"/>
        <v>40</v>
      </c>
      <c r="BE58">
        <f t="shared" si="44"/>
        <v>48</v>
      </c>
      <c r="BG58">
        <f>BA58*BestGemValue</f>
        <v>40</v>
      </c>
      <c r="BI58">
        <f t="shared" si="45"/>
        <v>1</v>
      </c>
      <c r="BJ58">
        <f>1</f>
        <v>1</v>
      </c>
      <c r="BK58">
        <f t="shared" si="46"/>
        <v>502.31691906548917</v>
      </c>
      <c r="BL58">
        <f t="shared" si="47"/>
        <v>502.31691906548917</v>
      </c>
      <c r="BN58">
        <f t="shared" si="48"/>
        <v>1</v>
      </c>
      <c r="BO58">
        <f t="shared" si="49"/>
        <v>0</v>
      </c>
      <c r="BP58" s="44">
        <f t="shared" si="50"/>
        <v>0</v>
      </c>
      <c r="BR58" s="44" t="s">
        <v>57</v>
      </c>
      <c r="BS58">
        <f>VLOOKUP(BR58,ZoneFilters,3,FALSE())</f>
        <v>1</v>
      </c>
    </row>
    <row r="59" spans="1:71" x14ac:dyDescent="0.25">
      <c r="A59" t="s">
        <v>264</v>
      </c>
      <c r="B59" t="s">
        <v>258</v>
      </c>
      <c r="C59" t="str">
        <f t="shared" si="38"/>
        <v>Cloak 7</v>
      </c>
      <c r="E59">
        <f t="shared" si="39"/>
        <v>0</v>
      </c>
      <c r="G59">
        <f t="shared" si="40"/>
        <v>447.62320909231551</v>
      </c>
      <c r="J59">
        <v>77</v>
      </c>
      <c r="K59">
        <v>85</v>
      </c>
      <c r="M59">
        <v>98</v>
      </c>
      <c r="N59">
        <v>57</v>
      </c>
      <c r="Q59">
        <v>57</v>
      </c>
      <c r="V59">
        <v>1</v>
      </c>
      <c r="AQ59">
        <v>4</v>
      </c>
      <c r="BA59">
        <f t="shared" si="41"/>
        <v>1</v>
      </c>
      <c r="BC59">
        <f t="shared" si="42"/>
        <v>7.7191560584550762</v>
      </c>
      <c r="BD59">
        <f t="shared" si="43"/>
        <v>20</v>
      </c>
      <c r="BE59">
        <f t="shared" si="44"/>
        <v>27.719156058455077</v>
      </c>
      <c r="BG59">
        <f>BA59*BestGemValue</f>
        <v>40</v>
      </c>
      <c r="BI59">
        <f t="shared" si="45"/>
        <v>0</v>
      </c>
      <c r="BJ59">
        <f>1</f>
        <v>1</v>
      </c>
      <c r="BK59">
        <f t="shared" si="46"/>
        <v>487.62320909231551</v>
      </c>
      <c r="BL59">
        <f t="shared" si="47"/>
        <v>487.62320909231551</v>
      </c>
      <c r="BN59">
        <f t="shared" si="48"/>
        <v>3</v>
      </c>
      <c r="BO59">
        <f t="shared" si="49"/>
        <v>0</v>
      </c>
      <c r="BP59" s="44">
        <f t="shared" si="50"/>
        <v>0</v>
      </c>
      <c r="BR59" s="44" t="s">
        <v>59</v>
      </c>
      <c r="BS59">
        <f>VLOOKUP(BR59,ZoneFilters,3,FALSE())</f>
        <v>1</v>
      </c>
    </row>
    <row r="60" spans="1:71" x14ac:dyDescent="0.25">
      <c r="A60" t="s">
        <v>265</v>
      </c>
      <c r="B60" t="s">
        <v>258</v>
      </c>
      <c r="C60" t="str">
        <f t="shared" si="38"/>
        <v>Cloak 11</v>
      </c>
      <c r="E60">
        <f t="shared" si="39"/>
        <v>1</v>
      </c>
      <c r="G60">
        <f t="shared" si="40"/>
        <v>444.93840054171216</v>
      </c>
      <c r="J60">
        <v>72</v>
      </c>
      <c r="K60">
        <v>61</v>
      </c>
      <c r="M60">
        <v>122</v>
      </c>
      <c r="O60">
        <v>41</v>
      </c>
      <c r="P60">
        <v>56</v>
      </c>
      <c r="T60">
        <v>1</v>
      </c>
      <c r="AQ60">
        <v>4</v>
      </c>
      <c r="BA60">
        <f t="shared" si="41"/>
        <v>1</v>
      </c>
      <c r="BC60">
        <f t="shared" si="42"/>
        <v>7.7191560584550762</v>
      </c>
      <c r="BD60">
        <f t="shared" si="43"/>
        <v>40</v>
      </c>
      <c r="BE60">
        <f t="shared" si="44"/>
        <v>47.719156058455077</v>
      </c>
      <c r="BG60">
        <f>BA60*BestGemValue</f>
        <v>40</v>
      </c>
      <c r="BI60">
        <f t="shared" si="45"/>
        <v>1</v>
      </c>
      <c r="BJ60">
        <f>1</f>
        <v>1</v>
      </c>
      <c r="BK60">
        <f t="shared" si="46"/>
        <v>492.65755660016725</v>
      </c>
      <c r="BL60">
        <f t="shared" si="47"/>
        <v>0</v>
      </c>
      <c r="BN60">
        <f t="shared" si="48"/>
        <v>1</v>
      </c>
      <c r="BO60">
        <f t="shared" si="49"/>
        <v>0</v>
      </c>
      <c r="BP60" s="44">
        <f t="shared" si="50"/>
        <v>0</v>
      </c>
      <c r="BR60" t="s">
        <v>60</v>
      </c>
      <c r="BS60">
        <f>VLOOKUP(BR60,ZoneFilters,3,FALSE())</f>
        <v>1</v>
      </c>
    </row>
    <row r="61" spans="1:71" x14ac:dyDescent="0.25">
      <c r="A61" t="s">
        <v>266</v>
      </c>
      <c r="B61" t="s">
        <v>258</v>
      </c>
      <c r="C61" t="str">
        <f t="shared" si="38"/>
        <v>Cloak 10</v>
      </c>
      <c r="E61">
        <f t="shared" si="39"/>
        <v>0</v>
      </c>
      <c r="G61">
        <f t="shared" si="40"/>
        <v>320.7515696917107</v>
      </c>
      <c r="J61">
        <v>53</v>
      </c>
      <c r="K61">
        <v>55</v>
      </c>
      <c r="M61">
        <v>92</v>
      </c>
      <c r="N61">
        <v>40</v>
      </c>
      <c r="R61">
        <v>30</v>
      </c>
      <c r="T61">
        <v>1</v>
      </c>
      <c r="U61">
        <v>1</v>
      </c>
      <c r="AQ61">
        <v>6</v>
      </c>
      <c r="BA61">
        <f t="shared" si="41"/>
        <v>2</v>
      </c>
      <c r="BC61">
        <f t="shared" si="42"/>
        <v>11.578734087682614</v>
      </c>
      <c r="BD61">
        <f t="shared" si="43"/>
        <v>78.123555063124755</v>
      </c>
      <c r="BE61">
        <f t="shared" si="44"/>
        <v>89.702289150807374</v>
      </c>
      <c r="BG61">
        <f>BA61*BestGemValue</f>
        <v>80</v>
      </c>
      <c r="BI61">
        <f t="shared" si="45"/>
        <v>1</v>
      </c>
      <c r="BJ61">
        <f>1</f>
        <v>1</v>
      </c>
      <c r="BK61">
        <f t="shared" si="46"/>
        <v>410.45385884251806</v>
      </c>
      <c r="BL61">
        <f t="shared" si="47"/>
        <v>410.45385884251806</v>
      </c>
      <c r="BN61">
        <f t="shared" si="48"/>
        <v>1</v>
      </c>
      <c r="BO61">
        <f t="shared" si="49"/>
        <v>2</v>
      </c>
      <c r="BP61" s="44">
        <f t="shared" si="50"/>
        <v>0</v>
      </c>
      <c r="BR61" t="s">
        <v>55</v>
      </c>
      <c r="BS61">
        <f>VLOOKUP(BR61,ZoneFilters,3,FALSE())</f>
        <v>1</v>
      </c>
    </row>
    <row r="62" spans="1:71" x14ac:dyDescent="0.25">
      <c r="A62" t="s">
        <v>267</v>
      </c>
      <c r="B62" t="s">
        <v>258</v>
      </c>
      <c r="C62" t="str">
        <f t="shared" si="38"/>
        <v>Cloak 8</v>
      </c>
      <c r="E62">
        <f t="shared" si="39"/>
        <v>0</v>
      </c>
      <c r="G62">
        <f t="shared" si="40"/>
        <v>424.00559227473002</v>
      </c>
      <c r="J62">
        <v>76</v>
      </c>
      <c r="K62">
        <v>76</v>
      </c>
      <c r="M62">
        <v>101</v>
      </c>
      <c r="N62">
        <v>50</v>
      </c>
      <c r="Q62">
        <v>50</v>
      </c>
      <c r="BA62">
        <f t="shared" si="41"/>
        <v>0</v>
      </c>
      <c r="BC62">
        <f t="shared" si="42"/>
        <v>0</v>
      </c>
      <c r="BD62">
        <f t="shared" si="43"/>
        <v>0</v>
      </c>
      <c r="BE62">
        <f t="shared" si="44"/>
        <v>0</v>
      </c>
      <c r="BG62">
        <f>BA62*BestGemValue</f>
        <v>0</v>
      </c>
      <c r="BI62">
        <f t="shared" si="45"/>
        <v>1</v>
      </c>
      <c r="BJ62">
        <f>1</f>
        <v>1</v>
      </c>
      <c r="BK62">
        <f t="shared" si="46"/>
        <v>424.00559227473002</v>
      </c>
      <c r="BL62">
        <f t="shared" si="47"/>
        <v>424.00559227473002</v>
      </c>
      <c r="BN62">
        <f t="shared" si="48"/>
        <v>0</v>
      </c>
      <c r="BO62">
        <f t="shared" si="49"/>
        <v>0</v>
      </c>
      <c r="BP62" s="44">
        <f t="shared" si="50"/>
        <v>0</v>
      </c>
      <c r="BR62" t="s">
        <v>59</v>
      </c>
      <c r="BS62">
        <f>VLOOKUP(BR62,ZoneFilters,3,FALSE())</f>
        <v>1</v>
      </c>
    </row>
    <row r="63" spans="1:71" x14ac:dyDescent="0.25">
      <c r="A63" t="s">
        <v>268</v>
      </c>
      <c r="B63" t="s">
        <v>258</v>
      </c>
      <c r="C63" t="str">
        <f t="shared" si="38"/>
        <v>Cloak 9</v>
      </c>
      <c r="E63">
        <f t="shared" si="39"/>
        <v>0</v>
      </c>
      <c r="G63">
        <f t="shared" si="40"/>
        <v>368.71864547010034</v>
      </c>
      <c r="J63">
        <v>64</v>
      </c>
      <c r="K63">
        <v>70</v>
      </c>
      <c r="M63">
        <v>102</v>
      </c>
      <c r="O63">
        <v>40</v>
      </c>
      <c r="Q63">
        <v>41</v>
      </c>
      <c r="U63">
        <v>1</v>
      </c>
      <c r="AQ63">
        <v>4</v>
      </c>
      <c r="BA63">
        <f t="shared" si="41"/>
        <v>1</v>
      </c>
      <c r="BC63">
        <f t="shared" si="42"/>
        <v>7.7191560584550762</v>
      </c>
      <c r="BD63">
        <f t="shared" si="43"/>
        <v>38.123555063124755</v>
      </c>
      <c r="BE63">
        <f t="shared" si="44"/>
        <v>45.842711121579832</v>
      </c>
      <c r="BG63">
        <f>BA63*BestGemValue</f>
        <v>40</v>
      </c>
      <c r="BI63">
        <f t="shared" si="45"/>
        <v>1</v>
      </c>
      <c r="BJ63">
        <f>1</f>
        <v>1</v>
      </c>
      <c r="BK63">
        <f t="shared" si="46"/>
        <v>414.56135659168018</v>
      </c>
      <c r="BL63">
        <f t="shared" si="47"/>
        <v>414.56135659168018</v>
      </c>
      <c r="BN63">
        <f t="shared" si="48"/>
        <v>2</v>
      </c>
      <c r="BO63">
        <f t="shared" si="49"/>
        <v>0</v>
      </c>
      <c r="BP63" s="44">
        <f t="shared" si="50"/>
        <v>0</v>
      </c>
      <c r="BR63" t="s">
        <v>55</v>
      </c>
      <c r="BS63">
        <f>VLOOKUP(BR63,ZoneFilters,3,FALSE())</f>
        <v>1</v>
      </c>
    </row>
    <row r="64" spans="1:71" x14ac:dyDescent="0.25">
      <c r="BP64" s="44"/>
    </row>
    <row r="65" spans="1:71" x14ac:dyDescent="0.25">
      <c r="A65" t="s">
        <v>269</v>
      </c>
      <c r="B65" t="s">
        <v>47</v>
      </c>
      <c r="C65" t="str">
        <f t="shared" ref="C65:C81" si="51">B65&amp;" "&amp;_xlfn.RANK.EQ(BL65,ChestScores,0)</f>
        <v>Chest 2</v>
      </c>
      <c r="E65">
        <f t="shared" ref="E65:E81" si="52">IF(ChestEQ=A65,1,0)</f>
        <v>0</v>
      </c>
      <c r="G65">
        <f t="shared" ref="G65:G81" si="53">SUMPRODUCT(StatVector,I65:R65)</f>
        <v>978.87522373362117</v>
      </c>
      <c r="J65">
        <v>183</v>
      </c>
      <c r="K65">
        <v>183</v>
      </c>
      <c r="M65">
        <v>212</v>
      </c>
      <c r="N65">
        <v>122</v>
      </c>
      <c r="R65">
        <v>106</v>
      </c>
      <c r="T65">
        <v>1</v>
      </c>
      <c r="U65">
        <v>1</v>
      </c>
      <c r="AA65">
        <v>1</v>
      </c>
      <c r="AQ65">
        <v>6</v>
      </c>
      <c r="BA65">
        <f t="shared" ref="BA65:BA81" si="54">T65+U65+V65</f>
        <v>2</v>
      </c>
      <c r="BC65">
        <f t="shared" ref="BC65:BC81" si="55">SUMPRODUCT(StatVector,AP65:AY65)</f>
        <v>11.578734087682614</v>
      </c>
      <c r="BD65">
        <f t="shared" ref="BD65:BD81" si="56">T65*BestRedGemValue+U65*BestYellowGemValue+V65*BestBlueGemValue</f>
        <v>78.123555063124755</v>
      </c>
      <c r="BE65">
        <f t="shared" ref="BE65:BE81" si="57">BC65+BD65</f>
        <v>89.702289150807374</v>
      </c>
      <c r="BG65">
        <f>BA65*BestGemValue</f>
        <v>80</v>
      </c>
      <c r="BI65">
        <f t="shared" ref="BI65:BI81" si="58">IF(BG65&gt;BE65,0,1)</f>
        <v>1</v>
      </c>
      <c r="BJ65">
        <f>1</f>
        <v>1</v>
      </c>
      <c r="BK65">
        <f t="shared" ref="BK65:BK81" si="59">BI65*BE65+(1-BI65)*BG65+G65</f>
        <v>1068.5775128844286</v>
      </c>
      <c r="BL65">
        <f t="shared" ref="BL65:BL81" si="60">BK65*(1-E65)*BS65</f>
        <v>1068.5775128844286</v>
      </c>
      <c r="BN65">
        <f t="shared" ref="BN65:BN81" si="61">IF(T65&gt;0,1,IF(T65+U65&gt;0,2,IF(T65+U65+V65&gt;0,3,0)))</f>
        <v>1</v>
      </c>
      <c r="BO65">
        <f t="shared" ref="BO65:BO81" si="62">IF(T65&gt;1,1,IF(T65+U65&gt;1,2,IF(T65+U65+V65&gt;1,3,0)))</f>
        <v>2</v>
      </c>
      <c r="BP65" s="44">
        <f t="shared" ref="BP65:BP81" si="63">IF(T65&gt;2,1,IF(T65+U65&gt;2,2,IF(T65+U65+V65&gt;2,3,0)))</f>
        <v>0</v>
      </c>
      <c r="BR65" s="44" t="s">
        <v>67</v>
      </c>
      <c r="BS65">
        <f>VLOOKUP(BR65,ZoneFilters,3,FALSE())</f>
        <v>1</v>
      </c>
    </row>
    <row r="66" spans="1:71" x14ac:dyDescent="0.25">
      <c r="A66" t="s">
        <v>48</v>
      </c>
      <c r="B66" t="s">
        <v>47</v>
      </c>
      <c r="C66" t="str">
        <f t="shared" si="51"/>
        <v>Chest 17</v>
      </c>
      <c r="E66">
        <f t="shared" si="52"/>
        <v>1</v>
      </c>
      <c r="G66">
        <f t="shared" si="53"/>
        <v>961.24011599097776</v>
      </c>
      <c r="J66">
        <v>167</v>
      </c>
      <c r="K66">
        <v>183</v>
      </c>
      <c r="M66">
        <v>228</v>
      </c>
      <c r="O66">
        <v>114</v>
      </c>
      <c r="P66">
        <v>106</v>
      </c>
      <c r="T66">
        <v>1</v>
      </c>
      <c r="U66">
        <v>1</v>
      </c>
      <c r="V66">
        <v>1</v>
      </c>
      <c r="AQ66">
        <v>8</v>
      </c>
      <c r="BA66">
        <f t="shared" si="54"/>
        <v>3</v>
      </c>
      <c r="BC66">
        <f t="shared" si="55"/>
        <v>15.438312116910152</v>
      </c>
      <c r="BD66">
        <f t="shared" si="56"/>
        <v>98.123555063124755</v>
      </c>
      <c r="BE66">
        <f t="shared" si="57"/>
        <v>113.56186718003491</v>
      </c>
      <c r="BG66">
        <f>BA66*BestGemValue</f>
        <v>120</v>
      </c>
      <c r="BI66">
        <f t="shared" si="58"/>
        <v>0</v>
      </c>
      <c r="BJ66">
        <f>1</f>
        <v>1</v>
      </c>
      <c r="BK66">
        <f t="shared" si="59"/>
        <v>1081.2401159909778</v>
      </c>
      <c r="BL66">
        <f t="shared" si="60"/>
        <v>0</v>
      </c>
      <c r="BN66">
        <f t="shared" si="61"/>
        <v>1</v>
      </c>
      <c r="BO66">
        <f t="shared" si="62"/>
        <v>2</v>
      </c>
      <c r="BP66" s="44">
        <f t="shared" si="63"/>
        <v>3</v>
      </c>
      <c r="BR66" s="44" t="s">
        <v>67</v>
      </c>
      <c r="BS66">
        <f>VLOOKUP(BR66,ZoneFilters,3,FALSE())</f>
        <v>1</v>
      </c>
    </row>
    <row r="67" spans="1:71" x14ac:dyDescent="0.25">
      <c r="A67" t="s">
        <v>270</v>
      </c>
      <c r="B67" t="s">
        <v>47</v>
      </c>
      <c r="C67" t="str">
        <f t="shared" si="51"/>
        <v>Chest 3</v>
      </c>
      <c r="E67">
        <f t="shared" si="52"/>
        <v>0</v>
      </c>
      <c r="G67">
        <f t="shared" si="53"/>
        <v>894.25061372260313</v>
      </c>
      <c r="J67">
        <v>150</v>
      </c>
      <c r="K67">
        <v>107</v>
      </c>
      <c r="M67">
        <v>228</v>
      </c>
      <c r="Q67">
        <v>111</v>
      </c>
      <c r="R67">
        <v>91</v>
      </c>
      <c r="T67">
        <v>1</v>
      </c>
      <c r="U67">
        <v>1</v>
      </c>
      <c r="V67">
        <v>1</v>
      </c>
      <c r="AQ67">
        <v>8</v>
      </c>
      <c r="BA67">
        <f t="shared" si="54"/>
        <v>3</v>
      </c>
      <c r="BC67">
        <f t="shared" si="55"/>
        <v>15.438312116910152</v>
      </c>
      <c r="BD67">
        <f t="shared" si="56"/>
        <v>98.123555063124755</v>
      </c>
      <c r="BE67">
        <f t="shared" si="57"/>
        <v>113.56186718003491</v>
      </c>
      <c r="BG67">
        <f>BA67*BestGemValue</f>
        <v>120</v>
      </c>
      <c r="BI67">
        <f t="shared" si="58"/>
        <v>0</v>
      </c>
      <c r="BJ67">
        <f>1</f>
        <v>1</v>
      </c>
      <c r="BK67">
        <f t="shared" si="59"/>
        <v>1014.2506137226031</v>
      </c>
      <c r="BL67">
        <f t="shared" si="60"/>
        <v>1014.2506137226031</v>
      </c>
      <c r="BN67">
        <f t="shared" si="61"/>
        <v>1</v>
      </c>
      <c r="BO67">
        <f t="shared" si="62"/>
        <v>2</v>
      </c>
      <c r="BP67" s="44">
        <f t="shared" si="63"/>
        <v>3</v>
      </c>
      <c r="BR67" s="44" t="s">
        <v>62</v>
      </c>
      <c r="BS67">
        <f>VLOOKUP(BR67,ZoneFilters,3,FALSE())</f>
        <v>1</v>
      </c>
    </row>
    <row r="68" spans="1:71" x14ac:dyDescent="0.25">
      <c r="A68" t="s">
        <v>271</v>
      </c>
      <c r="B68" t="s">
        <v>47</v>
      </c>
      <c r="C68" t="str">
        <f t="shared" si="51"/>
        <v>Chest 1</v>
      </c>
      <c r="E68">
        <f t="shared" si="52"/>
        <v>0</v>
      </c>
      <c r="G68">
        <f t="shared" si="53"/>
        <v>948.71633819847852</v>
      </c>
      <c r="J68">
        <v>173</v>
      </c>
      <c r="K68">
        <v>120</v>
      </c>
      <c r="M68">
        <v>231</v>
      </c>
      <c r="N68">
        <v>107</v>
      </c>
      <c r="P68">
        <v>99</v>
      </c>
      <c r="T68">
        <v>1</v>
      </c>
      <c r="U68">
        <v>1</v>
      </c>
      <c r="V68">
        <v>1</v>
      </c>
      <c r="AQ68">
        <v>8</v>
      </c>
      <c r="BA68">
        <f t="shared" si="54"/>
        <v>3</v>
      </c>
      <c r="BC68">
        <f t="shared" si="55"/>
        <v>15.438312116910152</v>
      </c>
      <c r="BD68">
        <f t="shared" si="56"/>
        <v>98.123555063124755</v>
      </c>
      <c r="BE68">
        <f t="shared" si="57"/>
        <v>113.56186718003491</v>
      </c>
      <c r="BG68">
        <f>BA68*BestGemValue</f>
        <v>120</v>
      </c>
      <c r="BI68">
        <f t="shared" si="58"/>
        <v>0</v>
      </c>
      <c r="BJ68">
        <f>1</f>
        <v>1</v>
      </c>
      <c r="BK68">
        <f t="shared" si="59"/>
        <v>1068.7163381984785</v>
      </c>
      <c r="BL68">
        <f t="shared" si="60"/>
        <v>1068.7163381984785</v>
      </c>
      <c r="BN68">
        <f t="shared" si="61"/>
        <v>1</v>
      </c>
      <c r="BO68">
        <f t="shared" si="62"/>
        <v>2</v>
      </c>
      <c r="BP68" s="44">
        <f t="shared" si="63"/>
        <v>3</v>
      </c>
      <c r="BR68" s="44" t="s">
        <v>62</v>
      </c>
      <c r="BS68">
        <f>VLOOKUP(BR68,ZoneFilters,3,FALSE())</f>
        <v>1</v>
      </c>
    </row>
    <row r="69" spans="1:71" x14ac:dyDescent="0.25">
      <c r="A69" t="s">
        <v>272</v>
      </c>
      <c r="B69" t="s">
        <v>47</v>
      </c>
      <c r="C69" t="str">
        <f t="shared" si="51"/>
        <v>Chest 4</v>
      </c>
      <c r="E69">
        <f t="shared" si="52"/>
        <v>0</v>
      </c>
      <c r="G69">
        <f t="shared" si="53"/>
        <v>868.03246365043219</v>
      </c>
      <c r="J69">
        <v>162</v>
      </c>
      <c r="K69">
        <v>162</v>
      </c>
      <c r="M69">
        <v>184</v>
      </c>
      <c r="N69">
        <v>108</v>
      </c>
      <c r="P69">
        <v>92</v>
      </c>
      <c r="T69">
        <v>1</v>
      </c>
      <c r="U69">
        <v>1</v>
      </c>
      <c r="V69">
        <v>1</v>
      </c>
      <c r="AQ69">
        <v>8</v>
      </c>
      <c r="BA69">
        <f t="shared" si="54"/>
        <v>3</v>
      </c>
      <c r="BC69">
        <f t="shared" si="55"/>
        <v>15.438312116910152</v>
      </c>
      <c r="BD69">
        <f t="shared" si="56"/>
        <v>98.123555063124755</v>
      </c>
      <c r="BE69">
        <f t="shared" si="57"/>
        <v>113.56186718003491</v>
      </c>
      <c r="BG69">
        <f>BA69*BestGemValue</f>
        <v>120</v>
      </c>
      <c r="BI69">
        <f t="shared" si="58"/>
        <v>0</v>
      </c>
      <c r="BJ69">
        <f>1</f>
        <v>1</v>
      </c>
      <c r="BK69">
        <f t="shared" si="59"/>
        <v>988.03246365043219</v>
      </c>
      <c r="BL69">
        <f t="shared" si="60"/>
        <v>988.03246365043219</v>
      </c>
      <c r="BN69">
        <f t="shared" si="61"/>
        <v>1</v>
      </c>
      <c r="BO69">
        <f t="shared" si="62"/>
        <v>2</v>
      </c>
      <c r="BP69" s="44">
        <f t="shared" si="63"/>
        <v>3</v>
      </c>
      <c r="BR69" s="44" t="s">
        <v>55</v>
      </c>
      <c r="BS69">
        <f>VLOOKUP(BR69,ZoneFilters,3,FALSE())</f>
        <v>1</v>
      </c>
    </row>
    <row r="70" spans="1:71" x14ac:dyDescent="0.25">
      <c r="A70" t="s">
        <v>273</v>
      </c>
      <c r="B70" t="s">
        <v>47</v>
      </c>
      <c r="C70" t="str">
        <f t="shared" si="51"/>
        <v>Chest 7</v>
      </c>
      <c r="E70">
        <f t="shared" si="52"/>
        <v>0</v>
      </c>
      <c r="G70">
        <f t="shared" si="53"/>
        <v>859.32992970457053</v>
      </c>
      <c r="J70">
        <v>162</v>
      </c>
      <c r="K70">
        <v>162</v>
      </c>
      <c r="M70">
        <v>184</v>
      </c>
      <c r="N70">
        <v>108</v>
      </c>
      <c r="R70">
        <v>92</v>
      </c>
      <c r="T70">
        <v>1</v>
      </c>
      <c r="U70">
        <v>1</v>
      </c>
      <c r="AA70">
        <v>1</v>
      </c>
      <c r="AQ70">
        <v>6</v>
      </c>
      <c r="BA70">
        <f t="shared" si="54"/>
        <v>2</v>
      </c>
      <c r="BC70">
        <f t="shared" si="55"/>
        <v>11.578734087682614</v>
      </c>
      <c r="BD70">
        <f t="shared" si="56"/>
        <v>78.123555063124755</v>
      </c>
      <c r="BE70">
        <f t="shared" si="57"/>
        <v>89.702289150807374</v>
      </c>
      <c r="BG70">
        <f>BA70*BestGemValue</f>
        <v>80</v>
      </c>
      <c r="BI70">
        <f t="shared" si="58"/>
        <v>1</v>
      </c>
      <c r="BJ70">
        <f>1</f>
        <v>1</v>
      </c>
      <c r="BK70">
        <f t="shared" si="59"/>
        <v>949.03221885537789</v>
      </c>
      <c r="BL70">
        <f t="shared" si="60"/>
        <v>949.03221885537789</v>
      </c>
      <c r="BN70">
        <f t="shared" si="61"/>
        <v>1</v>
      </c>
      <c r="BO70">
        <f t="shared" si="62"/>
        <v>2</v>
      </c>
      <c r="BP70" s="44">
        <f t="shared" si="63"/>
        <v>0</v>
      </c>
      <c r="BR70" s="44" t="s">
        <v>65</v>
      </c>
      <c r="BS70">
        <f>VLOOKUP(BR70,ZoneFilters,3,FALSE())</f>
        <v>1</v>
      </c>
    </row>
    <row r="71" spans="1:71" x14ac:dyDescent="0.25">
      <c r="A71" t="s">
        <v>274</v>
      </c>
      <c r="B71" t="s">
        <v>47</v>
      </c>
      <c r="C71" t="str">
        <f t="shared" si="51"/>
        <v>Chest 5</v>
      </c>
      <c r="E71">
        <f t="shared" si="52"/>
        <v>0</v>
      </c>
      <c r="G71">
        <f t="shared" si="53"/>
        <v>840.25625136395774</v>
      </c>
      <c r="J71">
        <v>146</v>
      </c>
      <c r="K71">
        <v>162</v>
      </c>
      <c r="M71">
        <v>200</v>
      </c>
      <c r="O71">
        <v>100</v>
      </c>
      <c r="P71">
        <v>92</v>
      </c>
      <c r="T71">
        <v>1</v>
      </c>
      <c r="U71">
        <v>1</v>
      </c>
      <c r="V71">
        <v>1</v>
      </c>
      <c r="AQ71">
        <v>8</v>
      </c>
      <c r="BA71">
        <f t="shared" si="54"/>
        <v>3</v>
      </c>
      <c r="BC71">
        <f t="shared" si="55"/>
        <v>15.438312116910152</v>
      </c>
      <c r="BD71">
        <f t="shared" si="56"/>
        <v>98.123555063124755</v>
      </c>
      <c r="BE71">
        <f t="shared" si="57"/>
        <v>113.56186718003491</v>
      </c>
      <c r="BG71">
        <f>BA71*BestGemValue</f>
        <v>120</v>
      </c>
      <c r="BI71">
        <f t="shared" si="58"/>
        <v>0</v>
      </c>
      <c r="BJ71">
        <f>1</f>
        <v>1</v>
      </c>
      <c r="BK71">
        <f t="shared" si="59"/>
        <v>960.25625136395774</v>
      </c>
      <c r="BL71">
        <f t="shared" si="60"/>
        <v>960.25625136395774</v>
      </c>
      <c r="BN71">
        <f t="shared" si="61"/>
        <v>1</v>
      </c>
      <c r="BO71">
        <f t="shared" si="62"/>
        <v>2</v>
      </c>
      <c r="BP71" s="44">
        <f t="shared" si="63"/>
        <v>3</v>
      </c>
      <c r="BR71" s="44" t="s">
        <v>65</v>
      </c>
      <c r="BS71">
        <f>VLOOKUP(BR71,ZoneFilters,3,FALSE())</f>
        <v>1</v>
      </c>
    </row>
    <row r="72" spans="1:71" x14ac:dyDescent="0.25">
      <c r="A72" t="s">
        <v>275</v>
      </c>
      <c r="B72" t="s">
        <v>47</v>
      </c>
      <c r="C72" t="str">
        <f t="shared" si="51"/>
        <v>Chest 8</v>
      </c>
      <c r="E72">
        <f t="shared" si="52"/>
        <v>0</v>
      </c>
      <c r="G72">
        <f t="shared" si="53"/>
        <v>786.60867720844033</v>
      </c>
      <c r="J72">
        <v>132</v>
      </c>
      <c r="K72">
        <v>93</v>
      </c>
      <c r="M72">
        <v>200</v>
      </c>
      <c r="Q72">
        <v>99</v>
      </c>
      <c r="R72">
        <v>79</v>
      </c>
      <c r="T72">
        <v>1</v>
      </c>
      <c r="U72">
        <v>1</v>
      </c>
      <c r="V72">
        <v>1</v>
      </c>
      <c r="AQ72">
        <v>8</v>
      </c>
      <c r="BA72">
        <f t="shared" si="54"/>
        <v>3</v>
      </c>
      <c r="BC72">
        <f t="shared" si="55"/>
        <v>15.438312116910152</v>
      </c>
      <c r="BD72">
        <f t="shared" si="56"/>
        <v>98.123555063124755</v>
      </c>
      <c r="BE72">
        <f t="shared" si="57"/>
        <v>113.56186718003491</v>
      </c>
      <c r="BG72">
        <f>BA72*BestGemValue</f>
        <v>120</v>
      </c>
      <c r="BI72">
        <f t="shared" si="58"/>
        <v>0</v>
      </c>
      <c r="BJ72">
        <f>1</f>
        <v>1</v>
      </c>
      <c r="BK72">
        <f t="shared" si="59"/>
        <v>906.60867720844033</v>
      </c>
      <c r="BL72">
        <f t="shared" si="60"/>
        <v>906.60867720844033</v>
      </c>
      <c r="BN72">
        <f t="shared" si="61"/>
        <v>1</v>
      </c>
      <c r="BO72">
        <f t="shared" si="62"/>
        <v>2</v>
      </c>
      <c r="BP72" s="44">
        <f t="shared" si="63"/>
        <v>3</v>
      </c>
      <c r="BR72" s="44" t="s">
        <v>60</v>
      </c>
      <c r="BS72">
        <f>VLOOKUP(BR72,ZoneFilters,3,FALSE())</f>
        <v>1</v>
      </c>
    </row>
    <row r="73" spans="1:71" x14ac:dyDescent="0.25">
      <c r="A73" t="s">
        <v>276</v>
      </c>
      <c r="B73" t="s">
        <v>47</v>
      </c>
      <c r="C73" t="str">
        <f t="shared" si="51"/>
        <v>Chest 6</v>
      </c>
      <c r="E73">
        <f t="shared" si="52"/>
        <v>0</v>
      </c>
      <c r="G73">
        <f t="shared" si="53"/>
        <v>833.2298703889395</v>
      </c>
      <c r="J73">
        <v>153</v>
      </c>
      <c r="K73">
        <v>104</v>
      </c>
      <c r="M73">
        <v>201</v>
      </c>
      <c r="N73">
        <v>95</v>
      </c>
      <c r="P73">
        <v>86</v>
      </c>
      <c r="T73">
        <v>1</v>
      </c>
      <c r="U73">
        <v>1</v>
      </c>
      <c r="V73">
        <v>1</v>
      </c>
      <c r="AQ73">
        <v>8</v>
      </c>
      <c r="BA73">
        <f t="shared" si="54"/>
        <v>3</v>
      </c>
      <c r="BC73">
        <f t="shared" si="55"/>
        <v>15.438312116910152</v>
      </c>
      <c r="BD73">
        <f t="shared" si="56"/>
        <v>98.123555063124755</v>
      </c>
      <c r="BE73">
        <f t="shared" si="57"/>
        <v>113.56186718003491</v>
      </c>
      <c r="BG73">
        <f>BA73*BestGemValue</f>
        <v>120</v>
      </c>
      <c r="BI73">
        <f t="shared" si="58"/>
        <v>0</v>
      </c>
      <c r="BJ73">
        <f>1</f>
        <v>1</v>
      </c>
      <c r="BK73">
        <f t="shared" si="59"/>
        <v>953.2298703889395</v>
      </c>
      <c r="BL73">
        <f t="shared" si="60"/>
        <v>953.2298703889395</v>
      </c>
      <c r="BN73">
        <f t="shared" si="61"/>
        <v>1</v>
      </c>
      <c r="BO73">
        <f t="shared" si="62"/>
        <v>2</v>
      </c>
      <c r="BP73" s="44">
        <f t="shared" si="63"/>
        <v>3</v>
      </c>
      <c r="BR73" s="44" t="s">
        <v>60</v>
      </c>
      <c r="BS73">
        <f>VLOOKUP(BR73,ZoneFilters,3,FALSE())</f>
        <v>1</v>
      </c>
    </row>
    <row r="74" spans="1:71" x14ac:dyDescent="0.25">
      <c r="A74" t="s">
        <v>277</v>
      </c>
      <c r="B74" t="s">
        <v>47</v>
      </c>
      <c r="C74" t="str">
        <f t="shared" si="51"/>
        <v>Chest 9</v>
      </c>
      <c r="E74">
        <f t="shared" si="52"/>
        <v>0</v>
      </c>
      <c r="G74">
        <f t="shared" si="53"/>
        <v>768.68638182530981</v>
      </c>
      <c r="J74">
        <v>137</v>
      </c>
      <c r="K74">
        <v>153</v>
      </c>
      <c r="M74">
        <v>172</v>
      </c>
      <c r="N74">
        <v>86</v>
      </c>
      <c r="Q74">
        <v>102</v>
      </c>
      <c r="T74">
        <v>1</v>
      </c>
      <c r="U74">
        <v>1</v>
      </c>
      <c r="V74">
        <v>1</v>
      </c>
      <c r="AT74">
        <v>12</v>
      </c>
      <c r="BA74">
        <f t="shared" si="54"/>
        <v>3</v>
      </c>
      <c r="BC74">
        <f t="shared" si="55"/>
        <v>12</v>
      </c>
      <c r="BD74">
        <f t="shared" si="56"/>
        <v>98.123555063124755</v>
      </c>
      <c r="BE74">
        <f t="shared" si="57"/>
        <v>110.12355506312475</v>
      </c>
      <c r="BG74">
        <f>BA74*BestGemValue</f>
        <v>120</v>
      </c>
      <c r="BI74">
        <f t="shared" si="58"/>
        <v>0</v>
      </c>
      <c r="BJ74">
        <f>1</f>
        <v>1</v>
      </c>
      <c r="BK74">
        <f t="shared" si="59"/>
        <v>888.68638182530981</v>
      </c>
      <c r="BL74">
        <f t="shared" si="60"/>
        <v>888.68638182530981</v>
      </c>
      <c r="BN74">
        <f t="shared" si="61"/>
        <v>1</v>
      </c>
      <c r="BO74">
        <f t="shared" si="62"/>
        <v>2</v>
      </c>
      <c r="BP74" s="44">
        <f t="shared" si="63"/>
        <v>3</v>
      </c>
      <c r="BR74" s="44" t="s">
        <v>59</v>
      </c>
      <c r="BS74">
        <f>VLOOKUP(BR74,ZoneFilters,3,FALSE())</f>
        <v>1</v>
      </c>
    </row>
    <row r="75" spans="1:71" x14ac:dyDescent="0.25">
      <c r="A75" t="s">
        <v>278</v>
      </c>
      <c r="B75" t="s">
        <v>47</v>
      </c>
      <c r="C75" t="str">
        <f t="shared" si="51"/>
        <v>Chest 11</v>
      </c>
      <c r="E75">
        <f t="shared" si="52"/>
        <v>0</v>
      </c>
      <c r="G75">
        <f t="shared" si="53"/>
        <v>755.8625348225271</v>
      </c>
      <c r="J75">
        <v>144</v>
      </c>
      <c r="K75">
        <v>144</v>
      </c>
      <c r="M75">
        <v>159</v>
      </c>
      <c r="N75">
        <v>96</v>
      </c>
      <c r="R75">
        <v>80</v>
      </c>
      <c r="T75">
        <v>1</v>
      </c>
      <c r="U75">
        <v>1</v>
      </c>
      <c r="AA75">
        <v>1</v>
      </c>
      <c r="AQ75">
        <v>6</v>
      </c>
      <c r="BA75">
        <f t="shared" si="54"/>
        <v>2</v>
      </c>
      <c r="BC75">
        <f t="shared" si="55"/>
        <v>11.578734087682614</v>
      </c>
      <c r="BD75">
        <f t="shared" si="56"/>
        <v>78.123555063124755</v>
      </c>
      <c r="BE75">
        <f t="shared" si="57"/>
        <v>89.702289150807374</v>
      </c>
      <c r="BG75">
        <f>BA75*BestGemValue</f>
        <v>80</v>
      </c>
      <c r="BI75">
        <f t="shared" si="58"/>
        <v>1</v>
      </c>
      <c r="BJ75">
        <f>1</f>
        <v>1</v>
      </c>
      <c r="BK75">
        <f t="shared" si="59"/>
        <v>845.56482397333446</v>
      </c>
      <c r="BL75">
        <f t="shared" si="60"/>
        <v>845.56482397333446</v>
      </c>
      <c r="BN75">
        <f t="shared" si="61"/>
        <v>1</v>
      </c>
      <c r="BO75">
        <f t="shared" si="62"/>
        <v>2</v>
      </c>
      <c r="BP75" s="44">
        <f t="shared" si="63"/>
        <v>0</v>
      </c>
      <c r="BR75" s="44" t="s">
        <v>60</v>
      </c>
      <c r="BS75">
        <f>VLOOKUP(BR75,ZoneFilters,3,FALSE())</f>
        <v>1</v>
      </c>
    </row>
    <row r="76" spans="1:71" x14ac:dyDescent="0.25">
      <c r="A76" t="s">
        <v>279</v>
      </c>
      <c r="B76" t="s">
        <v>47</v>
      </c>
      <c r="C76" t="str">
        <f t="shared" si="51"/>
        <v>Chest 12</v>
      </c>
      <c r="E76">
        <f t="shared" si="52"/>
        <v>0</v>
      </c>
      <c r="G76">
        <f t="shared" si="53"/>
        <v>693.8956442585926</v>
      </c>
      <c r="J76">
        <v>126</v>
      </c>
      <c r="K76">
        <v>107</v>
      </c>
      <c r="M76">
        <v>162</v>
      </c>
      <c r="N76">
        <v>93</v>
      </c>
      <c r="R76">
        <v>67</v>
      </c>
      <c r="T76">
        <v>2</v>
      </c>
      <c r="U76">
        <v>1</v>
      </c>
      <c r="AQ76">
        <v>8</v>
      </c>
      <c r="BA76">
        <f t="shared" si="54"/>
        <v>3</v>
      </c>
      <c r="BC76">
        <f t="shared" si="55"/>
        <v>15.438312116910152</v>
      </c>
      <c r="BD76">
        <f t="shared" si="56"/>
        <v>118.12355506312475</v>
      </c>
      <c r="BE76">
        <f t="shared" si="57"/>
        <v>133.56186718003491</v>
      </c>
      <c r="BG76">
        <f>BA76*BestGemValue</f>
        <v>120</v>
      </c>
      <c r="BI76">
        <f t="shared" si="58"/>
        <v>1</v>
      </c>
      <c r="BJ76">
        <f>1</f>
        <v>1</v>
      </c>
      <c r="BK76">
        <f t="shared" si="59"/>
        <v>827.45751143862753</v>
      </c>
      <c r="BL76">
        <f t="shared" si="60"/>
        <v>827.45751143862753</v>
      </c>
      <c r="BN76">
        <f t="shared" si="61"/>
        <v>1</v>
      </c>
      <c r="BO76">
        <f t="shared" si="62"/>
        <v>1</v>
      </c>
      <c r="BP76" s="44">
        <f t="shared" si="63"/>
        <v>2</v>
      </c>
      <c r="BR76" s="44" t="s">
        <v>57</v>
      </c>
      <c r="BS76">
        <f>VLOOKUP(BR76,ZoneFilters,3,FALSE())</f>
        <v>1</v>
      </c>
    </row>
    <row r="77" spans="1:71" x14ac:dyDescent="0.25">
      <c r="A77" t="s">
        <v>280</v>
      </c>
      <c r="B77" t="s">
        <v>47</v>
      </c>
      <c r="C77" t="str">
        <f t="shared" si="51"/>
        <v>Chest 10</v>
      </c>
      <c r="E77">
        <f t="shared" si="52"/>
        <v>0</v>
      </c>
      <c r="G77">
        <f t="shared" si="53"/>
        <v>789.18584879656214</v>
      </c>
      <c r="J77">
        <v>137</v>
      </c>
      <c r="K77">
        <v>153</v>
      </c>
      <c r="M77">
        <v>188</v>
      </c>
      <c r="N77">
        <v>102</v>
      </c>
      <c r="O77">
        <v>94</v>
      </c>
      <c r="T77">
        <v>1</v>
      </c>
      <c r="V77">
        <v>1</v>
      </c>
      <c r="Z77">
        <v>1</v>
      </c>
      <c r="AQ77">
        <v>6</v>
      </c>
      <c r="BA77">
        <f t="shared" si="54"/>
        <v>2</v>
      </c>
      <c r="BC77">
        <f t="shared" si="55"/>
        <v>11.578734087682614</v>
      </c>
      <c r="BD77">
        <f t="shared" si="56"/>
        <v>60</v>
      </c>
      <c r="BE77">
        <f t="shared" si="57"/>
        <v>71.578734087682619</v>
      </c>
      <c r="BG77">
        <f>BA77*BestGemValue</f>
        <v>80</v>
      </c>
      <c r="BI77">
        <f t="shared" si="58"/>
        <v>0</v>
      </c>
      <c r="BJ77">
        <f>1</f>
        <v>1</v>
      </c>
      <c r="BK77">
        <f t="shared" si="59"/>
        <v>869.18584879656214</v>
      </c>
      <c r="BL77">
        <f t="shared" si="60"/>
        <v>869.18584879656214</v>
      </c>
      <c r="BN77">
        <f t="shared" si="61"/>
        <v>1</v>
      </c>
      <c r="BO77">
        <f t="shared" si="62"/>
        <v>3</v>
      </c>
      <c r="BP77" s="44">
        <f t="shared" si="63"/>
        <v>0</v>
      </c>
      <c r="BR77" s="44" t="s">
        <v>59</v>
      </c>
      <c r="BS77">
        <f>VLOOKUP(BR77,ZoneFilters,3,FALSE())</f>
        <v>1</v>
      </c>
    </row>
    <row r="78" spans="1:71" x14ac:dyDescent="0.25">
      <c r="A78" t="s">
        <v>281</v>
      </c>
      <c r="B78" t="s">
        <v>47</v>
      </c>
      <c r="C78" t="str">
        <f t="shared" si="51"/>
        <v>Chest 14</v>
      </c>
      <c r="E78">
        <f t="shared" si="52"/>
        <v>0</v>
      </c>
      <c r="G78">
        <f t="shared" si="53"/>
        <v>697.98961064900277</v>
      </c>
      <c r="J78">
        <v>120</v>
      </c>
      <c r="K78">
        <v>136</v>
      </c>
      <c r="M78">
        <v>149</v>
      </c>
      <c r="N78">
        <v>90</v>
      </c>
      <c r="Q78">
        <v>90</v>
      </c>
      <c r="U78">
        <v>1</v>
      </c>
      <c r="V78">
        <v>1</v>
      </c>
      <c r="AT78">
        <v>12</v>
      </c>
      <c r="BA78">
        <f t="shared" si="54"/>
        <v>2</v>
      </c>
      <c r="BC78">
        <f t="shared" si="55"/>
        <v>12</v>
      </c>
      <c r="BD78">
        <f t="shared" si="56"/>
        <v>58.123555063124755</v>
      </c>
      <c r="BE78">
        <f t="shared" si="57"/>
        <v>70.123555063124755</v>
      </c>
      <c r="BG78">
        <f>BA78*BestGemValue</f>
        <v>80</v>
      </c>
      <c r="BI78">
        <f t="shared" si="58"/>
        <v>0</v>
      </c>
      <c r="BJ78">
        <f>1</f>
        <v>1</v>
      </c>
      <c r="BK78">
        <f t="shared" si="59"/>
        <v>777.98961064900277</v>
      </c>
      <c r="BL78">
        <f t="shared" si="60"/>
        <v>777.98961064900277</v>
      </c>
      <c r="BN78">
        <f t="shared" si="61"/>
        <v>2</v>
      </c>
      <c r="BO78">
        <f t="shared" si="62"/>
        <v>3</v>
      </c>
      <c r="BP78" s="44">
        <f t="shared" si="63"/>
        <v>0</v>
      </c>
      <c r="BR78" t="s">
        <v>59</v>
      </c>
      <c r="BS78">
        <f>VLOOKUP(BR78,ZoneFilters,3,FALSE())</f>
        <v>1</v>
      </c>
    </row>
    <row r="79" spans="1:71" x14ac:dyDescent="0.25">
      <c r="A79" t="s">
        <v>282</v>
      </c>
      <c r="B79" t="s">
        <v>47</v>
      </c>
      <c r="C79" t="str">
        <f t="shared" si="51"/>
        <v>Chest 13</v>
      </c>
      <c r="E79">
        <f t="shared" si="52"/>
        <v>0</v>
      </c>
      <c r="G79">
        <f t="shared" si="53"/>
        <v>681.19718090897663</v>
      </c>
      <c r="J79">
        <v>112</v>
      </c>
      <c r="K79">
        <v>136</v>
      </c>
      <c r="M79">
        <v>181</v>
      </c>
      <c r="O79">
        <v>82</v>
      </c>
      <c r="R79">
        <v>74</v>
      </c>
      <c r="T79">
        <v>1</v>
      </c>
      <c r="U79">
        <v>1</v>
      </c>
      <c r="V79">
        <v>1</v>
      </c>
      <c r="AT79">
        <v>16</v>
      </c>
      <c r="BA79">
        <f t="shared" si="54"/>
        <v>3</v>
      </c>
      <c r="BC79">
        <f t="shared" si="55"/>
        <v>16</v>
      </c>
      <c r="BD79">
        <f t="shared" si="56"/>
        <v>98.123555063124755</v>
      </c>
      <c r="BE79">
        <f t="shared" si="57"/>
        <v>114.12355506312475</v>
      </c>
      <c r="BG79">
        <f>BA79*BestGemValue</f>
        <v>120</v>
      </c>
      <c r="BI79">
        <f t="shared" si="58"/>
        <v>0</v>
      </c>
      <c r="BJ79">
        <f>1</f>
        <v>1</v>
      </c>
      <c r="BK79">
        <f t="shared" si="59"/>
        <v>801.19718090897663</v>
      </c>
      <c r="BL79">
        <f t="shared" si="60"/>
        <v>801.19718090897663</v>
      </c>
      <c r="BN79">
        <f t="shared" si="61"/>
        <v>1</v>
      </c>
      <c r="BO79">
        <f t="shared" si="62"/>
        <v>2</v>
      </c>
      <c r="BP79" s="44">
        <f t="shared" si="63"/>
        <v>3</v>
      </c>
      <c r="BR79" t="s">
        <v>55</v>
      </c>
      <c r="BS79">
        <f>VLOOKUP(BR79,ZoneFilters,3,FALSE())</f>
        <v>1</v>
      </c>
    </row>
    <row r="80" spans="1:71" x14ac:dyDescent="0.25">
      <c r="A80" t="s">
        <v>283</v>
      </c>
      <c r="B80" t="s">
        <v>47</v>
      </c>
      <c r="C80" t="str">
        <f t="shared" si="51"/>
        <v>Chest 15</v>
      </c>
      <c r="E80">
        <f t="shared" si="52"/>
        <v>0</v>
      </c>
      <c r="G80">
        <f t="shared" si="53"/>
        <v>692.13403927169543</v>
      </c>
      <c r="J80">
        <v>120</v>
      </c>
      <c r="K80">
        <v>136</v>
      </c>
      <c r="M80">
        <v>165</v>
      </c>
      <c r="N80">
        <v>90</v>
      </c>
      <c r="O80">
        <v>82</v>
      </c>
      <c r="T80">
        <v>1</v>
      </c>
      <c r="V80">
        <v>1</v>
      </c>
      <c r="Z80">
        <v>1</v>
      </c>
      <c r="AQ80">
        <v>6</v>
      </c>
      <c r="BA80">
        <f t="shared" si="54"/>
        <v>2</v>
      </c>
      <c r="BC80">
        <f t="shared" si="55"/>
        <v>11.578734087682614</v>
      </c>
      <c r="BD80">
        <f t="shared" si="56"/>
        <v>60</v>
      </c>
      <c r="BE80">
        <f t="shared" si="57"/>
        <v>71.578734087682619</v>
      </c>
      <c r="BG80">
        <f>BA80*BestGemValue</f>
        <v>80</v>
      </c>
      <c r="BI80">
        <f t="shared" si="58"/>
        <v>0</v>
      </c>
      <c r="BJ80">
        <f>1</f>
        <v>1</v>
      </c>
      <c r="BK80">
        <f t="shared" si="59"/>
        <v>772.13403927169543</v>
      </c>
      <c r="BL80">
        <f t="shared" si="60"/>
        <v>772.13403927169543</v>
      </c>
      <c r="BN80">
        <f t="shared" si="61"/>
        <v>1</v>
      </c>
      <c r="BO80">
        <f t="shared" si="62"/>
        <v>3</v>
      </c>
      <c r="BP80" s="44">
        <f t="shared" si="63"/>
        <v>0</v>
      </c>
      <c r="BR80" t="s">
        <v>59</v>
      </c>
      <c r="BS80">
        <f>VLOOKUP(BR80,ZoneFilters,3,FALSE())</f>
        <v>1</v>
      </c>
    </row>
    <row r="81" spans="1:71" x14ac:dyDescent="0.25">
      <c r="A81" t="s">
        <v>284</v>
      </c>
      <c r="B81" t="s">
        <v>47</v>
      </c>
      <c r="C81" t="str">
        <f t="shared" si="51"/>
        <v>Chest 16</v>
      </c>
      <c r="E81">
        <f t="shared" si="52"/>
        <v>0</v>
      </c>
      <c r="G81">
        <f t="shared" si="53"/>
        <v>616.19803374951289</v>
      </c>
      <c r="J81">
        <v>97</v>
      </c>
      <c r="K81">
        <v>90</v>
      </c>
      <c r="M81">
        <v>162</v>
      </c>
      <c r="N81">
        <v>66</v>
      </c>
      <c r="P81">
        <v>76</v>
      </c>
      <c r="T81">
        <v>1</v>
      </c>
      <c r="U81">
        <v>1</v>
      </c>
      <c r="Y81">
        <v>1</v>
      </c>
      <c r="AV81">
        <v>6</v>
      </c>
      <c r="BA81">
        <f t="shared" si="54"/>
        <v>2</v>
      </c>
      <c r="BC81">
        <f t="shared" si="55"/>
        <v>10.335835916401141</v>
      </c>
      <c r="BD81">
        <f t="shared" si="56"/>
        <v>78.123555063124755</v>
      </c>
      <c r="BE81">
        <f t="shared" si="57"/>
        <v>88.459390979525892</v>
      </c>
      <c r="BG81">
        <f>BA81*BestGemValue</f>
        <v>80</v>
      </c>
      <c r="BI81">
        <f t="shared" si="58"/>
        <v>1</v>
      </c>
      <c r="BJ81">
        <f>1</f>
        <v>1</v>
      </c>
      <c r="BK81">
        <f t="shared" si="59"/>
        <v>704.65742472903878</v>
      </c>
      <c r="BL81">
        <f t="shared" si="60"/>
        <v>704.65742472903878</v>
      </c>
      <c r="BN81">
        <f t="shared" si="61"/>
        <v>1</v>
      </c>
      <c r="BO81">
        <f t="shared" si="62"/>
        <v>2</v>
      </c>
      <c r="BP81" s="44">
        <f t="shared" si="63"/>
        <v>0</v>
      </c>
      <c r="BR81" t="s">
        <v>55</v>
      </c>
      <c r="BS81">
        <f>VLOOKUP(BR81,ZoneFilters,3,FALSE())</f>
        <v>1</v>
      </c>
    </row>
    <row r="82" spans="1:71" x14ac:dyDescent="0.25">
      <c r="BP82" s="44"/>
    </row>
    <row r="83" spans="1:71" x14ac:dyDescent="0.25">
      <c r="A83" s="44" t="s">
        <v>285</v>
      </c>
      <c r="B83" t="s">
        <v>53</v>
      </c>
      <c r="C83" t="str">
        <f t="shared" ref="C83:C94" si="64">B83&amp;" "&amp;_xlfn.RANK.EQ(BL83,WristScores,0)</f>
        <v>Wrist 1</v>
      </c>
      <c r="E83">
        <f t="shared" ref="E83:E94" si="65">IF(WristEQ=A83,1,0)</f>
        <v>0</v>
      </c>
      <c r="G83">
        <f t="shared" ref="G83:G94" si="66">SUMPRODUCT(StatVector,I83:R83)</f>
        <v>580.8057782524628</v>
      </c>
      <c r="J83">
        <v>109</v>
      </c>
      <c r="K83">
        <v>109</v>
      </c>
      <c r="M83">
        <v>113</v>
      </c>
      <c r="N83">
        <v>73</v>
      </c>
      <c r="Q83">
        <v>73</v>
      </c>
      <c r="T83">
        <v>1</v>
      </c>
      <c r="AQ83">
        <v>4</v>
      </c>
      <c r="BA83">
        <f t="shared" ref="BA83:BA94" si="67">T83+U83+V83</f>
        <v>1</v>
      </c>
      <c r="BC83">
        <f t="shared" ref="BC83:BC94" si="68">SUMPRODUCT(StatVector,AP83:AY83)</f>
        <v>7.7191560584550762</v>
      </c>
      <c r="BD83">
        <f t="shared" ref="BD83:BD94" si="69">T83*BestRedGemValue+U83*BestYellowGemValue+V83*BestBlueGemValue</f>
        <v>40</v>
      </c>
      <c r="BE83">
        <f t="shared" ref="BE83:BE94" si="70">BC83+BD83</f>
        <v>47.719156058455077</v>
      </c>
      <c r="BG83">
        <f>BA83*BestGemValue</f>
        <v>40</v>
      </c>
      <c r="BI83">
        <f t="shared" ref="BI83:BI94" si="71">IF(BG83&gt;BE83,0,1)</f>
        <v>1</v>
      </c>
      <c r="BJ83">
        <f>1</f>
        <v>1</v>
      </c>
      <c r="BK83">
        <f t="shared" ref="BK83:BK94" si="72">BI83*BE83+(1-BI83)*BG83+G83</f>
        <v>628.52493431091784</v>
      </c>
      <c r="BL83">
        <f t="shared" ref="BL83:BL94" si="73">BK83*(1-E83)*BS83</f>
        <v>628.52493431091784</v>
      </c>
      <c r="BN83">
        <f t="shared" ref="BN83:BN94" si="74">IF(T83&gt;0,1,IF(T83+U83&gt;0,2,IF(T83+U83+V83&gt;0,3,0)))</f>
        <v>1</v>
      </c>
      <c r="BO83">
        <f t="shared" ref="BO83:BO94" si="75">IF(T83&gt;1,1,IF(T83+U83&gt;1,2,IF(T83+U83+V83&gt;1,3,0)))</f>
        <v>0</v>
      </c>
      <c r="BP83" s="44">
        <f t="shared" ref="BP83:BP94" si="76">IF(T83&gt;2,1,IF(T83+U83&gt;2,2,IF(T83+U83+V83&gt;2,3,0)))</f>
        <v>0</v>
      </c>
      <c r="BR83" s="44" t="s">
        <v>67</v>
      </c>
      <c r="BS83">
        <f>VLOOKUP(BR83,ZoneFilters,3,FALSE())</f>
        <v>1</v>
      </c>
    </row>
    <row r="84" spans="1:71" x14ac:dyDescent="0.25">
      <c r="A84" s="44" t="s">
        <v>54</v>
      </c>
      <c r="B84" t="s">
        <v>53</v>
      </c>
      <c r="C84" t="str">
        <f t="shared" si="64"/>
        <v>Wrist 2</v>
      </c>
      <c r="E84">
        <f t="shared" si="65"/>
        <v>0</v>
      </c>
      <c r="G84">
        <f t="shared" si="66"/>
        <v>550.9327547024925</v>
      </c>
      <c r="J84">
        <v>102</v>
      </c>
      <c r="K84">
        <v>102</v>
      </c>
      <c r="M84">
        <v>120</v>
      </c>
      <c r="N84">
        <v>60</v>
      </c>
      <c r="R84">
        <v>68</v>
      </c>
      <c r="U84">
        <v>1</v>
      </c>
      <c r="AQ84">
        <v>4</v>
      </c>
      <c r="BA84">
        <f t="shared" si="67"/>
        <v>1</v>
      </c>
      <c r="BC84">
        <f t="shared" si="68"/>
        <v>7.7191560584550762</v>
      </c>
      <c r="BD84">
        <f t="shared" si="69"/>
        <v>38.123555063124755</v>
      </c>
      <c r="BE84">
        <f t="shared" si="70"/>
        <v>45.842711121579832</v>
      </c>
      <c r="BG84">
        <f>BA84*BestGemValue</f>
        <v>40</v>
      </c>
      <c r="BI84">
        <f t="shared" si="71"/>
        <v>1</v>
      </c>
      <c r="BJ84">
        <f>1</f>
        <v>1</v>
      </c>
      <c r="BK84">
        <f t="shared" si="72"/>
        <v>596.77546582407228</v>
      </c>
      <c r="BL84">
        <f t="shared" si="73"/>
        <v>596.77546582407228</v>
      </c>
      <c r="BN84">
        <f t="shared" si="74"/>
        <v>2</v>
      </c>
      <c r="BO84">
        <f t="shared" si="75"/>
        <v>0</v>
      </c>
      <c r="BP84" s="44">
        <f t="shared" si="76"/>
        <v>0</v>
      </c>
      <c r="BR84" s="44" t="s">
        <v>67</v>
      </c>
      <c r="BS84">
        <f>VLOOKUP(BR84,ZoneFilters,3,FALSE())</f>
        <v>1</v>
      </c>
    </row>
    <row r="85" spans="1:71" x14ac:dyDescent="0.25">
      <c r="A85" s="44" t="s">
        <v>286</v>
      </c>
      <c r="B85" t="s">
        <v>53</v>
      </c>
      <c r="C85" t="str">
        <f t="shared" si="64"/>
        <v>Wrist 12</v>
      </c>
      <c r="E85">
        <f t="shared" si="65"/>
        <v>1</v>
      </c>
      <c r="G85">
        <f t="shared" si="66"/>
        <v>483.62115811446347</v>
      </c>
      <c r="J85">
        <v>90</v>
      </c>
      <c r="K85">
        <v>90</v>
      </c>
      <c r="M85">
        <v>105</v>
      </c>
      <c r="N85">
        <v>52</v>
      </c>
      <c r="R85">
        <v>60</v>
      </c>
      <c r="U85">
        <v>1</v>
      </c>
      <c r="AQ85">
        <v>4</v>
      </c>
      <c r="BA85">
        <f t="shared" si="67"/>
        <v>1</v>
      </c>
      <c r="BC85">
        <f t="shared" si="68"/>
        <v>7.7191560584550762</v>
      </c>
      <c r="BD85">
        <f t="shared" si="69"/>
        <v>38.123555063124755</v>
      </c>
      <c r="BE85">
        <f t="shared" si="70"/>
        <v>45.842711121579832</v>
      </c>
      <c r="BG85">
        <f>BA85*BestGemValue</f>
        <v>40</v>
      </c>
      <c r="BI85">
        <f t="shared" si="71"/>
        <v>1</v>
      </c>
      <c r="BJ85">
        <f>1</f>
        <v>1</v>
      </c>
      <c r="BK85">
        <f t="shared" si="72"/>
        <v>529.46386923604325</v>
      </c>
      <c r="BL85">
        <f t="shared" si="73"/>
        <v>0</v>
      </c>
      <c r="BN85">
        <f t="shared" si="74"/>
        <v>2</v>
      </c>
      <c r="BO85">
        <f t="shared" si="75"/>
        <v>0</v>
      </c>
      <c r="BP85" s="44">
        <f t="shared" si="76"/>
        <v>0</v>
      </c>
      <c r="BR85" s="44" t="s">
        <v>65</v>
      </c>
      <c r="BS85">
        <f>VLOOKUP(BR85,ZoneFilters,3,FALSE())</f>
        <v>1</v>
      </c>
    </row>
    <row r="86" spans="1:71" x14ac:dyDescent="0.25">
      <c r="A86" s="44" t="s">
        <v>287</v>
      </c>
      <c r="B86" t="s">
        <v>53</v>
      </c>
      <c r="C86" t="str">
        <f t="shared" si="64"/>
        <v>Wrist 3</v>
      </c>
      <c r="E86">
        <f t="shared" si="65"/>
        <v>0</v>
      </c>
      <c r="G86">
        <f t="shared" si="66"/>
        <v>506.97702817294879</v>
      </c>
      <c r="J86">
        <v>96</v>
      </c>
      <c r="K86">
        <v>96</v>
      </c>
      <c r="M86">
        <v>96</v>
      </c>
      <c r="N86">
        <v>64</v>
      </c>
      <c r="Q86">
        <v>64</v>
      </c>
      <c r="T86">
        <v>1</v>
      </c>
      <c r="AQ86">
        <v>4</v>
      </c>
      <c r="BA86">
        <f t="shared" si="67"/>
        <v>1</v>
      </c>
      <c r="BC86">
        <f t="shared" si="68"/>
        <v>7.7191560584550762</v>
      </c>
      <c r="BD86">
        <f t="shared" si="69"/>
        <v>40</v>
      </c>
      <c r="BE86">
        <f t="shared" si="70"/>
        <v>47.719156058455077</v>
      </c>
      <c r="BG86">
        <f>BA86*BestGemValue</f>
        <v>40</v>
      </c>
      <c r="BI86">
        <f t="shared" si="71"/>
        <v>1</v>
      </c>
      <c r="BJ86">
        <f>1</f>
        <v>1</v>
      </c>
      <c r="BK86">
        <f t="shared" si="72"/>
        <v>554.69618423140389</v>
      </c>
      <c r="BL86">
        <f t="shared" si="73"/>
        <v>554.69618423140389</v>
      </c>
      <c r="BN86">
        <f t="shared" si="74"/>
        <v>1</v>
      </c>
      <c r="BO86">
        <f t="shared" si="75"/>
        <v>0</v>
      </c>
      <c r="BP86" s="44">
        <f t="shared" si="76"/>
        <v>0</v>
      </c>
      <c r="BR86" s="44" t="s">
        <v>65</v>
      </c>
      <c r="BS86">
        <f>VLOOKUP(BR86,ZoneFilters,3,FALSE())</f>
        <v>1</v>
      </c>
    </row>
    <row r="87" spans="1:71" x14ac:dyDescent="0.25">
      <c r="A87" s="44" t="s">
        <v>288</v>
      </c>
      <c r="B87" t="s">
        <v>53</v>
      </c>
      <c r="C87" t="str">
        <f t="shared" si="64"/>
        <v>Wrist 4</v>
      </c>
      <c r="E87">
        <f t="shared" si="65"/>
        <v>0</v>
      </c>
      <c r="G87">
        <f t="shared" si="66"/>
        <v>483.79211986163966</v>
      </c>
      <c r="J87">
        <v>90</v>
      </c>
      <c r="K87">
        <v>79</v>
      </c>
      <c r="M87">
        <v>113</v>
      </c>
      <c r="N87">
        <v>60</v>
      </c>
      <c r="Q87">
        <v>52</v>
      </c>
      <c r="T87">
        <v>1</v>
      </c>
      <c r="AQ87">
        <v>4</v>
      </c>
      <c r="BA87">
        <f t="shared" si="67"/>
        <v>1</v>
      </c>
      <c r="BC87">
        <f t="shared" si="68"/>
        <v>7.7191560584550762</v>
      </c>
      <c r="BD87">
        <f t="shared" si="69"/>
        <v>40</v>
      </c>
      <c r="BE87">
        <f t="shared" si="70"/>
        <v>47.719156058455077</v>
      </c>
      <c r="BG87">
        <f>BA87*BestGemValue</f>
        <v>40</v>
      </c>
      <c r="BI87">
        <f t="shared" si="71"/>
        <v>1</v>
      </c>
      <c r="BJ87">
        <f>1</f>
        <v>1</v>
      </c>
      <c r="BK87">
        <f t="shared" si="72"/>
        <v>531.5112759200947</v>
      </c>
      <c r="BL87">
        <f t="shared" si="73"/>
        <v>531.5112759200947</v>
      </c>
      <c r="BN87">
        <f t="shared" si="74"/>
        <v>1</v>
      </c>
      <c r="BO87">
        <f t="shared" si="75"/>
        <v>0</v>
      </c>
      <c r="BP87" s="44">
        <f t="shared" si="76"/>
        <v>0</v>
      </c>
      <c r="BR87" s="44" t="s">
        <v>62</v>
      </c>
      <c r="BS87">
        <f>VLOOKUP(BR87,ZoneFilters,3,FALSE())</f>
        <v>1</v>
      </c>
    </row>
    <row r="88" spans="1:71" x14ac:dyDescent="0.25">
      <c r="A88" t="s">
        <v>289</v>
      </c>
      <c r="B88" t="s">
        <v>53</v>
      </c>
      <c r="C88" t="str">
        <f t="shared" si="64"/>
        <v>Wrist 5</v>
      </c>
      <c r="E88">
        <f t="shared" si="65"/>
        <v>0</v>
      </c>
      <c r="G88">
        <f t="shared" si="66"/>
        <v>413.28995976620354</v>
      </c>
      <c r="J88">
        <v>69</v>
      </c>
      <c r="K88">
        <v>85</v>
      </c>
      <c r="M88">
        <v>98</v>
      </c>
      <c r="N88">
        <v>57</v>
      </c>
      <c r="O88">
        <v>49</v>
      </c>
      <c r="T88">
        <v>1</v>
      </c>
      <c r="V88">
        <v>1</v>
      </c>
      <c r="AQ88">
        <v>6</v>
      </c>
      <c r="BA88">
        <f t="shared" si="67"/>
        <v>2</v>
      </c>
      <c r="BC88">
        <f t="shared" si="68"/>
        <v>11.578734087682614</v>
      </c>
      <c r="BD88">
        <f t="shared" si="69"/>
        <v>60</v>
      </c>
      <c r="BE88">
        <f t="shared" si="70"/>
        <v>71.578734087682619</v>
      </c>
      <c r="BG88">
        <f>BA88*BestGemValue</f>
        <v>80</v>
      </c>
      <c r="BI88">
        <f t="shared" si="71"/>
        <v>0</v>
      </c>
      <c r="BJ88">
        <f>1</f>
        <v>1</v>
      </c>
      <c r="BK88">
        <f t="shared" si="72"/>
        <v>493.28995976620354</v>
      </c>
      <c r="BL88">
        <f t="shared" si="73"/>
        <v>493.28995976620354</v>
      </c>
      <c r="BN88">
        <f t="shared" si="74"/>
        <v>1</v>
      </c>
      <c r="BO88">
        <f t="shared" si="75"/>
        <v>3</v>
      </c>
      <c r="BP88" s="44">
        <f t="shared" si="76"/>
        <v>0</v>
      </c>
      <c r="BR88" s="44" t="s">
        <v>59</v>
      </c>
      <c r="BS88">
        <f>VLOOKUP(BR88,ZoneFilters,3,FALSE())</f>
        <v>1</v>
      </c>
    </row>
    <row r="89" spans="1:71" x14ac:dyDescent="0.25">
      <c r="A89" s="44" t="s">
        <v>290</v>
      </c>
      <c r="B89" t="s">
        <v>53</v>
      </c>
      <c r="C89" t="str">
        <f t="shared" si="64"/>
        <v>Wrist 6</v>
      </c>
      <c r="E89">
        <f t="shared" si="65"/>
        <v>0</v>
      </c>
      <c r="G89">
        <f t="shared" si="66"/>
        <v>424.8064019125303</v>
      </c>
      <c r="J89">
        <v>80</v>
      </c>
      <c r="K89">
        <v>70</v>
      </c>
      <c r="M89">
        <v>98</v>
      </c>
      <c r="N89">
        <v>53</v>
      </c>
      <c r="Q89">
        <v>45</v>
      </c>
      <c r="T89">
        <v>1</v>
      </c>
      <c r="AQ89">
        <v>4</v>
      </c>
      <c r="BA89">
        <f t="shared" si="67"/>
        <v>1</v>
      </c>
      <c r="BC89">
        <f t="shared" si="68"/>
        <v>7.7191560584550762</v>
      </c>
      <c r="BD89">
        <f t="shared" si="69"/>
        <v>40</v>
      </c>
      <c r="BE89">
        <f t="shared" si="70"/>
        <v>47.719156058455077</v>
      </c>
      <c r="BG89">
        <f>BA89*BestGemValue</f>
        <v>40</v>
      </c>
      <c r="BI89">
        <f t="shared" si="71"/>
        <v>1</v>
      </c>
      <c r="BJ89">
        <f>1</f>
        <v>1</v>
      </c>
      <c r="BK89">
        <f t="shared" si="72"/>
        <v>472.5255579709854</v>
      </c>
      <c r="BL89">
        <f t="shared" si="73"/>
        <v>472.5255579709854</v>
      </c>
      <c r="BN89">
        <f t="shared" si="74"/>
        <v>1</v>
      </c>
      <c r="BO89">
        <f t="shared" si="75"/>
        <v>0</v>
      </c>
      <c r="BP89" s="44">
        <f t="shared" si="76"/>
        <v>0</v>
      </c>
      <c r="BR89" s="44" t="s">
        <v>60</v>
      </c>
      <c r="BS89">
        <f>VLOOKUP(BR89,ZoneFilters,3,FALSE())</f>
        <v>1</v>
      </c>
    </row>
    <row r="90" spans="1:71" x14ac:dyDescent="0.25">
      <c r="A90" t="s">
        <v>291</v>
      </c>
      <c r="B90" t="s">
        <v>53</v>
      </c>
      <c r="C90" t="str">
        <f t="shared" si="64"/>
        <v>Wrist 7</v>
      </c>
      <c r="E90">
        <f t="shared" si="65"/>
        <v>0</v>
      </c>
      <c r="G90">
        <f t="shared" si="66"/>
        <v>403.89456692313843</v>
      </c>
      <c r="J90">
        <v>68</v>
      </c>
      <c r="K90">
        <v>76</v>
      </c>
      <c r="M90">
        <v>101</v>
      </c>
      <c r="Q90">
        <v>50</v>
      </c>
      <c r="R90">
        <v>42</v>
      </c>
      <c r="V90">
        <v>1</v>
      </c>
      <c r="AQ90">
        <v>4</v>
      </c>
      <c r="BA90">
        <f t="shared" si="67"/>
        <v>1</v>
      </c>
      <c r="BC90">
        <f t="shared" si="68"/>
        <v>7.7191560584550762</v>
      </c>
      <c r="BD90">
        <f t="shared" si="69"/>
        <v>20</v>
      </c>
      <c r="BE90">
        <f t="shared" si="70"/>
        <v>27.719156058455077</v>
      </c>
      <c r="BG90">
        <f>BA90*BestGemValue</f>
        <v>40</v>
      </c>
      <c r="BI90">
        <f t="shared" si="71"/>
        <v>0</v>
      </c>
      <c r="BJ90">
        <f>1</f>
        <v>1</v>
      </c>
      <c r="BK90">
        <f t="shared" si="72"/>
        <v>443.89456692313843</v>
      </c>
      <c r="BL90">
        <f t="shared" si="73"/>
        <v>443.89456692313843</v>
      </c>
      <c r="BN90">
        <f t="shared" si="74"/>
        <v>3</v>
      </c>
      <c r="BO90">
        <f t="shared" si="75"/>
        <v>0</v>
      </c>
      <c r="BP90" s="44">
        <f t="shared" si="76"/>
        <v>0</v>
      </c>
      <c r="BR90" t="s">
        <v>55</v>
      </c>
      <c r="BS90">
        <f>VLOOKUP(BR90,ZoneFilters,3,FALSE())</f>
        <v>1</v>
      </c>
    </row>
    <row r="91" spans="1:71" x14ac:dyDescent="0.25">
      <c r="A91" t="s">
        <v>292</v>
      </c>
      <c r="B91" t="s">
        <v>53</v>
      </c>
      <c r="C91" t="str">
        <f t="shared" si="64"/>
        <v>Wrist 9</v>
      </c>
      <c r="E91">
        <f t="shared" si="65"/>
        <v>0</v>
      </c>
      <c r="G91">
        <f t="shared" si="66"/>
        <v>419.51978292911571</v>
      </c>
      <c r="J91">
        <v>76</v>
      </c>
      <c r="K91">
        <v>76</v>
      </c>
      <c r="M91">
        <v>101</v>
      </c>
      <c r="N91">
        <v>50</v>
      </c>
      <c r="O91">
        <v>50</v>
      </c>
      <c r="BA91">
        <f t="shared" si="67"/>
        <v>0</v>
      </c>
      <c r="BC91">
        <f t="shared" si="68"/>
        <v>0</v>
      </c>
      <c r="BD91">
        <f t="shared" si="69"/>
        <v>0</v>
      </c>
      <c r="BE91">
        <f t="shared" si="70"/>
        <v>0</v>
      </c>
      <c r="BG91">
        <f>BA91*BestGemValue</f>
        <v>0</v>
      </c>
      <c r="BI91">
        <f t="shared" si="71"/>
        <v>1</v>
      </c>
      <c r="BJ91">
        <f>1</f>
        <v>1</v>
      </c>
      <c r="BK91">
        <f t="shared" si="72"/>
        <v>419.51978292911571</v>
      </c>
      <c r="BL91">
        <f t="shared" si="73"/>
        <v>419.51978292911571</v>
      </c>
      <c r="BN91">
        <f t="shared" si="74"/>
        <v>0</v>
      </c>
      <c r="BO91">
        <f t="shared" si="75"/>
        <v>0</v>
      </c>
      <c r="BP91" s="44">
        <f t="shared" si="76"/>
        <v>0</v>
      </c>
      <c r="BR91" t="s">
        <v>59</v>
      </c>
      <c r="BS91">
        <f>VLOOKUP(BR91,ZoneFilters,3,FALSE())</f>
        <v>1</v>
      </c>
    </row>
    <row r="92" spans="1:71" x14ac:dyDescent="0.25">
      <c r="A92" t="s">
        <v>293</v>
      </c>
      <c r="B92" t="s">
        <v>53</v>
      </c>
      <c r="C92" t="str">
        <f t="shared" si="64"/>
        <v>Wrist 8</v>
      </c>
      <c r="E92">
        <f t="shared" si="65"/>
        <v>0</v>
      </c>
      <c r="G92">
        <f t="shared" si="66"/>
        <v>385.85613761449787</v>
      </c>
      <c r="J92">
        <v>61</v>
      </c>
      <c r="K92">
        <v>61</v>
      </c>
      <c r="M92">
        <v>86</v>
      </c>
      <c r="P92">
        <v>47</v>
      </c>
      <c r="Q92">
        <v>48</v>
      </c>
      <c r="U92">
        <v>1</v>
      </c>
      <c r="AQ92">
        <v>4</v>
      </c>
      <c r="BA92">
        <f t="shared" si="67"/>
        <v>1</v>
      </c>
      <c r="BC92">
        <f t="shared" si="68"/>
        <v>7.7191560584550762</v>
      </c>
      <c r="BD92">
        <f t="shared" si="69"/>
        <v>38.123555063124755</v>
      </c>
      <c r="BE92">
        <f t="shared" si="70"/>
        <v>45.842711121579832</v>
      </c>
      <c r="BG92">
        <f>BA92*BestGemValue</f>
        <v>40</v>
      </c>
      <c r="BI92">
        <f t="shared" si="71"/>
        <v>1</v>
      </c>
      <c r="BJ92">
        <f>1</f>
        <v>1</v>
      </c>
      <c r="BK92">
        <f t="shared" si="72"/>
        <v>431.69884873607771</v>
      </c>
      <c r="BL92">
        <f t="shared" si="73"/>
        <v>431.69884873607771</v>
      </c>
      <c r="BN92">
        <f t="shared" si="74"/>
        <v>2</v>
      </c>
      <c r="BO92">
        <f t="shared" si="75"/>
        <v>0</v>
      </c>
      <c r="BP92" s="44">
        <f t="shared" si="76"/>
        <v>0</v>
      </c>
      <c r="BR92" t="s">
        <v>55</v>
      </c>
      <c r="BS92">
        <f>VLOOKUP(BR92,ZoneFilters,3,FALSE())</f>
        <v>1</v>
      </c>
    </row>
    <row r="93" spans="1:71" x14ac:dyDescent="0.25">
      <c r="A93" t="s">
        <v>294</v>
      </c>
      <c r="B93" t="s">
        <v>53</v>
      </c>
      <c r="C93" t="str">
        <f t="shared" si="64"/>
        <v>Wrist 10</v>
      </c>
      <c r="E93">
        <f t="shared" si="65"/>
        <v>0</v>
      </c>
      <c r="G93">
        <f t="shared" si="66"/>
        <v>389.65862227069579</v>
      </c>
      <c r="J93">
        <v>67</v>
      </c>
      <c r="K93">
        <v>51</v>
      </c>
      <c r="M93">
        <v>102</v>
      </c>
      <c r="O93">
        <v>46</v>
      </c>
      <c r="R93">
        <v>41</v>
      </c>
      <c r="BA93">
        <f t="shared" si="67"/>
        <v>0</v>
      </c>
      <c r="BC93">
        <f t="shared" si="68"/>
        <v>0</v>
      </c>
      <c r="BD93">
        <f t="shared" si="69"/>
        <v>0</v>
      </c>
      <c r="BE93">
        <f t="shared" si="70"/>
        <v>0</v>
      </c>
      <c r="BG93">
        <f>BA93*BestGemValue</f>
        <v>0</v>
      </c>
      <c r="BI93">
        <f t="shared" si="71"/>
        <v>1</v>
      </c>
      <c r="BJ93">
        <f>1</f>
        <v>1</v>
      </c>
      <c r="BK93">
        <f t="shared" si="72"/>
        <v>389.65862227069579</v>
      </c>
      <c r="BL93">
        <f t="shared" si="73"/>
        <v>389.65862227069579</v>
      </c>
      <c r="BN93">
        <f t="shared" si="74"/>
        <v>0</v>
      </c>
      <c r="BO93">
        <f t="shared" si="75"/>
        <v>0</v>
      </c>
      <c r="BP93" s="44">
        <f t="shared" si="76"/>
        <v>0</v>
      </c>
      <c r="BR93" t="s">
        <v>55</v>
      </c>
      <c r="BS93">
        <f>VLOOKUP(BR93,ZoneFilters,3,FALSE())</f>
        <v>1</v>
      </c>
    </row>
    <row r="94" spans="1:71" x14ac:dyDescent="0.25">
      <c r="A94" t="s">
        <v>295</v>
      </c>
      <c r="B94" t="s">
        <v>53</v>
      </c>
      <c r="C94" t="str">
        <f t="shared" si="64"/>
        <v>Wrist 11</v>
      </c>
      <c r="E94">
        <f t="shared" si="65"/>
        <v>0</v>
      </c>
      <c r="G94">
        <f t="shared" si="66"/>
        <v>330.7117870514893</v>
      </c>
      <c r="J94">
        <v>63</v>
      </c>
      <c r="K94">
        <v>54</v>
      </c>
      <c r="M94">
        <v>72</v>
      </c>
      <c r="O94">
        <v>46</v>
      </c>
      <c r="R94">
        <v>30</v>
      </c>
      <c r="U94">
        <v>1</v>
      </c>
      <c r="AQ94">
        <v>4</v>
      </c>
      <c r="BA94">
        <f t="shared" si="67"/>
        <v>1</v>
      </c>
      <c r="BC94">
        <f t="shared" si="68"/>
        <v>7.7191560584550762</v>
      </c>
      <c r="BD94">
        <f t="shared" si="69"/>
        <v>38.123555063124755</v>
      </c>
      <c r="BE94">
        <f t="shared" si="70"/>
        <v>45.842711121579832</v>
      </c>
      <c r="BG94">
        <f>BA94*BestGemValue</f>
        <v>40</v>
      </c>
      <c r="BI94">
        <f t="shared" si="71"/>
        <v>1</v>
      </c>
      <c r="BJ94">
        <f>1</f>
        <v>1</v>
      </c>
      <c r="BK94">
        <f t="shared" si="72"/>
        <v>376.55449817306913</v>
      </c>
      <c r="BL94">
        <f t="shared" si="73"/>
        <v>376.55449817306913</v>
      </c>
      <c r="BN94">
        <f t="shared" si="74"/>
        <v>2</v>
      </c>
      <c r="BO94">
        <f t="shared" si="75"/>
        <v>0</v>
      </c>
      <c r="BP94" s="44">
        <f t="shared" si="76"/>
        <v>0</v>
      </c>
      <c r="BR94" t="s">
        <v>55</v>
      </c>
      <c r="BS94">
        <f>VLOOKUP(BR94,ZoneFilters,3,FALSE())</f>
        <v>1</v>
      </c>
    </row>
    <row r="95" spans="1:71" x14ac:dyDescent="0.25">
      <c r="BP95" s="44"/>
    </row>
    <row r="96" spans="1:71" x14ac:dyDescent="0.25">
      <c r="A96" t="s">
        <v>64</v>
      </c>
      <c r="B96" t="s">
        <v>63</v>
      </c>
      <c r="C96" t="str">
        <f t="shared" ref="C96:C110" si="77">B96&amp;" "&amp;_xlfn.RANK.EQ(BL96,GloveScores,0)</f>
        <v>Gloves 1</v>
      </c>
      <c r="E96">
        <f t="shared" ref="E96:E110" si="78">IF(GloveEQ=A96,1,0)</f>
        <v>0</v>
      </c>
      <c r="G96">
        <f t="shared" ref="G96:G110" si="79">SUMPRODUCT(StatVector,I96:R96)</f>
        <v>719.80831265292488</v>
      </c>
      <c r="J96">
        <v>128</v>
      </c>
      <c r="K96">
        <v>136</v>
      </c>
      <c r="M96">
        <v>165</v>
      </c>
      <c r="Q96">
        <v>74</v>
      </c>
      <c r="R96">
        <v>90</v>
      </c>
      <c r="T96">
        <v>1</v>
      </c>
      <c r="U96">
        <v>1</v>
      </c>
      <c r="AQ96">
        <v>6</v>
      </c>
      <c r="BA96">
        <f t="shared" ref="BA96:BA110" si="80">T96+U96+V96</f>
        <v>2</v>
      </c>
      <c r="BC96">
        <f t="shared" ref="BC96:BC110" si="81">SUMPRODUCT(StatVector,AP96:AY96)</f>
        <v>11.578734087682614</v>
      </c>
      <c r="BD96">
        <f t="shared" ref="BD96:BD110" si="82">T96*BestRedGemValue+U96*BestYellowGemValue+V96*BestBlueGemValue</f>
        <v>78.123555063124755</v>
      </c>
      <c r="BE96">
        <f t="shared" ref="BE96:BE110" si="83">BC96+BD96</f>
        <v>89.702289150807374</v>
      </c>
      <c r="BG96">
        <f>BA96*BestGemValue</f>
        <v>80</v>
      </c>
      <c r="BI96">
        <f t="shared" ref="BI96:BI110" si="84">IF(BG96&gt;BE96,0,1)</f>
        <v>1</v>
      </c>
      <c r="BJ96">
        <f>1</f>
        <v>1</v>
      </c>
      <c r="BK96">
        <f t="shared" ref="BK96:BK110" si="85">BI96*BE96+(1-BI96)*BG96+G96</f>
        <v>809.51060180373224</v>
      </c>
      <c r="BL96">
        <f t="shared" ref="BL96:BL110" si="86">BK96*(1-E96)*BS96</f>
        <v>809.51060180373224</v>
      </c>
      <c r="BN96">
        <f t="shared" ref="BN96:BN110" si="87">IF(T96&gt;0,1,IF(T96+U96&gt;0,2,IF(T96+U96+V96&gt;0,3,0)))</f>
        <v>1</v>
      </c>
      <c r="BO96">
        <f t="shared" ref="BO96:BO110" si="88">IF(T96&gt;1,1,IF(T96+U96&gt;1,2,IF(T96+U96+V96&gt;1,3,0)))</f>
        <v>2</v>
      </c>
      <c r="BP96" s="44">
        <f t="shared" ref="BP96:BP110" si="89">IF(T96&gt;2,1,IF(T96+U96&gt;2,2,IF(T96+U96+V96&gt;2,3,0)))</f>
        <v>0</v>
      </c>
      <c r="BR96" s="44" t="s">
        <v>67</v>
      </c>
      <c r="BS96">
        <f>VLOOKUP(BR96,ZoneFilters,3,FALSE())</f>
        <v>1</v>
      </c>
    </row>
    <row r="97" spans="1:71" x14ac:dyDescent="0.25">
      <c r="A97" t="s">
        <v>296</v>
      </c>
      <c r="B97" t="s">
        <v>63</v>
      </c>
      <c r="C97" t="str">
        <f t="shared" si="77"/>
        <v>Gloves 2</v>
      </c>
      <c r="E97">
        <f t="shared" si="78"/>
        <v>0</v>
      </c>
      <c r="G97">
        <f t="shared" si="79"/>
        <v>730.36739083232328</v>
      </c>
      <c r="J97">
        <v>136</v>
      </c>
      <c r="K97">
        <v>136</v>
      </c>
      <c r="M97">
        <v>165</v>
      </c>
      <c r="N97">
        <v>90</v>
      </c>
      <c r="Q97">
        <v>82</v>
      </c>
      <c r="T97">
        <v>1</v>
      </c>
      <c r="AA97">
        <v>1</v>
      </c>
      <c r="AQ97">
        <v>4</v>
      </c>
      <c r="BA97">
        <f t="shared" si="80"/>
        <v>1</v>
      </c>
      <c r="BC97">
        <f t="shared" si="81"/>
        <v>7.7191560584550762</v>
      </c>
      <c r="BD97">
        <f t="shared" si="82"/>
        <v>40</v>
      </c>
      <c r="BE97">
        <f t="shared" si="83"/>
        <v>47.719156058455077</v>
      </c>
      <c r="BG97">
        <f>BA97*BestGemValue</f>
        <v>40</v>
      </c>
      <c r="BI97">
        <f t="shared" si="84"/>
        <v>1</v>
      </c>
      <c r="BJ97">
        <f>1</f>
        <v>1</v>
      </c>
      <c r="BK97">
        <f t="shared" si="85"/>
        <v>778.08654689077832</v>
      </c>
      <c r="BL97">
        <f t="shared" si="86"/>
        <v>778.08654689077832</v>
      </c>
      <c r="BN97">
        <f t="shared" si="87"/>
        <v>1</v>
      </c>
      <c r="BO97">
        <f t="shared" si="88"/>
        <v>0</v>
      </c>
      <c r="BP97" s="44">
        <f t="shared" si="89"/>
        <v>0</v>
      </c>
      <c r="BR97" s="44" t="s">
        <v>67</v>
      </c>
      <c r="BS97">
        <f>VLOOKUP(BR97,ZoneFilters,3,FALSE())</f>
        <v>1</v>
      </c>
    </row>
    <row r="98" spans="1:71" x14ac:dyDescent="0.25">
      <c r="A98" s="44" t="s">
        <v>297</v>
      </c>
      <c r="B98" t="s">
        <v>63</v>
      </c>
      <c r="C98" t="str">
        <f t="shared" si="77"/>
        <v>Gloves 3</v>
      </c>
      <c r="E98">
        <f t="shared" si="78"/>
        <v>0</v>
      </c>
      <c r="G98">
        <f t="shared" si="79"/>
        <v>648.96183746762574</v>
      </c>
      <c r="J98">
        <v>120</v>
      </c>
      <c r="K98">
        <v>86</v>
      </c>
      <c r="M98">
        <v>155</v>
      </c>
      <c r="N98">
        <v>72</v>
      </c>
      <c r="R98">
        <v>72</v>
      </c>
      <c r="T98">
        <v>1</v>
      </c>
      <c r="U98">
        <v>1</v>
      </c>
      <c r="AQ98">
        <v>6</v>
      </c>
      <c r="BA98">
        <f t="shared" si="80"/>
        <v>2</v>
      </c>
      <c r="BC98">
        <f t="shared" si="81"/>
        <v>11.578734087682614</v>
      </c>
      <c r="BD98">
        <f t="shared" si="82"/>
        <v>78.123555063124755</v>
      </c>
      <c r="BE98">
        <f t="shared" si="83"/>
        <v>89.702289150807374</v>
      </c>
      <c r="BG98">
        <f>BA98*BestGemValue</f>
        <v>80</v>
      </c>
      <c r="BI98">
        <f t="shared" si="84"/>
        <v>1</v>
      </c>
      <c r="BJ98">
        <f>1</f>
        <v>1</v>
      </c>
      <c r="BK98">
        <f t="shared" si="85"/>
        <v>738.6641266184331</v>
      </c>
      <c r="BL98">
        <f t="shared" si="86"/>
        <v>738.6641266184331</v>
      </c>
      <c r="BN98">
        <f t="shared" si="87"/>
        <v>1</v>
      </c>
      <c r="BO98">
        <f t="shared" si="88"/>
        <v>2</v>
      </c>
      <c r="BP98" s="44">
        <f t="shared" si="89"/>
        <v>0</v>
      </c>
      <c r="BR98" s="44" t="s">
        <v>62</v>
      </c>
      <c r="BS98">
        <f>VLOOKUP(BR98,ZoneFilters,3,FALSE())</f>
        <v>1</v>
      </c>
    </row>
    <row r="99" spans="1:71" x14ac:dyDescent="0.25">
      <c r="A99" t="s">
        <v>298</v>
      </c>
      <c r="B99" t="s">
        <v>63</v>
      </c>
      <c r="C99" t="str">
        <f t="shared" si="77"/>
        <v>Gloves 4</v>
      </c>
      <c r="E99">
        <f t="shared" si="78"/>
        <v>0</v>
      </c>
      <c r="G99">
        <f t="shared" si="79"/>
        <v>631.51024320984209</v>
      </c>
      <c r="J99">
        <v>112</v>
      </c>
      <c r="K99">
        <v>120</v>
      </c>
      <c r="M99">
        <v>145</v>
      </c>
      <c r="Q99">
        <v>64</v>
      </c>
      <c r="R99">
        <v>80</v>
      </c>
      <c r="T99">
        <v>1</v>
      </c>
      <c r="U99">
        <v>1</v>
      </c>
      <c r="AQ99">
        <v>6</v>
      </c>
      <c r="BA99">
        <f t="shared" si="80"/>
        <v>2</v>
      </c>
      <c r="BC99">
        <f t="shared" si="81"/>
        <v>11.578734087682614</v>
      </c>
      <c r="BD99">
        <f t="shared" si="82"/>
        <v>78.123555063124755</v>
      </c>
      <c r="BE99">
        <f t="shared" si="83"/>
        <v>89.702289150807374</v>
      </c>
      <c r="BG99">
        <f>BA99*BestGemValue</f>
        <v>80</v>
      </c>
      <c r="BI99">
        <f t="shared" si="84"/>
        <v>1</v>
      </c>
      <c r="BJ99">
        <f>1</f>
        <v>1</v>
      </c>
      <c r="BK99">
        <f t="shared" si="85"/>
        <v>721.21253236064945</v>
      </c>
      <c r="BL99">
        <f t="shared" si="86"/>
        <v>721.21253236064945</v>
      </c>
      <c r="BN99">
        <f t="shared" si="87"/>
        <v>1</v>
      </c>
      <c r="BO99">
        <f t="shared" si="88"/>
        <v>2</v>
      </c>
      <c r="BP99" s="44">
        <f t="shared" si="89"/>
        <v>0</v>
      </c>
      <c r="BR99" s="44" t="s">
        <v>65</v>
      </c>
      <c r="BS99">
        <f>VLOOKUP(BR99,ZoneFilters,3,FALSE())</f>
        <v>1</v>
      </c>
    </row>
    <row r="100" spans="1:71" x14ac:dyDescent="0.25">
      <c r="A100" t="s">
        <v>299</v>
      </c>
      <c r="B100" t="s">
        <v>63</v>
      </c>
      <c r="C100" t="str">
        <f t="shared" si="77"/>
        <v>Gloves 5</v>
      </c>
      <c r="E100">
        <f t="shared" si="78"/>
        <v>0</v>
      </c>
      <c r="G100">
        <f t="shared" si="79"/>
        <v>621.23934164646914</v>
      </c>
      <c r="J100">
        <v>120</v>
      </c>
      <c r="K100">
        <v>120</v>
      </c>
      <c r="M100">
        <v>129</v>
      </c>
      <c r="N100">
        <v>80</v>
      </c>
      <c r="R100">
        <v>64</v>
      </c>
      <c r="U100">
        <v>2</v>
      </c>
      <c r="AQ100">
        <v>6</v>
      </c>
      <c r="BA100">
        <f t="shared" si="80"/>
        <v>2</v>
      </c>
      <c r="BC100">
        <f t="shared" si="81"/>
        <v>11.578734087682614</v>
      </c>
      <c r="BD100">
        <f t="shared" si="82"/>
        <v>76.24711012624951</v>
      </c>
      <c r="BE100">
        <f t="shared" si="83"/>
        <v>87.825844213932129</v>
      </c>
      <c r="BG100">
        <f>BA100*BestGemValue</f>
        <v>80</v>
      </c>
      <c r="BI100">
        <f t="shared" si="84"/>
        <v>1</v>
      </c>
      <c r="BJ100">
        <f>1</f>
        <v>1</v>
      </c>
      <c r="BK100">
        <f t="shared" si="85"/>
        <v>709.06518586040124</v>
      </c>
      <c r="BL100">
        <f t="shared" si="86"/>
        <v>709.06518586040124</v>
      </c>
      <c r="BN100">
        <f t="shared" si="87"/>
        <v>2</v>
      </c>
      <c r="BO100">
        <f t="shared" si="88"/>
        <v>2</v>
      </c>
      <c r="BP100" s="44">
        <f t="shared" si="89"/>
        <v>0</v>
      </c>
      <c r="BR100" s="44" t="s">
        <v>55</v>
      </c>
      <c r="BS100">
        <f>VLOOKUP(BR100,ZoneFilters,3,FALSE())</f>
        <v>1</v>
      </c>
    </row>
    <row r="101" spans="1:71" x14ac:dyDescent="0.25">
      <c r="A101" t="s">
        <v>300</v>
      </c>
      <c r="B101" t="s">
        <v>63</v>
      </c>
      <c r="C101" t="str">
        <f t="shared" si="77"/>
        <v>Gloves 6</v>
      </c>
      <c r="E101">
        <f t="shared" si="78"/>
        <v>0</v>
      </c>
      <c r="G101">
        <f t="shared" si="79"/>
        <v>644.22244116568618</v>
      </c>
      <c r="J101">
        <v>120</v>
      </c>
      <c r="K101">
        <v>120</v>
      </c>
      <c r="M101">
        <v>145</v>
      </c>
      <c r="N101">
        <v>80</v>
      </c>
      <c r="Q101">
        <v>72</v>
      </c>
      <c r="T101">
        <v>1</v>
      </c>
      <c r="AA101">
        <v>1</v>
      </c>
      <c r="AQ101">
        <v>4</v>
      </c>
      <c r="BA101">
        <f t="shared" si="80"/>
        <v>1</v>
      </c>
      <c r="BC101">
        <f t="shared" si="81"/>
        <v>7.7191560584550762</v>
      </c>
      <c r="BD101">
        <f t="shared" si="82"/>
        <v>40</v>
      </c>
      <c r="BE101">
        <f t="shared" si="83"/>
        <v>47.719156058455077</v>
      </c>
      <c r="BG101">
        <f>BA101*BestGemValue</f>
        <v>40</v>
      </c>
      <c r="BI101">
        <f t="shared" si="84"/>
        <v>1</v>
      </c>
      <c r="BJ101">
        <f>1</f>
        <v>1</v>
      </c>
      <c r="BK101">
        <f t="shared" si="85"/>
        <v>691.94159722414122</v>
      </c>
      <c r="BL101">
        <f t="shared" si="86"/>
        <v>691.94159722414122</v>
      </c>
      <c r="BN101">
        <f t="shared" si="87"/>
        <v>1</v>
      </c>
      <c r="BO101">
        <f t="shared" si="88"/>
        <v>0</v>
      </c>
      <c r="BP101" s="44">
        <f t="shared" si="89"/>
        <v>0</v>
      </c>
      <c r="BR101" s="44" t="s">
        <v>65</v>
      </c>
      <c r="BS101">
        <f>VLOOKUP(BR101,ZoneFilters,3,FALSE())</f>
        <v>1</v>
      </c>
    </row>
    <row r="102" spans="1:71" x14ac:dyDescent="0.25">
      <c r="A102" t="s">
        <v>301</v>
      </c>
      <c r="B102" t="s">
        <v>63</v>
      </c>
      <c r="C102" t="str">
        <f t="shared" si="77"/>
        <v>Gloves 8</v>
      </c>
      <c r="E102">
        <f t="shared" si="78"/>
        <v>0</v>
      </c>
      <c r="G102">
        <f t="shared" si="79"/>
        <v>554.48976356409639</v>
      </c>
      <c r="J102">
        <v>97</v>
      </c>
      <c r="K102">
        <v>57</v>
      </c>
      <c r="M102">
        <v>145</v>
      </c>
      <c r="N102">
        <v>61</v>
      </c>
      <c r="R102">
        <v>61</v>
      </c>
      <c r="T102">
        <v>2</v>
      </c>
      <c r="AQ102">
        <v>6</v>
      </c>
      <c r="BA102">
        <f t="shared" si="80"/>
        <v>2</v>
      </c>
      <c r="BC102">
        <f t="shared" si="81"/>
        <v>11.578734087682614</v>
      </c>
      <c r="BD102">
        <f t="shared" si="82"/>
        <v>80</v>
      </c>
      <c r="BE102">
        <f t="shared" si="83"/>
        <v>91.578734087682619</v>
      </c>
      <c r="BG102">
        <f>BA102*BestGemValue</f>
        <v>80</v>
      </c>
      <c r="BI102">
        <f t="shared" si="84"/>
        <v>1</v>
      </c>
      <c r="BJ102">
        <f>1</f>
        <v>1</v>
      </c>
      <c r="BK102">
        <f t="shared" si="85"/>
        <v>646.06849765177901</v>
      </c>
      <c r="BL102">
        <f t="shared" si="86"/>
        <v>646.06849765177901</v>
      </c>
      <c r="BN102">
        <f t="shared" si="87"/>
        <v>1</v>
      </c>
      <c r="BO102">
        <f t="shared" si="88"/>
        <v>1</v>
      </c>
      <c r="BP102" s="44">
        <f t="shared" si="89"/>
        <v>0</v>
      </c>
      <c r="BR102" s="44" t="s">
        <v>57</v>
      </c>
      <c r="BS102">
        <f>VLOOKUP(BR102,ZoneFilters,3,FALSE())</f>
        <v>1</v>
      </c>
    </row>
    <row r="103" spans="1:71" x14ac:dyDescent="0.25">
      <c r="A103" t="s">
        <v>302</v>
      </c>
      <c r="B103" t="s">
        <v>63</v>
      </c>
      <c r="C103" t="str">
        <f t="shared" si="77"/>
        <v>Gloves 15</v>
      </c>
      <c r="E103">
        <f t="shared" si="78"/>
        <v>1</v>
      </c>
      <c r="G103">
        <f t="shared" si="79"/>
        <v>570.07618581340012</v>
      </c>
      <c r="J103">
        <v>107</v>
      </c>
      <c r="K103">
        <v>76</v>
      </c>
      <c r="M103">
        <v>134</v>
      </c>
      <c r="N103">
        <v>63</v>
      </c>
      <c r="R103">
        <v>63</v>
      </c>
      <c r="T103">
        <v>1</v>
      </c>
      <c r="U103">
        <v>1</v>
      </c>
      <c r="AQ103">
        <v>6</v>
      </c>
      <c r="BA103">
        <f t="shared" si="80"/>
        <v>2</v>
      </c>
      <c r="BC103">
        <f t="shared" si="81"/>
        <v>11.578734087682614</v>
      </c>
      <c r="BD103">
        <f t="shared" si="82"/>
        <v>78.123555063124755</v>
      </c>
      <c r="BE103">
        <f t="shared" si="83"/>
        <v>89.702289150807374</v>
      </c>
      <c r="BG103">
        <f>BA103*BestGemValue</f>
        <v>80</v>
      </c>
      <c r="BI103">
        <f t="shared" si="84"/>
        <v>1</v>
      </c>
      <c r="BJ103">
        <f>1</f>
        <v>1</v>
      </c>
      <c r="BK103">
        <f t="shared" si="85"/>
        <v>659.77847496420748</v>
      </c>
      <c r="BL103">
        <f t="shared" si="86"/>
        <v>0</v>
      </c>
      <c r="BN103">
        <f t="shared" si="87"/>
        <v>1</v>
      </c>
      <c r="BO103">
        <f t="shared" si="88"/>
        <v>2</v>
      </c>
      <c r="BP103" s="44">
        <f t="shared" si="89"/>
        <v>0</v>
      </c>
      <c r="BR103" s="44" t="s">
        <v>60</v>
      </c>
      <c r="BS103">
        <f>VLOOKUP(BR103,ZoneFilters,3,FALSE())</f>
        <v>1</v>
      </c>
    </row>
    <row r="104" spans="1:71" x14ac:dyDescent="0.25">
      <c r="A104" t="s">
        <v>303</v>
      </c>
      <c r="B104" t="s">
        <v>63</v>
      </c>
      <c r="C104" t="str">
        <f t="shared" si="77"/>
        <v>Gloves 7</v>
      </c>
      <c r="E104">
        <f t="shared" si="78"/>
        <v>0</v>
      </c>
      <c r="G104">
        <f t="shared" si="79"/>
        <v>602.43567619484145</v>
      </c>
      <c r="J104">
        <v>114</v>
      </c>
      <c r="K104">
        <v>114</v>
      </c>
      <c r="M104">
        <v>135</v>
      </c>
      <c r="N104">
        <v>76</v>
      </c>
      <c r="O104">
        <v>68</v>
      </c>
      <c r="T104">
        <v>1</v>
      </c>
      <c r="Z104">
        <v>1</v>
      </c>
      <c r="AQ104">
        <v>4</v>
      </c>
      <c r="BA104">
        <f t="shared" si="80"/>
        <v>1</v>
      </c>
      <c r="BC104">
        <f t="shared" si="81"/>
        <v>7.7191560584550762</v>
      </c>
      <c r="BD104">
        <f t="shared" si="82"/>
        <v>40</v>
      </c>
      <c r="BE104">
        <f t="shared" si="83"/>
        <v>47.719156058455077</v>
      </c>
      <c r="BG104">
        <f>BA104*BestGemValue</f>
        <v>40</v>
      </c>
      <c r="BI104">
        <f t="shared" si="84"/>
        <v>1</v>
      </c>
      <c r="BJ104">
        <f>1</f>
        <v>1</v>
      </c>
      <c r="BK104">
        <f t="shared" si="85"/>
        <v>650.15483225329649</v>
      </c>
      <c r="BL104">
        <f t="shared" si="86"/>
        <v>650.15483225329649</v>
      </c>
      <c r="BN104">
        <f t="shared" si="87"/>
        <v>1</v>
      </c>
      <c r="BO104">
        <f t="shared" si="88"/>
        <v>0</v>
      </c>
      <c r="BP104" s="44">
        <f t="shared" si="89"/>
        <v>0</v>
      </c>
      <c r="BR104" s="44" t="s">
        <v>59</v>
      </c>
      <c r="BS104">
        <f>VLOOKUP(BR104,ZoneFilters,3,FALSE())</f>
        <v>1</v>
      </c>
    </row>
    <row r="105" spans="1:71" x14ac:dyDescent="0.25">
      <c r="A105" t="s">
        <v>304</v>
      </c>
      <c r="B105" t="s">
        <v>63</v>
      </c>
      <c r="C105" t="str">
        <f t="shared" si="77"/>
        <v>Gloves 9</v>
      </c>
      <c r="E105">
        <f t="shared" si="78"/>
        <v>0</v>
      </c>
      <c r="G105">
        <f t="shared" si="79"/>
        <v>568.39369108617223</v>
      </c>
      <c r="J105">
        <v>107</v>
      </c>
      <c r="K105">
        <v>107</v>
      </c>
      <c r="M105">
        <v>126</v>
      </c>
      <c r="N105">
        <v>71</v>
      </c>
      <c r="Q105">
        <v>63</v>
      </c>
      <c r="T105">
        <v>1</v>
      </c>
      <c r="AA105">
        <v>1</v>
      </c>
      <c r="AQ105">
        <v>4</v>
      </c>
      <c r="BA105">
        <f t="shared" si="80"/>
        <v>1</v>
      </c>
      <c r="BC105">
        <f t="shared" si="81"/>
        <v>7.7191560584550762</v>
      </c>
      <c r="BD105">
        <f t="shared" si="82"/>
        <v>40</v>
      </c>
      <c r="BE105">
        <f t="shared" si="83"/>
        <v>47.719156058455077</v>
      </c>
      <c r="BG105">
        <f>BA105*BestGemValue</f>
        <v>40</v>
      </c>
      <c r="BI105">
        <f t="shared" si="84"/>
        <v>1</v>
      </c>
      <c r="BJ105">
        <f>1</f>
        <v>1</v>
      </c>
      <c r="BK105">
        <f t="shared" si="85"/>
        <v>616.11284714462727</v>
      </c>
      <c r="BL105">
        <f t="shared" si="86"/>
        <v>616.11284714462727</v>
      </c>
      <c r="BN105">
        <f t="shared" si="87"/>
        <v>1</v>
      </c>
      <c r="BO105">
        <f t="shared" si="88"/>
        <v>0</v>
      </c>
      <c r="BP105" s="44">
        <f t="shared" si="89"/>
        <v>0</v>
      </c>
      <c r="BR105" s="44" t="s">
        <v>60</v>
      </c>
      <c r="BS105">
        <f>VLOOKUP(BR105,ZoneFilters,3,FALSE())</f>
        <v>1</v>
      </c>
    </row>
    <row r="106" spans="1:71" x14ac:dyDescent="0.25">
      <c r="A106" t="s">
        <v>305</v>
      </c>
      <c r="B106" t="s">
        <v>63</v>
      </c>
      <c r="C106" t="str">
        <f t="shared" si="77"/>
        <v>Gloves 11</v>
      </c>
      <c r="E106">
        <f t="shared" si="78"/>
        <v>0</v>
      </c>
      <c r="G106">
        <f t="shared" si="79"/>
        <v>499.82243302765045</v>
      </c>
      <c r="J106">
        <v>85</v>
      </c>
      <c r="K106">
        <v>64</v>
      </c>
      <c r="M106">
        <v>139</v>
      </c>
      <c r="N106">
        <v>54</v>
      </c>
      <c r="R106">
        <v>54</v>
      </c>
      <c r="T106">
        <v>1</v>
      </c>
      <c r="AQ106">
        <v>4</v>
      </c>
      <c r="BA106">
        <f t="shared" si="80"/>
        <v>1</v>
      </c>
      <c r="BC106">
        <f t="shared" si="81"/>
        <v>7.7191560584550762</v>
      </c>
      <c r="BD106">
        <f t="shared" si="82"/>
        <v>40</v>
      </c>
      <c r="BE106">
        <f t="shared" si="83"/>
        <v>47.719156058455077</v>
      </c>
      <c r="BG106">
        <f>BA106*BestGemValue</f>
        <v>40</v>
      </c>
      <c r="BI106">
        <f t="shared" si="84"/>
        <v>1</v>
      </c>
      <c r="BJ106">
        <f>1</f>
        <v>1</v>
      </c>
      <c r="BK106">
        <f t="shared" si="85"/>
        <v>547.54158908610555</v>
      </c>
      <c r="BL106">
        <f t="shared" si="86"/>
        <v>547.54158908610555</v>
      </c>
      <c r="BN106">
        <f t="shared" si="87"/>
        <v>1</v>
      </c>
      <c r="BO106">
        <f t="shared" si="88"/>
        <v>0</v>
      </c>
      <c r="BP106" s="44">
        <f t="shared" si="89"/>
        <v>0</v>
      </c>
      <c r="BR106" t="s">
        <v>57</v>
      </c>
      <c r="BS106">
        <f>VLOOKUP(BR106,ZoneFilters,3,FALSE())</f>
        <v>1</v>
      </c>
    </row>
    <row r="107" spans="1:71" x14ac:dyDescent="0.25">
      <c r="A107" t="s">
        <v>306</v>
      </c>
      <c r="B107" t="s">
        <v>63</v>
      </c>
      <c r="C107" t="str">
        <f t="shared" si="77"/>
        <v>Gloves 10</v>
      </c>
      <c r="E107">
        <f t="shared" si="78"/>
        <v>0</v>
      </c>
      <c r="G107">
        <f t="shared" si="79"/>
        <v>530.41437179753802</v>
      </c>
      <c r="J107">
        <v>101</v>
      </c>
      <c r="K107">
        <v>101</v>
      </c>
      <c r="M107">
        <v>119</v>
      </c>
      <c r="N107">
        <v>67</v>
      </c>
      <c r="O107">
        <v>59</v>
      </c>
      <c r="T107">
        <v>1</v>
      </c>
      <c r="Z107">
        <v>1</v>
      </c>
      <c r="AQ107">
        <v>4</v>
      </c>
      <c r="BA107">
        <f t="shared" si="80"/>
        <v>1</v>
      </c>
      <c r="BC107">
        <f t="shared" si="81"/>
        <v>7.7191560584550762</v>
      </c>
      <c r="BD107">
        <f t="shared" si="82"/>
        <v>40</v>
      </c>
      <c r="BE107">
        <f t="shared" si="83"/>
        <v>47.719156058455077</v>
      </c>
      <c r="BG107">
        <f>BA107*BestGemValue</f>
        <v>40</v>
      </c>
      <c r="BI107">
        <f t="shared" si="84"/>
        <v>1</v>
      </c>
      <c r="BJ107">
        <f>1</f>
        <v>1</v>
      </c>
      <c r="BK107">
        <f t="shared" si="85"/>
        <v>578.13352785599307</v>
      </c>
      <c r="BL107">
        <f t="shared" si="86"/>
        <v>578.13352785599307</v>
      </c>
      <c r="BN107">
        <f t="shared" si="87"/>
        <v>1</v>
      </c>
      <c r="BO107">
        <f t="shared" si="88"/>
        <v>0</v>
      </c>
      <c r="BP107" s="44">
        <f t="shared" si="89"/>
        <v>0</v>
      </c>
      <c r="BR107" t="s">
        <v>59</v>
      </c>
      <c r="BS107">
        <f>VLOOKUP(BR107,ZoneFilters,3,FALSE())</f>
        <v>1</v>
      </c>
    </row>
    <row r="108" spans="1:71" x14ac:dyDescent="0.25">
      <c r="A108" t="s">
        <v>307</v>
      </c>
      <c r="B108" t="s">
        <v>63</v>
      </c>
      <c r="C108" t="str">
        <f t="shared" si="77"/>
        <v>Gloves 12</v>
      </c>
      <c r="E108">
        <f t="shared" si="78"/>
        <v>0</v>
      </c>
      <c r="G108">
        <f t="shared" si="79"/>
        <v>446.99668630618157</v>
      </c>
      <c r="J108">
        <v>85</v>
      </c>
      <c r="K108">
        <v>50</v>
      </c>
      <c r="M108">
        <v>84</v>
      </c>
      <c r="O108">
        <v>65</v>
      </c>
      <c r="Q108">
        <v>48</v>
      </c>
      <c r="T108">
        <v>1</v>
      </c>
      <c r="U108">
        <v>1</v>
      </c>
      <c r="AQ108">
        <v>6</v>
      </c>
      <c r="BA108">
        <f t="shared" si="80"/>
        <v>2</v>
      </c>
      <c r="BC108">
        <f t="shared" si="81"/>
        <v>11.578734087682614</v>
      </c>
      <c r="BD108">
        <f t="shared" si="82"/>
        <v>78.123555063124755</v>
      </c>
      <c r="BE108">
        <f t="shared" si="83"/>
        <v>89.702289150807374</v>
      </c>
      <c r="BG108">
        <f>BA108*BestGemValue</f>
        <v>80</v>
      </c>
      <c r="BI108">
        <f t="shared" si="84"/>
        <v>1</v>
      </c>
      <c r="BJ108">
        <f>1</f>
        <v>1</v>
      </c>
      <c r="BK108">
        <f t="shared" si="85"/>
        <v>536.69897545698893</v>
      </c>
      <c r="BL108">
        <f t="shared" si="86"/>
        <v>536.69897545698893</v>
      </c>
      <c r="BN108">
        <f t="shared" si="87"/>
        <v>1</v>
      </c>
      <c r="BO108">
        <f t="shared" si="88"/>
        <v>2</v>
      </c>
      <c r="BP108" s="44">
        <f t="shared" si="89"/>
        <v>0</v>
      </c>
      <c r="BR108" t="s">
        <v>55</v>
      </c>
      <c r="BS108">
        <f>VLOOKUP(BR108,ZoneFilters,3,FALSE())</f>
        <v>1</v>
      </c>
    </row>
    <row r="109" spans="1:71" x14ac:dyDescent="0.25">
      <c r="A109" t="s">
        <v>308</v>
      </c>
      <c r="B109" t="s">
        <v>63</v>
      </c>
      <c r="C109" t="str">
        <f t="shared" si="77"/>
        <v>Gloves 13</v>
      </c>
      <c r="E109">
        <f t="shared" si="78"/>
        <v>0</v>
      </c>
      <c r="G109">
        <f t="shared" si="79"/>
        <v>467.19708912758711</v>
      </c>
      <c r="J109">
        <v>89</v>
      </c>
      <c r="K109">
        <v>89</v>
      </c>
      <c r="M109">
        <v>103</v>
      </c>
      <c r="N109">
        <v>60</v>
      </c>
      <c r="O109">
        <v>52</v>
      </c>
      <c r="T109">
        <v>1</v>
      </c>
      <c r="Z109">
        <v>1</v>
      </c>
      <c r="AQ109">
        <v>4</v>
      </c>
      <c r="BA109">
        <f t="shared" si="80"/>
        <v>1</v>
      </c>
      <c r="BC109">
        <f t="shared" si="81"/>
        <v>7.7191560584550762</v>
      </c>
      <c r="BD109">
        <f t="shared" si="82"/>
        <v>40</v>
      </c>
      <c r="BE109">
        <f t="shared" si="83"/>
        <v>47.719156058455077</v>
      </c>
      <c r="BG109">
        <f>BA109*BestGemValue</f>
        <v>40</v>
      </c>
      <c r="BI109">
        <f t="shared" si="84"/>
        <v>1</v>
      </c>
      <c r="BJ109">
        <f>1</f>
        <v>1</v>
      </c>
      <c r="BK109">
        <f t="shared" si="85"/>
        <v>514.91624518604215</v>
      </c>
      <c r="BL109">
        <f t="shared" si="86"/>
        <v>514.91624518604215</v>
      </c>
      <c r="BN109">
        <f t="shared" si="87"/>
        <v>1</v>
      </c>
      <c r="BO109">
        <f t="shared" si="88"/>
        <v>0</v>
      </c>
      <c r="BP109" s="44">
        <f t="shared" si="89"/>
        <v>0</v>
      </c>
      <c r="BR109" t="s">
        <v>55</v>
      </c>
      <c r="BS109">
        <f>VLOOKUP(BR109,ZoneFilters,3,FALSE())</f>
        <v>1</v>
      </c>
    </row>
    <row r="110" spans="1:71" x14ac:dyDescent="0.25">
      <c r="A110" t="s">
        <v>309</v>
      </c>
      <c r="B110" t="s">
        <v>63</v>
      </c>
      <c r="C110" t="str">
        <f t="shared" si="77"/>
        <v>Gloves 14</v>
      </c>
      <c r="E110">
        <f t="shared" si="78"/>
        <v>0</v>
      </c>
      <c r="G110">
        <f t="shared" si="79"/>
        <v>460.77710207945609</v>
      </c>
      <c r="J110">
        <v>85</v>
      </c>
      <c r="K110">
        <v>59</v>
      </c>
      <c r="M110">
        <v>130</v>
      </c>
      <c r="N110">
        <v>43</v>
      </c>
      <c r="O110">
        <v>54</v>
      </c>
      <c r="T110">
        <v>1</v>
      </c>
      <c r="Y110">
        <v>1</v>
      </c>
      <c r="AQ110">
        <v>4</v>
      </c>
      <c r="BA110">
        <f t="shared" si="80"/>
        <v>1</v>
      </c>
      <c r="BC110">
        <f t="shared" si="81"/>
        <v>7.7191560584550762</v>
      </c>
      <c r="BD110">
        <f t="shared" si="82"/>
        <v>40</v>
      </c>
      <c r="BE110">
        <f t="shared" si="83"/>
        <v>47.719156058455077</v>
      </c>
      <c r="BG110">
        <f>BA110*BestGemValue</f>
        <v>40</v>
      </c>
      <c r="BI110">
        <f t="shared" si="84"/>
        <v>1</v>
      </c>
      <c r="BJ110">
        <f>1</f>
        <v>1</v>
      </c>
      <c r="BK110">
        <f t="shared" si="85"/>
        <v>508.49625813791118</v>
      </c>
      <c r="BL110">
        <f t="shared" si="86"/>
        <v>508.49625813791118</v>
      </c>
      <c r="BN110">
        <f t="shared" si="87"/>
        <v>1</v>
      </c>
      <c r="BO110">
        <f t="shared" si="88"/>
        <v>0</v>
      </c>
      <c r="BP110" s="44">
        <f t="shared" si="89"/>
        <v>0</v>
      </c>
      <c r="BR110" t="s">
        <v>55</v>
      </c>
      <c r="BS110">
        <f>VLOOKUP(BR110,ZoneFilters,3,FALSE())</f>
        <v>1</v>
      </c>
    </row>
    <row r="111" spans="1:71" x14ac:dyDescent="0.25">
      <c r="BP111" s="44"/>
    </row>
    <row r="112" spans="1:71" x14ac:dyDescent="0.25">
      <c r="A112" t="s">
        <v>72</v>
      </c>
      <c r="B112" t="s">
        <v>71</v>
      </c>
      <c r="C112" t="str">
        <f t="shared" ref="C112:C120" si="90">B112&amp;" "&amp;_xlfn.RANK.EQ(BL112,BeltScores,0)</f>
        <v>Belt 1</v>
      </c>
      <c r="E112">
        <f t="shared" ref="E112:E120" si="91">IF(BeltEQ=A112,1,0)</f>
        <v>0</v>
      </c>
      <c r="G112">
        <f t="shared" ref="G112:G120" si="92">SUMPRODUCT(StatVector,I112:R112)</f>
        <v>709.68200216229877</v>
      </c>
      <c r="J112">
        <v>120</v>
      </c>
      <c r="K112">
        <v>136</v>
      </c>
      <c r="M112">
        <v>181</v>
      </c>
      <c r="N112">
        <v>90</v>
      </c>
      <c r="R112">
        <v>74</v>
      </c>
      <c r="T112">
        <v>1</v>
      </c>
      <c r="V112">
        <v>1</v>
      </c>
      <c r="AQ112">
        <v>6</v>
      </c>
      <c r="BA112">
        <f t="shared" ref="BA112:BA120" si="93">T112+U112+V112</f>
        <v>2</v>
      </c>
      <c r="BC112">
        <f t="shared" ref="BC112:BC120" si="94">SUMPRODUCT(StatVector,AP112:AY112)</f>
        <v>11.578734087682614</v>
      </c>
      <c r="BD112">
        <f t="shared" ref="BD112:BD120" si="95">T112*BestRedGemValue+U112*BestYellowGemValue+V112*BestBlueGemValue</f>
        <v>60</v>
      </c>
      <c r="BE112">
        <f t="shared" ref="BE112:BE120" si="96">BC112+BD112</f>
        <v>71.578734087682619</v>
      </c>
      <c r="BG112">
        <f>BA112*BestGemValue</f>
        <v>80</v>
      </c>
      <c r="BI112">
        <f t="shared" ref="BI112:BI120" si="97">IF(BG112&gt;BE112,0,1)</f>
        <v>0</v>
      </c>
      <c r="BJ112">
        <f>1</f>
        <v>1</v>
      </c>
      <c r="BK112">
        <f t="shared" ref="BK112:BK120" si="98">BI112*BE112+(1-BI112)*BG112+G112</f>
        <v>789.68200216229877</v>
      </c>
      <c r="BL112">
        <f t="shared" ref="BL112:BL120" si="99">BK112*(1-E112)*BS112</f>
        <v>789.68200216229877</v>
      </c>
      <c r="BN112">
        <f t="shared" ref="BN112:BN120" si="100">IF(T112&gt;0,1,IF(T112+U112&gt;0,2,IF(T112+U112+V112&gt;0,3,0)))</f>
        <v>1</v>
      </c>
      <c r="BO112">
        <f t="shared" ref="BO112:BO120" si="101">IF(T112&gt;1,1,IF(T112+U112&gt;1,2,IF(T112+U112+V112&gt;1,3,0)))</f>
        <v>3</v>
      </c>
      <c r="BP112" s="44">
        <f t="shared" ref="BP112:BP120" si="102">IF(T112&gt;2,1,IF(T112+U112&gt;2,2,IF(T112+U112+V112&gt;2,3,0)))</f>
        <v>0</v>
      </c>
      <c r="BR112" s="44" t="s">
        <v>67</v>
      </c>
      <c r="BS112">
        <f>VLOOKUP(BR112,ZoneFilters,3,FALSE())</f>
        <v>1</v>
      </c>
    </row>
    <row r="113" spans="1:71" x14ac:dyDescent="0.25">
      <c r="A113" t="s">
        <v>310</v>
      </c>
      <c r="B113" t="s">
        <v>71</v>
      </c>
      <c r="C113" t="str">
        <f t="shared" si="90"/>
        <v>Belt 9</v>
      </c>
      <c r="E113">
        <f t="shared" si="91"/>
        <v>1</v>
      </c>
      <c r="G113">
        <f t="shared" si="92"/>
        <v>630.94855532675228</v>
      </c>
      <c r="J113">
        <v>120</v>
      </c>
      <c r="K113">
        <v>120</v>
      </c>
      <c r="M113">
        <v>129</v>
      </c>
      <c r="Q113">
        <v>64</v>
      </c>
      <c r="R113">
        <v>80</v>
      </c>
      <c r="T113">
        <v>1</v>
      </c>
      <c r="U113">
        <v>1</v>
      </c>
      <c r="AQ113">
        <v>6</v>
      </c>
      <c r="BA113">
        <f t="shared" si="93"/>
        <v>2</v>
      </c>
      <c r="BC113">
        <f t="shared" si="94"/>
        <v>11.578734087682614</v>
      </c>
      <c r="BD113">
        <f t="shared" si="95"/>
        <v>78.123555063124755</v>
      </c>
      <c r="BE113">
        <f t="shared" si="96"/>
        <v>89.702289150807374</v>
      </c>
      <c r="BG113">
        <f>BA113*BestGemValue</f>
        <v>80</v>
      </c>
      <c r="BI113">
        <f t="shared" si="97"/>
        <v>1</v>
      </c>
      <c r="BJ113">
        <f>1</f>
        <v>1</v>
      </c>
      <c r="BK113">
        <f t="shared" si="98"/>
        <v>720.65084447755964</v>
      </c>
      <c r="BL113">
        <f t="shared" si="99"/>
        <v>0</v>
      </c>
      <c r="BN113">
        <f t="shared" si="100"/>
        <v>1</v>
      </c>
      <c r="BO113">
        <f t="shared" si="101"/>
        <v>2</v>
      </c>
      <c r="BP113" s="44">
        <f t="shared" si="102"/>
        <v>0</v>
      </c>
      <c r="BR113" s="44" t="s">
        <v>55</v>
      </c>
      <c r="BS113">
        <f>VLOOKUP(BR113,ZoneFilters,3,FALSE())</f>
        <v>1</v>
      </c>
    </row>
    <row r="114" spans="1:71" x14ac:dyDescent="0.25">
      <c r="A114" t="s">
        <v>311</v>
      </c>
      <c r="B114" t="s">
        <v>71</v>
      </c>
      <c r="C114" t="str">
        <f t="shared" si="90"/>
        <v>Belt 3</v>
      </c>
      <c r="E114">
        <f t="shared" si="91"/>
        <v>0</v>
      </c>
      <c r="G114">
        <f t="shared" si="92"/>
        <v>622.36271741264886</v>
      </c>
      <c r="J114">
        <v>104</v>
      </c>
      <c r="K114">
        <v>120</v>
      </c>
      <c r="M114">
        <v>161</v>
      </c>
      <c r="N114">
        <v>80</v>
      </c>
      <c r="R114">
        <v>64</v>
      </c>
      <c r="T114">
        <v>1</v>
      </c>
      <c r="V114">
        <v>1</v>
      </c>
      <c r="AQ114">
        <v>6</v>
      </c>
      <c r="BA114">
        <f t="shared" si="93"/>
        <v>2</v>
      </c>
      <c r="BC114">
        <f t="shared" si="94"/>
        <v>11.578734087682614</v>
      </c>
      <c r="BD114">
        <f t="shared" si="95"/>
        <v>60</v>
      </c>
      <c r="BE114">
        <f t="shared" si="96"/>
        <v>71.578734087682619</v>
      </c>
      <c r="BG114">
        <f>BA114*BestGemValue</f>
        <v>80</v>
      </c>
      <c r="BI114">
        <f t="shared" si="97"/>
        <v>0</v>
      </c>
      <c r="BJ114">
        <f>1</f>
        <v>1</v>
      </c>
      <c r="BK114">
        <f t="shared" si="98"/>
        <v>702.36271741264886</v>
      </c>
      <c r="BL114">
        <f t="shared" si="99"/>
        <v>702.36271741264886</v>
      </c>
      <c r="BN114">
        <f t="shared" si="100"/>
        <v>1</v>
      </c>
      <c r="BO114">
        <f t="shared" si="101"/>
        <v>3</v>
      </c>
      <c r="BP114" s="44">
        <f t="shared" si="102"/>
        <v>0</v>
      </c>
      <c r="BR114" s="44" t="s">
        <v>65</v>
      </c>
      <c r="BS114">
        <f>VLOOKUP(BR114,ZoneFilters,3,FALSE())</f>
        <v>1</v>
      </c>
    </row>
    <row r="115" spans="1:71" x14ac:dyDescent="0.25">
      <c r="A115" s="44" t="s">
        <v>312</v>
      </c>
      <c r="B115" t="s">
        <v>71</v>
      </c>
      <c r="C115" t="str">
        <f t="shared" si="90"/>
        <v>Belt 2</v>
      </c>
      <c r="E115">
        <f t="shared" si="91"/>
        <v>0</v>
      </c>
      <c r="G115">
        <f t="shared" si="92"/>
        <v>624.16560594679311</v>
      </c>
      <c r="J115">
        <v>104</v>
      </c>
      <c r="K115">
        <v>92</v>
      </c>
      <c r="M115">
        <v>183</v>
      </c>
      <c r="N115">
        <v>86</v>
      </c>
      <c r="O115">
        <v>54</v>
      </c>
      <c r="U115">
        <v>1</v>
      </c>
      <c r="V115">
        <v>1</v>
      </c>
      <c r="AQ115">
        <v>6</v>
      </c>
      <c r="BA115">
        <f t="shared" si="93"/>
        <v>2</v>
      </c>
      <c r="BC115">
        <f t="shared" si="94"/>
        <v>11.578734087682614</v>
      </c>
      <c r="BD115">
        <f t="shared" si="95"/>
        <v>58.123555063124755</v>
      </c>
      <c r="BE115">
        <f t="shared" si="96"/>
        <v>69.702289150807374</v>
      </c>
      <c r="BG115">
        <f>BA115*BestGemValue</f>
        <v>80</v>
      </c>
      <c r="BI115">
        <f t="shared" si="97"/>
        <v>0</v>
      </c>
      <c r="BJ115">
        <f>1</f>
        <v>1</v>
      </c>
      <c r="BK115">
        <f t="shared" si="98"/>
        <v>704.16560594679311</v>
      </c>
      <c r="BL115">
        <f t="shared" si="99"/>
        <v>704.16560594679311</v>
      </c>
      <c r="BN115">
        <f t="shared" si="100"/>
        <v>2</v>
      </c>
      <c r="BO115">
        <f t="shared" si="101"/>
        <v>3</v>
      </c>
      <c r="BP115" s="44">
        <f t="shared" si="102"/>
        <v>0</v>
      </c>
      <c r="BR115" s="44" t="s">
        <v>62</v>
      </c>
      <c r="BS115">
        <f>VLOOKUP(BR115,ZoneFilters,3,FALSE())</f>
        <v>1</v>
      </c>
    </row>
    <row r="116" spans="1:71" x14ac:dyDescent="0.25">
      <c r="A116" t="s">
        <v>313</v>
      </c>
      <c r="B116" t="s">
        <v>71</v>
      </c>
      <c r="C116" t="str">
        <f t="shared" si="90"/>
        <v>Belt 4</v>
      </c>
      <c r="E116">
        <f t="shared" si="91"/>
        <v>0</v>
      </c>
      <c r="G116">
        <f t="shared" si="92"/>
        <v>578.99781563111048</v>
      </c>
      <c r="J116">
        <v>98</v>
      </c>
      <c r="K116">
        <v>114</v>
      </c>
      <c r="M116">
        <v>135</v>
      </c>
      <c r="O116">
        <v>68</v>
      </c>
      <c r="Q116">
        <v>76</v>
      </c>
      <c r="T116">
        <v>1</v>
      </c>
      <c r="U116">
        <v>1</v>
      </c>
      <c r="AQ116">
        <v>6</v>
      </c>
      <c r="BA116">
        <f t="shared" si="93"/>
        <v>2</v>
      </c>
      <c r="BC116">
        <f t="shared" si="94"/>
        <v>11.578734087682614</v>
      </c>
      <c r="BD116">
        <f t="shared" si="95"/>
        <v>78.123555063124755</v>
      </c>
      <c r="BE116">
        <f t="shared" si="96"/>
        <v>89.702289150807374</v>
      </c>
      <c r="BG116">
        <f>BA116*BestGemValue</f>
        <v>80</v>
      </c>
      <c r="BI116">
        <f t="shared" si="97"/>
        <v>1</v>
      </c>
      <c r="BJ116">
        <f>1</f>
        <v>1</v>
      </c>
      <c r="BK116">
        <f t="shared" si="98"/>
        <v>668.70010478191784</v>
      </c>
      <c r="BL116">
        <f t="shared" si="99"/>
        <v>668.70010478191784</v>
      </c>
      <c r="BN116">
        <f t="shared" si="100"/>
        <v>1</v>
      </c>
      <c r="BO116">
        <f t="shared" si="101"/>
        <v>2</v>
      </c>
      <c r="BP116" s="44">
        <f t="shared" si="102"/>
        <v>0</v>
      </c>
      <c r="BR116" s="44" t="s">
        <v>59</v>
      </c>
      <c r="BS116">
        <f>VLOOKUP(BR116,ZoneFilters,3,FALSE())</f>
        <v>1</v>
      </c>
    </row>
    <row r="117" spans="1:71" x14ac:dyDescent="0.25">
      <c r="A117" s="44" t="s">
        <v>314</v>
      </c>
      <c r="B117" t="s">
        <v>71</v>
      </c>
      <c r="C117" t="str">
        <f t="shared" si="90"/>
        <v>Belt 5</v>
      </c>
      <c r="E117">
        <f t="shared" si="91"/>
        <v>0</v>
      </c>
      <c r="G117">
        <f t="shared" si="92"/>
        <v>547.15246383192061</v>
      </c>
      <c r="J117">
        <v>91</v>
      </c>
      <c r="K117">
        <v>81</v>
      </c>
      <c r="M117">
        <v>162</v>
      </c>
      <c r="N117">
        <v>76</v>
      </c>
      <c r="O117">
        <v>46</v>
      </c>
      <c r="U117">
        <v>1</v>
      </c>
      <c r="V117">
        <v>1</v>
      </c>
      <c r="AQ117">
        <v>6</v>
      </c>
      <c r="BA117">
        <f t="shared" si="93"/>
        <v>2</v>
      </c>
      <c r="BC117">
        <f t="shared" si="94"/>
        <v>11.578734087682614</v>
      </c>
      <c r="BD117">
        <f t="shared" si="95"/>
        <v>58.123555063124755</v>
      </c>
      <c r="BE117">
        <f t="shared" si="96"/>
        <v>69.702289150807374</v>
      </c>
      <c r="BG117">
        <f>BA117*BestGemValue</f>
        <v>80</v>
      </c>
      <c r="BI117">
        <f t="shared" si="97"/>
        <v>0</v>
      </c>
      <c r="BJ117">
        <f>1</f>
        <v>1</v>
      </c>
      <c r="BK117">
        <f t="shared" si="98"/>
        <v>627.15246383192061</v>
      </c>
      <c r="BL117">
        <f t="shared" si="99"/>
        <v>627.15246383192061</v>
      </c>
      <c r="BN117">
        <f t="shared" si="100"/>
        <v>2</v>
      </c>
      <c r="BO117">
        <f t="shared" si="101"/>
        <v>3</v>
      </c>
      <c r="BP117" s="44">
        <f t="shared" si="102"/>
        <v>0</v>
      </c>
      <c r="BR117" s="44" t="s">
        <v>60</v>
      </c>
      <c r="BS117">
        <f>VLOOKUP(BR117,ZoneFilters,3,FALSE())</f>
        <v>1</v>
      </c>
    </row>
    <row r="118" spans="1:71" x14ac:dyDescent="0.25">
      <c r="A118" t="s">
        <v>315</v>
      </c>
      <c r="B118" t="s">
        <v>71</v>
      </c>
      <c r="C118" t="str">
        <f t="shared" si="90"/>
        <v>Belt 6</v>
      </c>
      <c r="E118">
        <f t="shared" si="91"/>
        <v>0</v>
      </c>
      <c r="G118">
        <f t="shared" si="92"/>
        <v>537.53391712662767</v>
      </c>
      <c r="J118">
        <v>93</v>
      </c>
      <c r="K118">
        <v>101</v>
      </c>
      <c r="M118">
        <v>135</v>
      </c>
      <c r="O118">
        <v>59</v>
      </c>
      <c r="Q118">
        <v>67</v>
      </c>
      <c r="U118">
        <v>1</v>
      </c>
      <c r="AQ118">
        <v>4</v>
      </c>
      <c r="BA118">
        <f t="shared" si="93"/>
        <v>1</v>
      </c>
      <c r="BC118">
        <f t="shared" si="94"/>
        <v>7.7191560584550762</v>
      </c>
      <c r="BD118">
        <f t="shared" si="95"/>
        <v>38.123555063124755</v>
      </c>
      <c r="BE118">
        <f t="shared" si="96"/>
        <v>45.842711121579832</v>
      </c>
      <c r="BG118">
        <f>BA118*BestGemValue</f>
        <v>40</v>
      </c>
      <c r="BI118">
        <f t="shared" si="97"/>
        <v>1</v>
      </c>
      <c r="BJ118">
        <f>1</f>
        <v>1</v>
      </c>
      <c r="BK118">
        <f t="shared" si="98"/>
        <v>583.37662824820745</v>
      </c>
      <c r="BL118">
        <f t="shared" si="99"/>
        <v>583.37662824820745</v>
      </c>
      <c r="BN118">
        <f t="shared" si="100"/>
        <v>2</v>
      </c>
      <c r="BO118">
        <f t="shared" si="101"/>
        <v>0</v>
      </c>
      <c r="BP118" s="44">
        <f t="shared" si="102"/>
        <v>0</v>
      </c>
      <c r="BR118" t="s">
        <v>59</v>
      </c>
      <c r="BS118">
        <f>VLOOKUP(BR118,ZoneFilters,3,FALSE())</f>
        <v>1</v>
      </c>
    </row>
    <row r="119" spans="1:71" x14ac:dyDescent="0.25">
      <c r="A119" t="s">
        <v>316</v>
      </c>
      <c r="B119" t="s">
        <v>71</v>
      </c>
      <c r="C119" t="str">
        <f t="shared" si="90"/>
        <v>Belt 7</v>
      </c>
      <c r="E119">
        <f t="shared" si="91"/>
        <v>0</v>
      </c>
      <c r="G119">
        <f t="shared" si="92"/>
        <v>482.26472859565064</v>
      </c>
      <c r="J119">
        <v>85</v>
      </c>
      <c r="K119">
        <v>65</v>
      </c>
      <c r="M119">
        <v>114</v>
      </c>
      <c r="N119">
        <v>53</v>
      </c>
      <c r="P119">
        <v>56</v>
      </c>
      <c r="T119">
        <v>2</v>
      </c>
      <c r="AT119">
        <v>12</v>
      </c>
      <c r="BA119">
        <f t="shared" si="93"/>
        <v>2</v>
      </c>
      <c r="BC119">
        <f t="shared" si="94"/>
        <v>12</v>
      </c>
      <c r="BD119">
        <f t="shared" si="95"/>
        <v>80</v>
      </c>
      <c r="BE119">
        <f t="shared" si="96"/>
        <v>92</v>
      </c>
      <c r="BG119">
        <f>BA119*BestGemValue</f>
        <v>80</v>
      </c>
      <c r="BI119">
        <f t="shared" si="97"/>
        <v>1</v>
      </c>
      <c r="BJ119">
        <f>1</f>
        <v>1</v>
      </c>
      <c r="BK119">
        <f t="shared" si="98"/>
        <v>574.26472859565069</v>
      </c>
      <c r="BL119">
        <f t="shared" si="99"/>
        <v>574.26472859565069</v>
      </c>
      <c r="BN119">
        <f t="shared" si="100"/>
        <v>1</v>
      </c>
      <c r="BO119">
        <f t="shared" si="101"/>
        <v>1</v>
      </c>
      <c r="BP119" s="44">
        <f t="shared" si="102"/>
        <v>0</v>
      </c>
      <c r="BR119" t="s">
        <v>55</v>
      </c>
      <c r="BS119">
        <f>VLOOKUP(BR119,ZoneFilters,3,FALSE())</f>
        <v>1</v>
      </c>
    </row>
    <row r="120" spans="1:71" x14ac:dyDescent="0.25">
      <c r="A120" t="s">
        <v>317</v>
      </c>
      <c r="B120" t="s">
        <v>71</v>
      </c>
      <c r="C120" t="str">
        <f t="shared" si="90"/>
        <v>Belt 8</v>
      </c>
      <c r="E120">
        <f t="shared" si="91"/>
        <v>0</v>
      </c>
      <c r="G120">
        <f t="shared" si="92"/>
        <v>410.07172885463262</v>
      </c>
      <c r="J120">
        <v>69</v>
      </c>
      <c r="K120">
        <v>73</v>
      </c>
      <c r="M120">
        <v>112</v>
      </c>
      <c r="N120">
        <v>56</v>
      </c>
      <c r="O120">
        <v>40</v>
      </c>
      <c r="T120">
        <v>1</v>
      </c>
      <c r="V120">
        <v>1</v>
      </c>
      <c r="AQ120">
        <v>6</v>
      </c>
      <c r="BA120">
        <f t="shared" si="93"/>
        <v>2</v>
      </c>
      <c r="BC120">
        <f t="shared" si="94"/>
        <v>11.578734087682614</v>
      </c>
      <c r="BD120">
        <f t="shared" si="95"/>
        <v>60</v>
      </c>
      <c r="BE120">
        <f t="shared" si="96"/>
        <v>71.578734087682619</v>
      </c>
      <c r="BG120">
        <f>BA120*BestGemValue</f>
        <v>80</v>
      </c>
      <c r="BI120">
        <f t="shared" si="97"/>
        <v>0</v>
      </c>
      <c r="BJ120">
        <f>1</f>
        <v>1</v>
      </c>
      <c r="BK120">
        <f t="shared" si="98"/>
        <v>490.07172885463262</v>
      </c>
      <c r="BL120">
        <f t="shared" si="99"/>
        <v>490.07172885463262</v>
      </c>
      <c r="BN120">
        <f t="shared" si="100"/>
        <v>1</v>
      </c>
      <c r="BO120">
        <f t="shared" si="101"/>
        <v>3</v>
      </c>
      <c r="BP120" s="44">
        <f t="shared" si="102"/>
        <v>0</v>
      </c>
      <c r="BR120" t="s">
        <v>55</v>
      </c>
      <c r="BS120">
        <f>VLOOKUP(BR120,ZoneFilters,3,FALSE())</f>
        <v>1</v>
      </c>
    </row>
    <row r="121" spans="1:71" x14ac:dyDescent="0.25">
      <c r="BP121" s="44"/>
    </row>
    <row r="122" spans="1:71" x14ac:dyDescent="0.25">
      <c r="A122" t="s">
        <v>318</v>
      </c>
      <c r="B122" t="s">
        <v>78</v>
      </c>
      <c r="C122" t="str">
        <f t="shared" ref="C122:C139" si="103">B122&amp;" "&amp;_xlfn.RANK.EQ(BL122,LegScores,0)</f>
        <v>Legs 1</v>
      </c>
      <c r="E122">
        <f t="shared" ref="E122:E139" si="104">IF(LegEQ=A122,1,0)</f>
        <v>0</v>
      </c>
      <c r="G122">
        <f t="shared" ref="G122:G139" si="105">SUMPRODUCT(StatVector,I122:R122)</f>
        <v>988.90205632341826</v>
      </c>
      <c r="J122">
        <v>183</v>
      </c>
      <c r="K122">
        <v>183</v>
      </c>
      <c r="M122">
        <v>212</v>
      </c>
      <c r="N122">
        <v>122</v>
      </c>
      <c r="P122">
        <v>106</v>
      </c>
      <c r="T122">
        <v>1</v>
      </c>
      <c r="U122">
        <v>1</v>
      </c>
      <c r="AA122">
        <v>1</v>
      </c>
      <c r="AQ122">
        <v>6</v>
      </c>
      <c r="BA122">
        <f t="shared" ref="BA122:BA139" si="106">T122+U122+V122</f>
        <v>2</v>
      </c>
      <c r="BC122">
        <f t="shared" ref="BC122:BC139" si="107">SUMPRODUCT(StatVector,AP122:AY122)</f>
        <v>11.578734087682614</v>
      </c>
      <c r="BD122">
        <f t="shared" ref="BD122:BD139" si="108">T122*BestRedGemValue+U122*BestYellowGemValue+V122*BestBlueGemValue</f>
        <v>78.123555063124755</v>
      </c>
      <c r="BE122">
        <f t="shared" ref="BE122:BE139" si="109">BC122+BD122</f>
        <v>89.702289150807374</v>
      </c>
      <c r="BG122">
        <f>BA122*BestGemValue</f>
        <v>80</v>
      </c>
      <c r="BI122">
        <f t="shared" ref="BI122:BI139" si="110">IF(BG122&gt;BE122,0,1)</f>
        <v>1</v>
      </c>
      <c r="BJ122">
        <f>1</f>
        <v>1</v>
      </c>
      <c r="BK122">
        <f t="shared" ref="BK122:BK139" si="111">BI122*BE122+(1-BI122)*BG122+G122</f>
        <v>1078.6043454742257</v>
      </c>
      <c r="BL122">
        <f t="shared" ref="BL122:BL139" si="112">BK122*(1-E122)*BS122</f>
        <v>1078.6043454742257</v>
      </c>
      <c r="BN122">
        <f t="shared" ref="BN122:BN139" si="113">IF(T122&gt;0,1,IF(T122+U122&gt;0,2,IF(T122+U122+V122&gt;0,3,0)))</f>
        <v>1</v>
      </c>
      <c r="BO122">
        <f t="shared" ref="BO122:BO139" si="114">IF(T122&gt;1,1,IF(T122+U122&gt;1,2,IF(T122+U122+V122&gt;1,3,0)))</f>
        <v>2</v>
      </c>
      <c r="BP122" s="44">
        <f t="shared" ref="BP122:BP139" si="115">IF(T122&gt;2,1,IF(T122+U122&gt;2,2,IF(T122+U122+V122&gt;2,3,0)))</f>
        <v>0</v>
      </c>
      <c r="BR122" t="s">
        <v>67</v>
      </c>
      <c r="BS122">
        <f>VLOOKUP(BR122,ZoneFilters,3,FALSE())</f>
        <v>1</v>
      </c>
    </row>
    <row r="123" spans="1:71" x14ac:dyDescent="0.25">
      <c r="A123" t="s">
        <v>79</v>
      </c>
      <c r="B123" t="s">
        <v>78</v>
      </c>
      <c r="C123" t="str">
        <f t="shared" si="103"/>
        <v>Legs 2</v>
      </c>
      <c r="E123">
        <f t="shared" si="104"/>
        <v>0</v>
      </c>
      <c r="G123">
        <f t="shared" si="105"/>
        <v>928.25961725195998</v>
      </c>
      <c r="J123">
        <v>167</v>
      </c>
      <c r="K123">
        <v>183</v>
      </c>
      <c r="M123">
        <v>228</v>
      </c>
      <c r="N123">
        <v>122</v>
      </c>
      <c r="O123">
        <v>98</v>
      </c>
      <c r="T123">
        <v>1</v>
      </c>
      <c r="U123">
        <v>1</v>
      </c>
      <c r="V123">
        <v>1</v>
      </c>
      <c r="AQ123">
        <v>8</v>
      </c>
      <c r="BA123">
        <f t="shared" si="106"/>
        <v>3</v>
      </c>
      <c r="BC123">
        <f t="shared" si="107"/>
        <v>15.438312116910152</v>
      </c>
      <c r="BD123">
        <f t="shared" si="108"/>
        <v>98.123555063124755</v>
      </c>
      <c r="BE123">
        <f t="shared" si="109"/>
        <v>113.56186718003491</v>
      </c>
      <c r="BG123">
        <f>BA123*BestGemValue</f>
        <v>120</v>
      </c>
      <c r="BI123">
        <f t="shared" si="110"/>
        <v>0</v>
      </c>
      <c r="BJ123">
        <f>1</f>
        <v>1</v>
      </c>
      <c r="BK123">
        <f t="shared" si="111"/>
        <v>1048.25961725196</v>
      </c>
      <c r="BL123">
        <f t="shared" si="112"/>
        <v>1048.25961725196</v>
      </c>
      <c r="BN123">
        <f t="shared" si="113"/>
        <v>1</v>
      </c>
      <c r="BO123">
        <f t="shared" si="114"/>
        <v>2</v>
      </c>
      <c r="BP123" s="44">
        <f t="shared" si="115"/>
        <v>3</v>
      </c>
      <c r="BR123" t="s">
        <v>67</v>
      </c>
      <c r="BS123">
        <f>VLOOKUP(BR123,ZoneFilters,3,FALSE())</f>
        <v>1</v>
      </c>
    </row>
    <row r="124" spans="1:71" x14ac:dyDescent="0.25">
      <c r="A124" t="s">
        <v>319</v>
      </c>
      <c r="B124" t="s">
        <v>78</v>
      </c>
      <c r="C124" t="str">
        <f t="shared" si="103"/>
        <v>Legs 3</v>
      </c>
      <c r="E124">
        <f t="shared" si="104"/>
        <v>0</v>
      </c>
      <c r="G124">
        <f t="shared" si="105"/>
        <v>834.20524034270443</v>
      </c>
      <c r="J124">
        <v>138</v>
      </c>
      <c r="K124">
        <v>142</v>
      </c>
      <c r="M124">
        <v>232</v>
      </c>
      <c r="N124">
        <v>116</v>
      </c>
      <c r="R124">
        <v>71</v>
      </c>
      <c r="T124">
        <v>2</v>
      </c>
      <c r="U124">
        <v>1</v>
      </c>
      <c r="AQ124">
        <v>8</v>
      </c>
      <c r="BA124">
        <f t="shared" si="106"/>
        <v>3</v>
      </c>
      <c r="BC124">
        <f t="shared" si="107"/>
        <v>15.438312116910152</v>
      </c>
      <c r="BD124">
        <f t="shared" si="108"/>
        <v>118.12355506312475</v>
      </c>
      <c r="BE124">
        <f t="shared" si="109"/>
        <v>133.56186718003491</v>
      </c>
      <c r="BG124">
        <f>BA124*BestGemValue</f>
        <v>120</v>
      </c>
      <c r="BI124">
        <f t="shared" si="110"/>
        <v>1</v>
      </c>
      <c r="BJ124">
        <f>1</f>
        <v>1</v>
      </c>
      <c r="BK124">
        <f t="shared" si="111"/>
        <v>967.76710752273937</v>
      </c>
      <c r="BL124">
        <f t="shared" si="112"/>
        <v>967.76710752273937</v>
      </c>
      <c r="BN124">
        <f t="shared" si="113"/>
        <v>1</v>
      </c>
      <c r="BO124">
        <f t="shared" si="114"/>
        <v>1</v>
      </c>
      <c r="BP124" s="44">
        <f t="shared" si="115"/>
        <v>2</v>
      </c>
      <c r="BR124" t="s">
        <v>62</v>
      </c>
      <c r="BS124">
        <f>VLOOKUP(BR124,ZoneFilters,3,FALSE())</f>
        <v>1</v>
      </c>
    </row>
    <row r="125" spans="1:71" x14ac:dyDescent="0.25">
      <c r="A125" t="s">
        <v>320</v>
      </c>
      <c r="B125" t="s">
        <v>78</v>
      </c>
      <c r="C125" t="str">
        <f t="shared" si="103"/>
        <v>Legs 6</v>
      </c>
      <c r="E125">
        <f t="shared" si="104"/>
        <v>0</v>
      </c>
      <c r="G125">
        <f t="shared" si="105"/>
        <v>820.3762861545905</v>
      </c>
      <c r="J125">
        <v>162</v>
      </c>
      <c r="K125">
        <v>162</v>
      </c>
      <c r="M125">
        <v>168</v>
      </c>
      <c r="N125">
        <v>84</v>
      </c>
      <c r="Q125">
        <v>108</v>
      </c>
      <c r="T125">
        <v>2</v>
      </c>
      <c r="V125">
        <v>1</v>
      </c>
      <c r="AX125">
        <v>8</v>
      </c>
      <c r="BA125">
        <f t="shared" si="106"/>
        <v>3</v>
      </c>
      <c r="BC125">
        <f t="shared" si="107"/>
        <v>14.498844050499807</v>
      </c>
      <c r="BD125">
        <f t="shared" si="108"/>
        <v>100</v>
      </c>
      <c r="BE125">
        <f t="shared" si="109"/>
        <v>114.49884405049981</v>
      </c>
      <c r="BG125">
        <f>BA125*BestGemValue</f>
        <v>120</v>
      </c>
      <c r="BI125">
        <f t="shared" si="110"/>
        <v>0</v>
      </c>
      <c r="BJ125">
        <f>1</f>
        <v>1</v>
      </c>
      <c r="BK125">
        <f t="shared" si="111"/>
        <v>940.3762861545905</v>
      </c>
      <c r="BL125">
        <f t="shared" si="112"/>
        <v>940.3762861545905</v>
      </c>
      <c r="BN125">
        <f t="shared" si="113"/>
        <v>1</v>
      </c>
      <c r="BO125">
        <f t="shared" si="114"/>
        <v>1</v>
      </c>
      <c r="BP125" s="44">
        <f t="shared" si="115"/>
        <v>3</v>
      </c>
      <c r="BR125" t="s">
        <v>62</v>
      </c>
      <c r="BS125">
        <f>VLOOKUP(BR125,ZoneFilters,3,FALSE())</f>
        <v>1</v>
      </c>
    </row>
    <row r="126" spans="1:71" x14ac:dyDescent="0.25">
      <c r="A126" t="s">
        <v>321</v>
      </c>
      <c r="B126" t="s">
        <v>78</v>
      </c>
      <c r="C126" t="str">
        <f t="shared" si="103"/>
        <v>Legs 5</v>
      </c>
      <c r="E126">
        <f t="shared" si="104"/>
        <v>0</v>
      </c>
      <c r="G126">
        <f t="shared" si="105"/>
        <v>831.33660922997342</v>
      </c>
      <c r="J126">
        <v>162</v>
      </c>
      <c r="K126">
        <v>162</v>
      </c>
      <c r="M126">
        <v>168</v>
      </c>
      <c r="N126">
        <v>92</v>
      </c>
      <c r="R126">
        <v>100</v>
      </c>
      <c r="T126">
        <v>1</v>
      </c>
      <c r="U126">
        <v>1</v>
      </c>
      <c r="V126">
        <v>1</v>
      </c>
      <c r="AQ126">
        <v>8</v>
      </c>
      <c r="BA126">
        <f t="shared" si="106"/>
        <v>3</v>
      </c>
      <c r="BC126">
        <f t="shared" si="107"/>
        <v>15.438312116910152</v>
      </c>
      <c r="BD126">
        <f t="shared" si="108"/>
        <v>98.123555063124755</v>
      </c>
      <c r="BE126">
        <f t="shared" si="109"/>
        <v>113.56186718003491</v>
      </c>
      <c r="BG126">
        <f>BA126*BestGemValue</f>
        <v>120</v>
      </c>
      <c r="BI126">
        <f t="shared" si="110"/>
        <v>0</v>
      </c>
      <c r="BJ126">
        <f>1</f>
        <v>1</v>
      </c>
      <c r="BK126">
        <f t="shared" si="111"/>
        <v>951.33660922997342</v>
      </c>
      <c r="BL126">
        <f t="shared" si="112"/>
        <v>951.33660922997342</v>
      </c>
      <c r="BN126">
        <f t="shared" si="113"/>
        <v>1</v>
      </c>
      <c r="BO126">
        <f t="shared" si="114"/>
        <v>2</v>
      </c>
      <c r="BP126" s="44">
        <f t="shared" si="115"/>
        <v>3</v>
      </c>
      <c r="BR126" t="s">
        <v>55</v>
      </c>
      <c r="BS126">
        <f>VLOOKUP(BR126,ZoneFilters,3,FALSE())</f>
        <v>1</v>
      </c>
    </row>
    <row r="127" spans="1:71" x14ac:dyDescent="0.25">
      <c r="A127" t="s">
        <v>322</v>
      </c>
      <c r="B127" t="s">
        <v>78</v>
      </c>
      <c r="C127" t="str">
        <f t="shared" si="103"/>
        <v>Legs 4</v>
      </c>
      <c r="E127">
        <f t="shared" si="104"/>
        <v>0</v>
      </c>
      <c r="G127">
        <f t="shared" si="105"/>
        <v>868.03246365043219</v>
      </c>
      <c r="J127">
        <v>162</v>
      </c>
      <c r="K127">
        <v>162</v>
      </c>
      <c r="M127">
        <v>184</v>
      </c>
      <c r="N127">
        <v>108</v>
      </c>
      <c r="P127">
        <v>92</v>
      </c>
      <c r="T127">
        <v>1</v>
      </c>
      <c r="U127">
        <v>1</v>
      </c>
      <c r="AA127">
        <v>1</v>
      </c>
      <c r="AQ127">
        <v>6</v>
      </c>
      <c r="BA127">
        <f t="shared" si="106"/>
        <v>2</v>
      </c>
      <c r="BC127">
        <f t="shared" si="107"/>
        <v>11.578734087682614</v>
      </c>
      <c r="BD127">
        <f t="shared" si="108"/>
        <v>78.123555063124755</v>
      </c>
      <c r="BE127">
        <f t="shared" si="109"/>
        <v>89.702289150807374</v>
      </c>
      <c r="BG127">
        <f>BA127*BestGemValue</f>
        <v>80</v>
      </c>
      <c r="BI127">
        <f t="shared" si="110"/>
        <v>1</v>
      </c>
      <c r="BJ127">
        <f>1</f>
        <v>1</v>
      </c>
      <c r="BK127">
        <f t="shared" si="111"/>
        <v>957.73475280123955</v>
      </c>
      <c r="BL127">
        <f t="shared" si="112"/>
        <v>957.73475280123955</v>
      </c>
      <c r="BN127">
        <f t="shared" si="113"/>
        <v>1</v>
      </c>
      <c r="BO127">
        <f t="shared" si="114"/>
        <v>2</v>
      </c>
      <c r="BP127" s="44">
        <f t="shared" si="115"/>
        <v>0</v>
      </c>
      <c r="BR127" t="s">
        <v>65</v>
      </c>
      <c r="BS127">
        <f>VLOOKUP(BR127,ZoneFilters,3,FALSE())</f>
        <v>1</v>
      </c>
    </row>
    <row r="128" spans="1:71" x14ac:dyDescent="0.25">
      <c r="A128" t="s">
        <v>323</v>
      </c>
      <c r="B128" t="s">
        <v>78</v>
      </c>
      <c r="C128" t="str">
        <f t="shared" si="103"/>
        <v>Legs 18</v>
      </c>
      <c r="E128">
        <f t="shared" si="104"/>
        <v>1</v>
      </c>
      <c r="G128">
        <f t="shared" si="105"/>
        <v>811.6144189558994</v>
      </c>
      <c r="J128">
        <v>146</v>
      </c>
      <c r="K128">
        <v>162</v>
      </c>
      <c r="M128">
        <v>200</v>
      </c>
      <c r="N128">
        <v>108</v>
      </c>
      <c r="O128">
        <v>84</v>
      </c>
      <c r="T128">
        <v>1</v>
      </c>
      <c r="U128">
        <v>1</v>
      </c>
      <c r="V128">
        <v>1</v>
      </c>
      <c r="AQ128">
        <v>8</v>
      </c>
      <c r="BA128">
        <f t="shared" si="106"/>
        <v>3</v>
      </c>
      <c r="BC128">
        <f t="shared" si="107"/>
        <v>15.438312116910152</v>
      </c>
      <c r="BD128">
        <f t="shared" si="108"/>
        <v>98.123555063124755</v>
      </c>
      <c r="BE128">
        <f t="shared" si="109"/>
        <v>113.56186718003491</v>
      </c>
      <c r="BG128">
        <f>BA128*BestGemValue</f>
        <v>120</v>
      </c>
      <c r="BI128">
        <f t="shared" si="110"/>
        <v>0</v>
      </c>
      <c r="BJ128">
        <f>1</f>
        <v>1</v>
      </c>
      <c r="BK128">
        <f t="shared" si="111"/>
        <v>931.6144189558994</v>
      </c>
      <c r="BL128">
        <f t="shared" si="112"/>
        <v>0</v>
      </c>
      <c r="BN128">
        <f t="shared" si="113"/>
        <v>1</v>
      </c>
      <c r="BO128">
        <f t="shared" si="114"/>
        <v>2</v>
      </c>
      <c r="BP128" s="44">
        <f t="shared" si="115"/>
        <v>3</v>
      </c>
      <c r="BR128" t="s">
        <v>65</v>
      </c>
      <c r="BS128">
        <f>VLOOKUP(BR128,ZoneFilters,3,FALSE())</f>
        <v>1</v>
      </c>
    </row>
    <row r="129" spans="1:71" x14ac:dyDescent="0.25">
      <c r="A129" t="s">
        <v>324</v>
      </c>
      <c r="B129" t="s">
        <v>78</v>
      </c>
      <c r="C129" t="str">
        <f t="shared" si="103"/>
        <v>Legs 8</v>
      </c>
      <c r="E129">
        <f t="shared" si="104"/>
        <v>0</v>
      </c>
      <c r="G129">
        <f t="shared" si="105"/>
        <v>729.95315743830565</v>
      </c>
      <c r="J129">
        <v>120</v>
      </c>
      <c r="K129">
        <v>126</v>
      </c>
      <c r="M129">
        <v>206</v>
      </c>
      <c r="N129">
        <v>103</v>
      </c>
      <c r="R129">
        <v>60</v>
      </c>
      <c r="T129">
        <v>2</v>
      </c>
      <c r="U129">
        <v>1</v>
      </c>
      <c r="AQ129">
        <v>8</v>
      </c>
      <c r="BA129">
        <f t="shared" si="106"/>
        <v>3</v>
      </c>
      <c r="BC129">
        <f t="shared" si="107"/>
        <v>15.438312116910152</v>
      </c>
      <c r="BD129">
        <f t="shared" si="108"/>
        <v>118.12355506312475</v>
      </c>
      <c r="BE129">
        <f t="shared" si="109"/>
        <v>133.56186718003491</v>
      </c>
      <c r="BG129">
        <f>BA129*BestGemValue</f>
        <v>120</v>
      </c>
      <c r="BI129">
        <f t="shared" si="110"/>
        <v>1</v>
      </c>
      <c r="BJ129">
        <f>1</f>
        <v>1</v>
      </c>
      <c r="BK129">
        <f t="shared" si="111"/>
        <v>863.51502461834059</v>
      </c>
      <c r="BL129">
        <f t="shared" si="112"/>
        <v>863.51502461834059</v>
      </c>
      <c r="BN129">
        <f t="shared" si="113"/>
        <v>1</v>
      </c>
      <c r="BO129">
        <f t="shared" si="114"/>
        <v>1</v>
      </c>
      <c r="BP129" s="44">
        <f t="shared" si="115"/>
        <v>2</v>
      </c>
      <c r="BR129" t="s">
        <v>60</v>
      </c>
      <c r="BS129">
        <f>VLOOKUP(BR129,ZoneFilters,3,FALSE())</f>
        <v>1</v>
      </c>
    </row>
    <row r="130" spans="1:71" x14ac:dyDescent="0.25">
      <c r="A130" t="s">
        <v>325</v>
      </c>
      <c r="B130" t="s">
        <v>78</v>
      </c>
      <c r="C130" t="str">
        <f t="shared" si="103"/>
        <v>Legs 7</v>
      </c>
      <c r="E130">
        <f t="shared" si="104"/>
        <v>0</v>
      </c>
      <c r="G130">
        <f t="shared" si="105"/>
        <v>769.3883381143753</v>
      </c>
      <c r="J130">
        <v>137</v>
      </c>
      <c r="K130">
        <v>153</v>
      </c>
      <c r="M130">
        <v>172</v>
      </c>
      <c r="O130">
        <v>86</v>
      </c>
      <c r="Q130">
        <v>102</v>
      </c>
      <c r="T130">
        <v>1</v>
      </c>
      <c r="U130">
        <v>1</v>
      </c>
      <c r="V130">
        <v>1</v>
      </c>
      <c r="AT130">
        <v>16</v>
      </c>
      <c r="BA130">
        <f t="shared" si="106"/>
        <v>3</v>
      </c>
      <c r="BC130">
        <f t="shared" si="107"/>
        <v>16</v>
      </c>
      <c r="BD130">
        <f t="shared" si="108"/>
        <v>98.123555063124755</v>
      </c>
      <c r="BE130">
        <f t="shared" si="109"/>
        <v>114.12355506312475</v>
      </c>
      <c r="BG130">
        <f>BA130*BestGemValue</f>
        <v>120</v>
      </c>
      <c r="BI130">
        <f t="shared" si="110"/>
        <v>0</v>
      </c>
      <c r="BJ130">
        <f>1</f>
        <v>1</v>
      </c>
      <c r="BK130">
        <f t="shared" si="111"/>
        <v>889.3883381143753</v>
      </c>
      <c r="BL130">
        <f t="shared" si="112"/>
        <v>889.3883381143753</v>
      </c>
      <c r="BN130">
        <f t="shared" si="113"/>
        <v>1</v>
      </c>
      <c r="BO130">
        <f t="shared" si="114"/>
        <v>2</v>
      </c>
      <c r="BP130" s="44">
        <f t="shared" si="115"/>
        <v>3</v>
      </c>
      <c r="BR130" s="44" t="s">
        <v>59</v>
      </c>
      <c r="BS130">
        <f>VLOOKUP(BR130,ZoneFilters,3,FALSE())</f>
        <v>1</v>
      </c>
    </row>
    <row r="131" spans="1:71" x14ac:dyDescent="0.25">
      <c r="A131" t="s">
        <v>326</v>
      </c>
      <c r="B131" t="s">
        <v>78</v>
      </c>
      <c r="C131" t="str">
        <f t="shared" si="103"/>
        <v>Legs 9</v>
      </c>
      <c r="E131">
        <f t="shared" si="104"/>
        <v>0</v>
      </c>
      <c r="G131">
        <f t="shared" si="105"/>
        <v>781.92824384419703</v>
      </c>
      <c r="J131">
        <v>137</v>
      </c>
      <c r="K131">
        <v>153</v>
      </c>
      <c r="M131">
        <v>188</v>
      </c>
      <c r="O131">
        <v>86</v>
      </c>
      <c r="R131">
        <v>94</v>
      </c>
      <c r="T131">
        <v>1</v>
      </c>
      <c r="V131">
        <v>1</v>
      </c>
      <c r="Z131">
        <v>1</v>
      </c>
      <c r="AQ131">
        <v>6</v>
      </c>
      <c r="BA131">
        <f t="shared" si="106"/>
        <v>2</v>
      </c>
      <c r="BC131">
        <f t="shared" si="107"/>
        <v>11.578734087682614</v>
      </c>
      <c r="BD131">
        <f t="shared" si="108"/>
        <v>60</v>
      </c>
      <c r="BE131">
        <f t="shared" si="109"/>
        <v>71.578734087682619</v>
      </c>
      <c r="BG131">
        <f>BA131*BestGemValue</f>
        <v>80</v>
      </c>
      <c r="BI131">
        <f t="shared" si="110"/>
        <v>0</v>
      </c>
      <c r="BJ131">
        <f>1</f>
        <v>1</v>
      </c>
      <c r="BK131">
        <f t="shared" si="111"/>
        <v>861.92824384419703</v>
      </c>
      <c r="BL131">
        <f t="shared" si="112"/>
        <v>861.92824384419703</v>
      </c>
      <c r="BN131">
        <f t="shared" si="113"/>
        <v>1</v>
      </c>
      <c r="BO131">
        <f t="shared" si="114"/>
        <v>3</v>
      </c>
      <c r="BP131" s="44">
        <f t="shared" si="115"/>
        <v>0</v>
      </c>
      <c r="BR131" s="44" t="s">
        <v>59</v>
      </c>
      <c r="BS131">
        <f>VLOOKUP(BR131,ZoneFilters,3,FALSE())</f>
        <v>1</v>
      </c>
    </row>
    <row r="132" spans="1:71" x14ac:dyDescent="0.25">
      <c r="A132" t="s">
        <v>327</v>
      </c>
      <c r="B132" t="s">
        <v>78</v>
      </c>
      <c r="C132" t="str">
        <f t="shared" si="103"/>
        <v>Legs 10</v>
      </c>
      <c r="E132">
        <f t="shared" si="104"/>
        <v>0</v>
      </c>
      <c r="G132">
        <f t="shared" si="105"/>
        <v>763.42995564501553</v>
      </c>
      <c r="J132">
        <v>144</v>
      </c>
      <c r="K132">
        <v>144</v>
      </c>
      <c r="M132">
        <v>159</v>
      </c>
      <c r="N132">
        <v>96</v>
      </c>
      <c r="P132">
        <v>80</v>
      </c>
      <c r="T132">
        <v>1</v>
      </c>
      <c r="U132">
        <v>1</v>
      </c>
      <c r="AA132">
        <v>1</v>
      </c>
      <c r="AQ132">
        <v>6</v>
      </c>
      <c r="BA132">
        <f t="shared" si="106"/>
        <v>2</v>
      </c>
      <c r="BC132">
        <f t="shared" si="107"/>
        <v>11.578734087682614</v>
      </c>
      <c r="BD132">
        <f t="shared" si="108"/>
        <v>78.123555063124755</v>
      </c>
      <c r="BE132">
        <f t="shared" si="109"/>
        <v>89.702289150807374</v>
      </c>
      <c r="BG132">
        <f>BA132*BestGemValue</f>
        <v>80</v>
      </c>
      <c r="BI132">
        <f t="shared" si="110"/>
        <v>1</v>
      </c>
      <c r="BJ132">
        <f>1</f>
        <v>1</v>
      </c>
      <c r="BK132">
        <f t="shared" si="111"/>
        <v>853.13224479582288</v>
      </c>
      <c r="BL132">
        <f t="shared" si="112"/>
        <v>853.13224479582288</v>
      </c>
      <c r="BN132">
        <f t="shared" si="113"/>
        <v>1</v>
      </c>
      <c r="BO132">
        <f t="shared" si="114"/>
        <v>2</v>
      </c>
      <c r="BP132" s="44">
        <f t="shared" si="115"/>
        <v>0</v>
      </c>
      <c r="BR132" t="s">
        <v>60</v>
      </c>
      <c r="BS132">
        <f>VLOOKUP(BR132,ZoneFilters,3,FALSE())</f>
        <v>1</v>
      </c>
    </row>
    <row r="133" spans="1:71" x14ac:dyDescent="0.25">
      <c r="A133" t="s">
        <v>328</v>
      </c>
      <c r="B133" t="s">
        <v>78</v>
      </c>
      <c r="C133" t="str">
        <f t="shared" si="103"/>
        <v>Legs 11</v>
      </c>
      <c r="E133">
        <f t="shared" si="104"/>
        <v>0</v>
      </c>
      <c r="G133">
        <f t="shared" si="105"/>
        <v>718.31809337216259</v>
      </c>
      <c r="J133">
        <v>144</v>
      </c>
      <c r="K133">
        <v>144</v>
      </c>
      <c r="M133">
        <v>143</v>
      </c>
      <c r="N133">
        <v>72</v>
      </c>
      <c r="Q133">
        <v>96</v>
      </c>
      <c r="T133">
        <v>2</v>
      </c>
      <c r="V133">
        <v>1</v>
      </c>
      <c r="AX133">
        <v>8</v>
      </c>
      <c r="BA133">
        <f t="shared" si="106"/>
        <v>3</v>
      </c>
      <c r="BC133">
        <f t="shared" si="107"/>
        <v>14.498844050499807</v>
      </c>
      <c r="BD133">
        <f t="shared" si="108"/>
        <v>100</v>
      </c>
      <c r="BE133">
        <f t="shared" si="109"/>
        <v>114.49884405049981</v>
      </c>
      <c r="BG133">
        <f>BA133*BestGemValue</f>
        <v>120</v>
      </c>
      <c r="BI133">
        <f t="shared" si="110"/>
        <v>0</v>
      </c>
      <c r="BJ133">
        <f>1</f>
        <v>1</v>
      </c>
      <c r="BK133">
        <f t="shared" si="111"/>
        <v>838.31809337216259</v>
      </c>
      <c r="BL133">
        <f t="shared" si="112"/>
        <v>838.31809337216259</v>
      </c>
      <c r="BN133">
        <f t="shared" si="113"/>
        <v>1</v>
      </c>
      <c r="BO133">
        <f t="shared" si="114"/>
        <v>1</v>
      </c>
      <c r="BP133" s="44">
        <f t="shared" si="115"/>
        <v>3</v>
      </c>
      <c r="BR133" t="s">
        <v>60</v>
      </c>
      <c r="BS133">
        <f>VLOOKUP(BR133,ZoneFilters,3,FALSE())</f>
        <v>1</v>
      </c>
    </row>
    <row r="134" spans="1:71" x14ac:dyDescent="0.25">
      <c r="A134" t="s">
        <v>329</v>
      </c>
      <c r="B134" t="s">
        <v>78</v>
      </c>
      <c r="C134" t="str">
        <f t="shared" si="103"/>
        <v>Legs 14</v>
      </c>
      <c r="E134">
        <f t="shared" si="104"/>
        <v>0</v>
      </c>
      <c r="G134">
        <f t="shared" si="105"/>
        <v>629.23165348484815</v>
      </c>
      <c r="J134">
        <v>112</v>
      </c>
      <c r="K134">
        <v>127</v>
      </c>
      <c r="M134">
        <v>152</v>
      </c>
      <c r="N134">
        <v>78</v>
      </c>
      <c r="R134">
        <v>66</v>
      </c>
      <c r="T134">
        <v>1</v>
      </c>
      <c r="U134">
        <v>1</v>
      </c>
      <c r="V134">
        <v>1</v>
      </c>
      <c r="AQ134">
        <v>8</v>
      </c>
      <c r="BA134">
        <f t="shared" si="106"/>
        <v>3</v>
      </c>
      <c r="BC134">
        <f t="shared" si="107"/>
        <v>15.438312116910152</v>
      </c>
      <c r="BD134">
        <f t="shared" si="108"/>
        <v>98.123555063124755</v>
      </c>
      <c r="BE134">
        <f t="shared" si="109"/>
        <v>113.56186718003491</v>
      </c>
      <c r="BG134">
        <f>BA134*BestGemValue</f>
        <v>120</v>
      </c>
      <c r="BI134">
        <f t="shared" si="110"/>
        <v>0</v>
      </c>
      <c r="BJ134">
        <f>1</f>
        <v>1</v>
      </c>
      <c r="BK134">
        <f t="shared" si="111"/>
        <v>749.23165348484815</v>
      </c>
      <c r="BL134">
        <f t="shared" si="112"/>
        <v>749.23165348484815</v>
      </c>
      <c r="BN134">
        <f t="shared" si="113"/>
        <v>1</v>
      </c>
      <c r="BO134">
        <f t="shared" si="114"/>
        <v>2</v>
      </c>
      <c r="BP134" s="44">
        <f t="shared" si="115"/>
        <v>3</v>
      </c>
      <c r="BR134" t="s">
        <v>55</v>
      </c>
      <c r="BS134">
        <f>VLOOKUP(BR134,ZoneFilters,3,FALSE())</f>
        <v>1</v>
      </c>
    </row>
    <row r="135" spans="1:71" x14ac:dyDescent="0.25">
      <c r="A135" t="s">
        <v>330</v>
      </c>
      <c r="B135" t="s">
        <v>78</v>
      </c>
      <c r="C135" t="str">
        <f t="shared" si="103"/>
        <v>Legs 13</v>
      </c>
      <c r="E135">
        <f t="shared" si="104"/>
        <v>0</v>
      </c>
      <c r="G135">
        <f t="shared" si="105"/>
        <v>682.29269058759542</v>
      </c>
      <c r="J135">
        <v>120</v>
      </c>
      <c r="K135">
        <v>136</v>
      </c>
      <c r="M135">
        <v>165</v>
      </c>
      <c r="O135">
        <v>74</v>
      </c>
      <c r="R135">
        <v>82</v>
      </c>
      <c r="T135">
        <v>1</v>
      </c>
      <c r="V135">
        <v>1</v>
      </c>
      <c r="Z135">
        <v>1</v>
      </c>
      <c r="AQ135">
        <v>6</v>
      </c>
      <c r="BA135">
        <f t="shared" si="106"/>
        <v>2</v>
      </c>
      <c r="BC135">
        <f t="shared" si="107"/>
        <v>11.578734087682614</v>
      </c>
      <c r="BD135">
        <f t="shared" si="108"/>
        <v>60</v>
      </c>
      <c r="BE135">
        <f t="shared" si="109"/>
        <v>71.578734087682619</v>
      </c>
      <c r="BG135">
        <f>BA135*BestGemValue</f>
        <v>80</v>
      </c>
      <c r="BI135">
        <f t="shared" si="110"/>
        <v>0</v>
      </c>
      <c r="BJ135">
        <f>1</f>
        <v>1</v>
      </c>
      <c r="BK135">
        <f t="shared" si="111"/>
        <v>762.29269058759542</v>
      </c>
      <c r="BL135">
        <f t="shared" si="112"/>
        <v>762.29269058759542</v>
      </c>
      <c r="BN135">
        <f t="shared" si="113"/>
        <v>1</v>
      </c>
      <c r="BO135">
        <f t="shared" si="114"/>
        <v>3</v>
      </c>
      <c r="BP135" s="44">
        <f t="shared" si="115"/>
        <v>0</v>
      </c>
      <c r="BR135" t="s">
        <v>59</v>
      </c>
      <c r="BS135">
        <f>VLOOKUP(BR135,ZoneFilters,3,FALSE())</f>
        <v>1</v>
      </c>
    </row>
    <row r="136" spans="1:71" x14ac:dyDescent="0.25">
      <c r="A136" t="s">
        <v>331</v>
      </c>
      <c r="B136" t="s">
        <v>78</v>
      </c>
      <c r="C136" t="str">
        <f t="shared" si="103"/>
        <v>Legs 12</v>
      </c>
      <c r="E136">
        <f t="shared" si="104"/>
        <v>0</v>
      </c>
      <c r="G136">
        <f t="shared" si="105"/>
        <v>702.6002990742993</v>
      </c>
      <c r="J136">
        <v>128</v>
      </c>
      <c r="K136">
        <v>136</v>
      </c>
      <c r="M136">
        <v>165</v>
      </c>
      <c r="O136">
        <v>74</v>
      </c>
      <c r="Q136">
        <v>90</v>
      </c>
      <c r="T136">
        <v>1</v>
      </c>
      <c r="V136">
        <v>1</v>
      </c>
      <c r="AT136">
        <v>12</v>
      </c>
      <c r="BA136">
        <f t="shared" si="106"/>
        <v>2</v>
      </c>
      <c r="BC136">
        <f t="shared" si="107"/>
        <v>12</v>
      </c>
      <c r="BD136">
        <f t="shared" si="108"/>
        <v>60</v>
      </c>
      <c r="BE136">
        <f t="shared" si="109"/>
        <v>72</v>
      </c>
      <c r="BG136">
        <f>BA136*BestGemValue</f>
        <v>80</v>
      </c>
      <c r="BI136">
        <f t="shared" si="110"/>
        <v>0</v>
      </c>
      <c r="BJ136">
        <f>1</f>
        <v>1</v>
      </c>
      <c r="BK136">
        <f t="shared" si="111"/>
        <v>782.6002990742993</v>
      </c>
      <c r="BL136">
        <f t="shared" si="112"/>
        <v>782.6002990742993</v>
      </c>
      <c r="BN136">
        <f t="shared" si="113"/>
        <v>1</v>
      </c>
      <c r="BO136">
        <f t="shared" si="114"/>
        <v>3</v>
      </c>
      <c r="BP136" s="44">
        <f t="shared" si="115"/>
        <v>0</v>
      </c>
      <c r="BR136" t="s">
        <v>59</v>
      </c>
      <c r="BS136">
        <f>VLOOKUP(BR136,ZoneFilters,3,FALSE())</f>
        <v>1</v>
      </c>
    </row>
    <row r="137" spans="1:71" x14ac:dyDescent="0.25">
      <c r="A137" t="s">
        <v>332</v>
      </c>
      <c r="B137" t="s">
        <v>78</v>
      </c>
      <c r="C137" t="str">
        <f t="shared" si="103"/>
        <v>Legs 15</v>
      </c>
      <c r="E137">
        <f t="shared" si="104"/>
        <v>0</v>
      </c>
      <c r="G137">
        <f t="shared" si="105"/>
        <v>696.72128521618595</v>
      </c>
      <c r="J137">
        <v>120</v>
      </c>
      <c r="K137">
        <v>92</v>
      </c>
      <c r="M137">
        <v>183</v>
      </c>
      <c r="N137">
        <v>80</v>
      </c>
      <c r="Q137">
        <v>80</v>
      </c>
      <c r="BA137">
        <f t="shared" si="106"/>
        <v>0</v>
      </c>
      <c r="BC137">
        <f t="shared" si="107"/>
        <v>0</v>
      </c>
      <c r="BD137">
        <f t="shared" si="108"/>
        <v>0</v>
      </c>
      <c r="BE137">
        <f t="shared" si="109"/>
        <v>0</v>
      </c>
      <c r="BG137">
        <f>BA137*BestGemValue</f>
        <v>0</v>
      </c>
      <c r="BI137">
        <f t="shared" si="110"/>
        <v>1</v>
      </c>
      <c r="BJ137">
        <f>1</f>
        <v>1</v>
      </c>
      <c r="BK137">
        <f t="shared" si="111"/>
        <v>696.72128521618595</v>
      </c>
      <c r="BL137">
        <f t="shared" si="112"/>
        <v>696.72128521618595</v>
      </c>
      <c r="BN137">
        <f t="shared" si="113"/>
        <v>0</v>
      </c>
      <c r="BO137">
        <f t="shared" si="114"/>
        <v>0</v>
      </c>
      <c r="BP137" s="44">
        <f t="shared" si="115"/>
        <v>0</v>
      </c>
      <c r="BR137" t="s">
        <v>55</v>
      </c>
      <c r="BS137">
        <f>VLOOKUP(BR137,ZoneFilters,3,FALSE())</f>
        <v>1</v>
      </c>
    </row>
    <row r="138" spans="1:71" x14ac:dyDescent="0.25">
      <c r="A138" t="s">
        <v>333</v>
      </c>
      <c r="B138" t="s">
        <v>78</v>
      </c>
      <c r="C138" t="str">
        <f t="shared" si="103"/>
        <v>Legs 16</v>
      </c>
      <c r="E138">
        <f t="shared" si="104"/>
        <v>0</v>
      </c>
      <c r="G138">
        <f t="shared" si="105"/>
        <v>600.55377137045593</v>
      </c>
      <c r="J138">
        <v>101</v>
      </c>
      <c r="K138">
        <v>90</v>
      </c>
      <c r="M138">
        <v>162</v>
      </c>
      <c r="N138">
        <v>66</v>
      </c>
      <c r="Q138">
        <v>72</v>
      </c>
      <c r="T138">
        <v>1</v>
      </c>
      <c r="U138">
        <v>1</v>
      </c>
      <c r="Y138">
        <v>1</v>
      </c>
      <c r="AQ138">
        <v>6</v>
      </c>
      <c r="BA138">
        <f t="shared" si="106"/>
        <v>2</v>
      </c>
      <c r="BC138">
        <f t="shared" si="107"/>
        <v>11.578734087682614</v>
      </c>
      <c r="BD138">
        <f t="shared" si="108"/>
        <v>78.123555063124755</v>
      </c>
      <c r="BE138">
        <f t="shared" si="109"/>
        <v>89.702289150807374</v>
      </c>
      <c r="BG138">
        <f>BA138*BestGemValue</f>
        <v>80</v>
      </c>
      <c r="BI138">
        <f t="shared" si="110"/>
        <v>1</v>
      </c>
      <c r="BJ138">
        <f>1</f>
        <v>1</v>
      </c>
      <c r="BK138">
        <f t="shared" si="111"/>
        <v>690.25606052126329</v>
      </c>
      <c r="BL138">
        <f t="shared" si="112"/>
        <v>690.25606052126329</v>
      </c>
      <c r="BN138">
        <f t="shared" si="113"/>
        <v>1</v>
      </c>
      <c r="BO138">
        <f t="shared" si="114"/>
        <v>2</v>
      </c>
      <c r="BP138" s="44">
        <f t="shared" si="115"/>
        <v>0</v>
      </c>
      <c r="BR138" t="s">
        <v>55</v>
      </c>
      <c r="BS138">
        <f>VLOOKUP(BR138,ZoneFilters,3,FALSE())</f>
        <v>1</v>
      </c>
    </row>
    <row r="139" spans="1:71" x14ac:dyDescent="0.25">
      <c r="A139" t="s">
        <v>334</v>
      </c>
      <c r="B139" t="s">
        <v>78</v>
      </c>
      <c r="C139" t="str">
        <f t="shared" si="103"/>
        <v>Legs 17</v>
      </c>
      <c r="E139">
        <f t="shared" si="104"/>
        <v>0</v>
      </c>
      <c r="G139">
        <f t="shared" si="105"/>
        <v>594.89178301363563</v>
      </c>
      <c r="J139">
        <v>104</v>
      </c>
      <c r="K139">
        <v>120</v>
      </c>
      <c r="M139">
        <v>145</v>
      </c>
      <c r="O139">
        <v>64</v>
      </c>
      <c r="R139">
        <v>72</v>
      </c>
      <c r="T139">
        <v>1</v>
      </c>
      <c r="V139">
        <v>1</v>
      </c>
      <c r="Z139">
        <v>1</v>
      </c>
      <c r="AQ139">
        <v>6</v>
      </c>
      <c r="BA139">
        <f t="shared" si="106"/>
        <v>2</v>
      </c>
      <c r="BC139">
        <f t="shared" si="107"/>
        <v>11.578734087682614</v>
      </c>
      <c r="BD139">
        <f t="shared" si="108"/>
        <v>60</v>
      </c>
      <c r="BE139">
        <f t="shared" si="109"/>
        <v>71.578734087682619</v>
      </c>
      <c r="BG139">
        <f>BA139*BestGemValue</f>
        <v>80</v>
      </c>
      <c r="BI139">
        <f t="shared" si="110"/>
        <v>0</v>
      </c>
      <c r="BJ139">
        <f>1</f>
        <v>1</v>
      </c>
      <c r="BK139">
        <f t="shared" si="111"/>
        <v>674.89178301363563</v>
      </c>
      <c r="BL139">
        <f t="shared" si="112"/>
        <v>674.89178301363563</v>
      </c>
      <c r="BN139">
        <f t="shared" si="113"/>
        <v>1</v>
      </c>
      <c r="BO139">
        <f t="shared" si="114"/>
        <v>3</v>
      </c>
      <c r="BP139" s="44">
        <f t="shared" si="115"/>
        <v>0</v>
      </c>
      <c r="BR139" t="s">
        <v>55</v>
      </c>
      <c r="BS139">
        <f>VLOOKUP(BR139,ZoneFilters,3,FALSE())</f>
        <v>1</v>
      </c>
    </row>
    <row r="140" spans="1:71" x14ac:dyDescent="0.25">
      <c r="BP140" s="44"/>
    </row>
    <row r="141" spans="1:71" x14ac:dyDescent="0.25">
      <c r="A141" s="44" t="s">
        <v>86</v>
      </c>
      <c r="B141" t="s">
        <v>85</v>
      </c>
      <c r="C141" t="str">
        <f t="shared" ref="C141:C152" si="116">B141&amp;" "&amp;_xlfn.RANK.EQ(BL141,BootScores,0)</f>
        <v>Boots 1</v>
      </c>
      <c r="E141">
        <f t="shared" ref="E141:E152" si="117">IF(BootEQ=A141,1,0)</f>
        <v>0</v>
      </c>
      <c r="G141">
        <f t="shared" ref="G141:G152" si="118">SUMPRODUCT(StatVector,I141:R141)</f>
        <v>709.68200216229877</v>
      </c>
      <c r="J141">
        <v>120</v>
      </c>
      <c r="K141">
        <v>136</v>
      </c>
      <c r="M141">
        <v>181</v>
      </c>
      <c r="N141">
        <v>90</v>
      </c>
      <c r="R141">
        <v>74</v>
      </c>
      <c r="U141">
        <v>2</v>
      </c>
      <c r="AQ141">
        <v>6</v>
      </c>
      <c r="BA141">
        <f t="shared" ref="BA141:BA152" si="119">T141+U141+V141</f>
        <v>2</v>
      </c>
      <c r="BC141">
        <f t="shared" ref="BC141:BC152" si="120">SUMPRODUCT(StatVector,AP141:AY141)</f>
        <v>11.578734087682614</v>
      </c>
      <c r="BD141">
        <f t="shared" ref="BD141:BD152" si="121">T141*BestRedGemValue+U141*BestYellowGemValue+V141*BestBlueGemValue</f>
        <v>76.24711012624951</v>
      </c>
      <c r="BE141">
        <f t="shared" ref="BE141:BE152" si="122">BC141+BD141</f>
        <v>87.825844213932129</v>
      </c>
      <c r="BG141">
        <f>BA141*BestGemValue</f>
        <v>80</v>
      </c>
      <c r="BI141">
        <f t="shared" ref="BI141:BI152" si="123">IF(BG141&gt;BE141,0,1)</f>
        <v>1</v>
      </c>
      <c r="BJ141">
        <f>1</f>
        <v>1</v>
      </c>
      <c r="BK141">
        <f t="shared" ref="BK141:BK152" si="124">BI141*BE141+(1-BI141)*BG141+G141</f>
        <v>797.50784637623087</v>
      </c>
      <c r="BL141">
        <f t="shared" ref="BL141:BL152" si="125">BK141*(1-E141)*BS141</f>
        <v>797.50784637623087</v>
      </c>
      <c r="BN141">
        <f t="shared" ref="BN141:BN152" si="126">IF(T141&gt;0,1,IF(T141+U141&gt;0,2,IF(T141+U141+V141&gt;0,3,0)))</f>
        <v>2</v>
      </c>
      <c r="BO141">
        <f t="shared" ref="BO141:BO152" si="127">IF(T141&gt;1,1,IF(T141+U141&gt;1,2,IF(T141+U141+V141&gt;1,3,0)))</f>
        <v>2</v>
      </c>
      <c r="BP141" s="44">
        <f t="shared" ref="BP141:BP152" si="128">IF(T141&gt;2,1,IF(T141+U141&gt;2,2,IF(T141+U141+V141&gt;2,3,0)))</f>
        <v>0</v>
      </c>
      <c r="BR141" s="44" t="s">
        <v>67</v>
      </c>
      <c r="BS141">
        <f>VLOOKUP(BR141,ZoneFilters,3,FALSE())</f>
        <v>1</v>
      </c>
    </row>
    <row r="142" spans="1:71" x14ac:dyDescent="0.25">
      <c r="A142" t="s">
        <v>335</v>
      </c>
      <c r="B142" t="s">
        <v>85</v>
      </c>
      <c r="C142" t="str">
        <f t="shared" si="116"/>
        <v>Boots 2</v>
      </c>
      <c r="E142">
        <f t="shared" si="117"/>
        <v>0</v>
      </c>
      <c r="G142">
        <f t="shared" si="118"/>
        <v>636.80770905496206</v>
      </c>
      <c r="J142">
        <v>104</v>
      </c>
      <c r="K142">
        <v>106</v>
      </c>
      <c r="M142">
        <v>172</v>
      </c>
      <c r="N142">
        <v>64</v>
      </c>
      <c r="R142">
        <v>80</v>
      </c>
      <c r="T142">
        <v>2</v>
      </c>
      <c r="AQ142">
        <v>6</v>
      </c>
      <c r="BA142">
        <f t="shared" si="119"/>
        <v>2</v>
      </c>
      <c r="BC142">
        <f t="shared" si="120"/>
        <v>11.578734087682614</v>
      </c>
      <c r="BD142">
        <f t="shared" si="121"/>
        <v>80</v>
      </c>
      <c r="BE142">
        <f t="shared" si="122"/>
        <v>91.578734087682619</v>
      </c>
      <c r="BG142">
        <f>BA142*BestGemValue</f>
        <v>80</v>
      </c>
      <c r="BI142">
        <f t="shared" si="123"/>
        <v>1</v>
      </c>
      <c r="BJ142">
        <f>1</f>
        <v>1</v>
      </c>
      <c r="BK142">
        <f t="shared" si="124"/>
        <v>728.38644314264468</v>
      </c>
      <c r="BL142">
        <f t="shared" si="125"/>
        <v>728.38644314264468</v>
      </c>
      <c r="BN142">
        <f t="shared" si="126"/>
        <v>1</v>
      </c>
      <c r="BO142">
        <f t="shared" si="127"/>
        <v>1</v>
      </c>
      <c r="BP142" s="44">
        <f t="shared" si="128"/>
        <v>0</v>
      </c>
      <c r="BR142" t="s">
        <v>62</v>
      </c>
      <c r="BS142">
        <f>VLOOKUP(BR142,ZoneFilters,3,FALSE())</f>
        <v>1</v>
      </c>
    </row>
    <row r="143" spans="1:71" x14ac:dyDescent="0.25">
      <c r="A143" s="44" t="s">
        <v>336</v>
      </c>
      <c r="B143" t="s">
        <v>85</v>
      </c>
      <c r="C143" t="str">
        <f t="shared" si="116"/>
        <v>Boots 3</v>
      </c>
      <c r="E143">
        <f t="shared" si="117"/>
        <v>0</v>
      </c>
      <c r="G143">
        <f t="shared" si="118"/>
        <v>622.36271741264886</v>
      </c>
      <c r="J143">
        <v>104</v>
      </c>
      <c r="K143">
        <v>120</v>
      </c>
      <c r="M143">
        <v>161</v>
      </c>
      <c r="N143">
        <v>80</v>
      </c>
      <c r="R143">
        <v>64</v>
      </c>
      <c r="U143">
        <v>2</v>
      </c>
      <c r="AQ143">
        <v>6</v>
      </c>
      <c r="BA143">
        <f t="shared" si="119"/>
        <v>2</v>
      </c>
      <c r="BC143">
        <f t="shared" si="120"/>
        <v>11.578734087682614</v>
      </c>
      <c r="BD143">
        <f t="shared" si="121"/>
        <v>76.24711012624951</v>
      </c>
      <c r="BE143">
        <f t="shared" si="122"/>
        <v>87.825844213932129</v>
      </c>
      <c r="BG143">
        <f>BA143*BestGemValue</f>
        <v>80</v>
      </c>
      <c r="BI143">
        <f t="shared" si="123"/>
        <v>1</v>
      </c>
      <c r="BJ143">
        <f>1</f>
        <v>1</v>
      </c>
      <c r="BK143">
        <f t="shared" si="124"/>
        <v>710.18856162658096</v>
      </c>
      <c r="BL143">
        <f t="shared" si="125"/>
        <v>710.18856162658096</v>
      </c>
      <c r="BN143">
        <f t="shared" si="126"/>
        <v>2</v>
      </c>
      <c r="BO143">
        <f t="shared" si="127"/>
        <v>2</v>
      </c>
      <c r="BP143" s="44">
        <f t="shared" si="128"/>
        <v>0</v>
      </c>
      <c r="BR143" s="44" t="s">
        <v>65</v>
      </c>
      <c r="BS143">
        <f>VLOOKUP(BR143,ZoneFilters,3,FALSE())</f>
        <v>1</v>
      </c>
    </row>
    <row r="144" spans="1:71" x14ac:dyDescent="0.25">
      <c r="A144" t="s">
        <v>337</v>
      </c>
      <c r="B144" t="s">
        <v>85</v>
      </c>
      <c r="C144" t="str">
        <f t="shared" si="116"/>
        <v>Boots 4</v>
      </c>
      <c r="E144">
        <f t="shared" si="117"/>
        <v>0</v>
      </c>
      <c r="G144">
        <f t="shared" si="118"/>
        <v>627.29327830445982</v>
      </c>
      <c r="J144">
        <v>120</v>
      </c>
      <c r="K144">
        <v>120</v>
      </c>
      <c r="M144">
        <v>129</v>
      </c>
      <c r="N144">
        <v>80</v>
      </c>
      <c r="P144">
        <v>64</v>
      </c>
      <c r="T144">
        <v>1</v>
      </c>
      <c r="V144">
        <v>1</v>
      </c>
      <c r="AQ144">
        <v>6</v>
      </c>
      <c r="BA144">
        <f t="shared" si="119"/>
        <v>2</v>
      </c>
      <c r="BC144">
        <f t="shared" si="120"/>
        <v>11.578734087682614</v>
      </c>
      <c r="BD144">
        <f t="shared" si="121"/>
        <v>60</v>
      </c>
      <c r="BE144">
        <f t="shared" si="122"/>
        <v>71.578734087682619</v>
      </c>
      <c r="BG144">
        <f>BA144*BestGemValue</f>
        <v>80</v>
      </c>
      <c r="BI144">
        <f t="shared" si="123"/>
        <v>0</v>
      </c>
      <c r="BJ144">
        <f>1</f>
        <v>1</v>
      </c>
      <c r="BK144">
        <f t="shared" si="124"/>
        <v>707.29327830445982</v>
      </c>
      <c r="BL144">
        <f t="shared" si="125"/>
        <v>707.29327830445982</v>
      </c>
      <c r="BN144">
        <f t="shared" si="126"/>
        <v>1</v>
      </c>
      <c r="BO144">
        <f t="shared" si="127"/>
        <v>3</v>
      </c>
      <c r="BP144" s="44">
        <f t="shared" si="128"/>
        <v>0</v>
      </c>
      <c r="BR144" s="44" t="s">
        <v>55</v>
      </c>
      <c r="BS144">
        <f>VLOOKUP(BR144,ZoneFilters,3,FALSE())</f>
        <v>1</v>
      </c>
    </row>
    <row r="145" spans="1:71" x14ac:dyDescent="0.25">
      <c r="A145" t="s">
        <v>338</v>
      </c>
      <c r="B145" t="s">
        <v>85</v>
      </c>
      <c r="C145" t="str">
        <f t="shared" si="116"/>
        <v>Boots 5</v>
      </c>
      <c r="E145">
        <f t="shared" si="117"/>
        <v>0</v>
      </c>
      <c r="G145">
        <f t="shared" si="118"/>
        <v>586.26556470030016</v>
      </c>
      <c r="J145">
        <v>98</v>
      </c>
      <c r="K145">
        <v>114</v>
      </c>
      <c r="M145">
        <v>135</v>
      </c>
      <c r="O145">
        <v>76</v>
      </c>
      <c r="R145">
        <v>68</v>
      </c>
      <c r="T145">
        <v>1</v>
      </c>
      <c r="U145">
        <v>1</v>
      </c>
      <c r="AQ145">
        <v>6</v>
      </c>
      <c r="BA145">
        <f t="shared" si="119"/>
        <v>2</v>
      </c>
      <c r="BC145">
        <f t="shared" si="120"/>
        <v>11.578734087682614</v>
      </c>
      <c r="BD145">
        <f t="shared" si="121"/>
        <v>78.123555063124755</v>
      </c>
      <c r="BE145">
        <f t="shared" si="122"/>
        <v>89.702289150807374</v>
      </c>
      <c r="BG145">
        <f>BA145*BestGemValue</f>
        <v>80</v>
      </c>
      <c r="BI145">
        <f t="shared" si="123"/>
        <v>1</v>
      </c>
      <c r="BJ145">
        <f>1</f>
        <v>1</v>
      </c>
      <c r="BK145">
        <f t="shared" si="124"/>
        <v>675.96785385110752</v>
      </c>
      <c r="BL145">
        <f t="shared" si="125"/>
        <v>675.96785385110752</v>
      </c>
      <c r="BN145">
        <f t="shared" si="126"/>
        <v>1</v>
      </c>
      <c r="BO145">
        <f t="shared" si="127"/>
        <v>2</v>
      </c>
      <c r="BP145" s="44">
        <f t="shared" si="128"/>
        <v>0</v>
      </c>
      <c r="BR145" s="44" t="s">
        <v>59</v>
      </c>
      <c r="BS145">
        <f>VLOOKUP(BR145,ZoneFilters,3,FALSE())</f>
        <v>1</v>
      </c>
    </row>
    <row r="146" spans="1:71" x14ac:dyDescent="0.25">
      <c r="A146" t="s">
        <v>339</v>
      </c>
      <c r="B146" t="s">
        <v>85</v>
      </c>
      <c r="C146" t="str">
        <f t="shared" si="116"/>
        <v>Boots 12</v>
      </c>
      <c r="E146">
        <f t="shared" si="117"/>
        <v>1</v>
      </c>
      <c r="G146">
        <f t="shared" si="118"/>
        <v>559.92205740073632</v>
      </c>
      <c r="J146">
        <v>91</v>
      </c>
      <c r="K146">
        <v>94</v>
      </c>
      <c r="M146">
        <v>153</v>
      </c>
      <c r="N146">
        <v>55</v>
      </c>
      <c r="R146">
        <v>71</v>
      </c>
      <c r="T146">
        <v>2</v>
      </c>
      <c r="AQ146">
        <v>6</v>
      </c>
      <c r="BA146">
        <f t="shared" si="119"/>
        <v>2</v>
      </c>
      <c r="BC146">
        <f t="shared" si="120"/>
        <v>11.578734087682614</v>
      </c>
      <c r="BD146">
        <f t="shared" si="121"/>
        <v>80</v>
      </c>
      <c r="BE146">
        <f t="shared" si="122"/>
        <v>91.578734087682619</v>
      </c>
      <c r="BG146">
        <f>BA146*BestGemValue</f>
        <v>80</v>
      </c>
      <c r="BI146">
        <f t="shared" si="123"/>
        <v>1</v>
      </c>
      <c r="BJ146">
        <f>1</f>
        <v>1</v>
      </c>
      <c r="BK146">
        <f t="shared" si="124"/>
        <v>651.50079148841894</v>
      </c>
      <c r="BL146">
        <f t="shared" si="125"/>
        <v>0</v>
      </c>
      <c r="BN146">
        <f t="shared" si="126"/>
        <v>1</v>
      </c>
      <c r="BO146">
        <f t="shared" si="127"/>
        <v>1</v>
      </c>
      <c r="BP146" s="44">
        <f t="shared" si="128"/>
        <v>0</v>
      </c>
      <c r="BR146" t="s">
        <v>60</v>
      </c>
      <c r="BS146">
        <f>VLOOKUP(BR146,ZoneFilters,3,FALSE())</f>
        <v>1</v>
      </c>
    </row>
    <row r="147" spans="1:71" x14ac:dyDescent="0.25">
      <c r="A147" t="s">
        <v>340</v>
      </c>
      <c r="B147" t="s">
        <v>85</v>
      </c>
      <c r="C147" t="str">
        <f t="shared" si="116"/>
        <v>Boots 7</v>
      </c>
      <c r="E147">
        <f t="shared" si="117"/>
        <v>0</v>
      </c>
      <c r="G147">
        <f t="shared" si="118"/>
        <v>543.74476462110567</v>
      </c>
      <c r="J147">
        <v>93</v>
      </c>
      <c r="K147">
        <v>101</v>
      </c>
      <c r="M147">
        <v>135</v>
      </c>
      <c r="O147">
        <v>67</v>
      </c>
      <c r="R147">
        <v>59</v>
      </c>
      <c r="U147">
        <v>1</v>
      </c>
      <c r="AQ147">
        <v>4</v>
      </c>
      <c r="BA147">
        <f t="shared" si="119"/>
        <v>1</v>
      </c>
      <c r="BC147">
        <f t="shared" si="120"/>
        <v>7.7191560584550762</v>
      </c>
      <c r="BD147">
        <f t="shared" si="121"/>
        <v>38.123555063124755</v>
      </c>
      <c r="BE147">
        <f t="shared" si="122"/>
        <v>45.842711121579832</v>
      </c>
      <c r="BG147">
        <f>BA147*BestGemValue</f>
        <v>40</v>
      </c>
      <c r="BI147">
        <f t="shared" si="123"/>
        <v>1</v>
      </c>
      <c r="BJ147">
        <f>1</f>
        <v>1</v>
      </c>
      <c r="BK147">
        <f t="shared" si="124"/>
        <v>589.58747574268546</v>
      </c>
      <c r="BL147">
        <f t="shared" si="125"/>
        <v>589.58747574268546</v>
      </c>
      <c r="BN147">
        <f t="shared" si="126"/>
        <v>2</v>
      </c>
      <c r="BO147">
        <f t="shared" si="127"/>
        <v>0</v>
      </c>
      <c r="BP147" s="44">
        <f t="shared" si="128"/>
        <v>0</v>
      </c>
      <c r="BR147" t="s">
        <v>59</v>
      </c>
      <c r="BS147">
        <f>VLOOKUP(BR147,ZoneFilters,3,FALSE())</f>
        <v>1</v>
      </c>
    </row>
    <row r="148" spans="1:71" x14ac:dyDescent="0.25">
      <c r="A148" t="s">
        <v>341</v>
      </c>
      <c r="B148" t="s">
        <v>85</v>
      </c>
      <c r="C148" t="str">
        <f t="shared" si="116"/>
        <v>Boots 6</v>
      </c>
      <c r="E148">
        <f t="shared" si="117"/>
        <v>0</v>
      </c>
      <c r="G148">
        <f t="shared" si="118"/>
        <v>528.57596191733228</v>
      </c>
      <c r="J148">
        <v>93</v>
      </c>
      <c r="K148">
        <v>85</v>
      </c>
      <c r="M148">
        <v>127</v>
      </c>
      <c r="O148">
        <v>69</v>
      </c>
      <c r="P148">
        <v>51</v>
      </c>
      <c r="U148">
        <v>2</v>
      </c>
      <c r="AU148">
        <v>6</v>
      </c>
      <c r="BA148">
        <f t="shared" si="119"/>
        <v>2</v>
      </c>
      <c r="BC148">
        <f t="shared" si="120"/>
        <v>10.286862221815174</v>
      </c>
      <c r="BD148">
        <f t="shared" si="121"/>
        <v>76.24711012624951</v>
      </c>
      <c r="BE148">
        <f t="shared" si="122"/>
        <v>86.53397234806468</v>
      </c>
      <c r="BG148">
        <f>BA148*BestGemValue</f>
        <v>80</v>
      </c>
      <c r="BI148">
        <f t="shared" si="123"/>
        <v>1</v>
      </c>
      <c r="BJ148">
        <f>1</f>
        <v>1</v>
      </c>
      <c r="BK148">
        <f t="shared" si="124"/>
        <v>615.10993426539699</v>
      </c>
      <c r="BL148">
        <f t="shared" si="125"/>
        <v>615.10993426539699</v>
      </c>
      <c r="BN148">
        <f t="shared" si="126"/>
        <v>2</v>
      </c>
      <c r="BO148">
        <f t="shared" si="127"/>
        <v>2</v>
      </c>
      <c r="BP148" s="44">
        <f t="shared" si="128"/>
        <v>0</v>
      </c>
      <c r="BR148" s="44" t="s">
        <v>57</v>
      </c>
      <c r="BS148">
        <f>VLOOKUP(BR148,ZoneFilters,3,FALSE())</f>
        <v>1</v>
      </c>
    </row>
    <row r="149" spans="1:71" x14ac:dyDescent="0.25">
      <c r="A149" t="s">
        <v>342</v>
      </c>
      <c r="B149" t="s">
        <v>85</v>
      </c>
      <c r="C149" t="str">
        <f t="shared" si="116"/>
        <v>Boots 9</v>
      </c>
      <c r="E149">
        <f t="shared" si="117"/>
        <v>0</v>
      </c>
      <c r="G149">
        <f t="shared" si="118"/>
        <v>521.90969021762953</v>
      </c>
      <c r="J149">
        <v>89</v>
      </c>
      <c r="K149">
        <v>68</v>
      </c>
      <c r="M149">
        <v>136</v>
      </c>
      <c r="N149">
        <v>54</v>
      </c>
      <c r="R149">
        <v>63</v>
      </c>
      <c r="BA149">
        <f t="shared" si="119"/>
        <v>0</v>
      </c>
      <c r="BC149">
        <f t="shared" si="120"/>
        <v>0</v>
      </c>
      <c r="BD149">
        <f t="shared" si="121"/>
        <v>0</v>
      </c>
      <c r="BE149">
        <f t="shared" si="122"/>
        <v>0</v>
      </c>
      <c r="BG149">
        <f>BA149*BestGemValue</f>
        <v>0</v>
      </c>
      <c r="BI149">
        <f t="shared" si="123"/>
        <v>1</v>
      </c>
      <c r="BJ149">
        <f>1</f>
        <v>1</v>
      </c>
      <c r="BK149">
        <f t="shared" si="124"/>
        <v>521.90969021762953</v>
      </c>
      <c r="BL149">
        <f t="shared" si="125"/>
        <v>521.90969021762953</v>
      </c>
      <c r="BN149">
        <f t="shared" si="126"/>
        <v>0</v>
      </c>
      <c r="BO149">
        <f t="shared" si="127"/>
        <v>0</v>
      </c>
      <c r="BP149" s="44">
        <f t="shared" si="128"/>
        <v>0</v>
      </c>
      <c r="BR149" t="s">
        <v>55</v>
      </c>
      <c r="BS149">
        <f>VLOOKUP(BR149,ZoneFilters,3,FALSE())</f>
        <v>1</v>
      </c>
    </row>
    <row r="150" spans="1:71" x14ac:dyDescent="0.25">
      <c r="A150" t="s">
        <v>343</v>
      </c>
      <c r="B150" t="s">
        <v>85</v>
      </c>
      <c r="C150" t="str">
        <f t="shared" si="116"/>
        <v>Boots 10</v>
      </c>
      <c r="E150">
        <f t="shared" si="117"/>
        <v>0</v>
      </c>
      <c r="G150">
        <f t="shared" si="118"/>
        <v>425.85284340983412</v>
      </c>
      <c r="J150">
        <v>69</v>
      </c>
      <c r="K150">
        <v>64</v>
      </c>
      <c r="M150">
        <v>114</v>
      </c>
      <c r="N150">
        <v>56</v>
      </c>
      <c r="O150">
        <v>48</v>
      </c>
      <c r="T150">
        <v>1</v>
      </c>
      <c r="V150">
        <v>1</v>
      </c>
      <c r="AQ150">
        <v>6</v>
      </c>
      <c r="BA150">
        <f t="shared" si="119"/>
        <v>2</v>
      </c>
      <c r="BC150">
        <f t="shared" si="120"/>
        <v>11.578734087682614</v>
      </c>
      <c r="BD150">
        <f t="shared" si="121"/>
        <v>60</v>
      </c>
      <c r="BE150">
        <f t="shared" si="122"/>
        <v>71.578734087682619</v>
      </c>
      <c r="BG150">
        <f>BA150*BestGemValue</f>
        <v>80</v>
      </c>
      <c r="BI150">
        <f t="shared" si="123"/>
        <v>0</v>
      </c>
      <c r="BJ150">
        <f>1</f>
        <v>1</v>
      </c>
      <c r="BK150">
        <f t="shared" si="124"/>
        <v>505.85284340983412</v>
      </c>
      <c r="BL150">
        <f t="shared" si="125"/>
        <v>505.85284340983412</v>
      </c>
      <c r="BN150">
        <f t="shared" si="126"/>
        <v>1</v>
      </c>
      <c r="BO150">
        <f t="shared" si="127"/>
        <v>3</v>
      </c>
      <c r="BP150" s="44">
        <f t="shared" si="128"/>
        <v>0</v>
      </c>
      <c r="BR150" t="s">
        <v>55</v>
      </c>
      <c r="BS150">
        <f>VLOOKUP(BR150,ZoneFilters,3,FALSE())</f>
        <v>1</v>
      </c>
    </row>
    <row r="151" spans="1:71" x14ac:dyDescent="0.25">
      <c r="A151" t="s">
        <v>344</v>
      </c>
      <c r="B151" t="s">
        <v>85</v>
      </c>
      <c r="C151" t="str">
        <f t="shared" si="116"/>
        <v>Boots 11</v>
      </c>
      <c r="E151">
        <f t="shared" si="117"/>
        <v>0</v>
      </c>
      <c r="G151">
        <f t="shared" si="118"/>
        <v>454.51879523544784</v>
      </c>
      <c r="J151">
        <v>77</v>
      </c>
      <c r="K151">
        <v>90</v>
      </c>
      <c r="M151">
        <v>98</v>
      </c>
      <c r="P151">
        <v>56</v>
      </c>
      <c r="R151">
        <v>49</v>
      </c>
      <c r="V151">
        <v>1</v>
      </c>
      <c r="AQ151">
        <v>4</v>
      </c>
      <c r="BA151">
        <f t="shared" si="119"/>
        <v>1</v>
      </c>
      <c r="BC151">
        <f t="shared" si="120"/>
        <v>7.7191560584550762</v>
      </c>
      <c r="BD151">
        <f t="shared" si="121"/>
        <v>20</v>
      </c>
      <c r="BE151">
        <f t="shared" si="122"/>
        <v>27.719156058455077</v>
      </c>
      <c r="BG151">
        <f>BA151*BestGemValue</f>
        <v>40</v>
      </c>
      <c r="BI151">
        <f t="shared" si="123"/>
        <v>0</v>
      </c>
      <c r="BJ151">
        <f>1</f>
        <v>1</v>
      </c>
      <c r="BK151">
        <f t="shared" si="124"/>
        <v>494.51879523544784</v>
      </c>
      <c r="BL151">
        <f t="shared" si="125"/>
        <v>494.51879523544784</v>
      </c>
      <c r="BN151">
        <f t="shared" si="126"/>
        <v>3</v>
      </c>
      <c r="BO151">
        <f t="shared" si="127"/>
        <v>0</v>
      </c>
      <c r="BP151" s="44">
        <f t="shared" si="128"/>
        <v>0</v>
      </c>
      <c r="BR151" t="s">
        <v>55</v>
      </c>
      <c r="BS151">
        <f>VLOOKUP(BR151,ZoneFilters,3,FALSE())</f>
        <v>1</v>
      </c>
    </row>
    <row r="152" spans="1:71" x14ac:dyDescent="0.25">
      <c r="A152" t="s">
        <v>345</v>
      </c>
      <c r="B152" t="s">
        <v>85</v>
      </c>
      <c r="C152" t="str">
        <f t="shared" si="116"/>
        <v>Boots 8</v>
      </c>
      <c r="E152">
        <f t="shared" si="117"/>
        <v>0</v>
      </c>
      <c r="G152">
        <f t="shared" si="118"/>
        <v>487.72866855933626</v>
      </c>
      <c r="J152">
        <v>85</v>
      </c>
      <c r="K152">
        <v>78</v>
      </c>
      <c r="M152">
        <v>118</v>
      </c>
      <c r="O152">
        <v>63</v>
      </c>
      <c r="P152">
        <v>48</v>
      </c>
      <c r="U152">
        <v>1</v>
      </c>
      <c r="AU152">
        <v>4</v>
      </c>
      <c r="BA152">
        <f t="shared" si="119"/>
        <v>1</v>
      </c>
      <c r="BC152">
        <f t="shared" si="120"/>
        <v>6.8579081478767829</v>
      </c>
      <c r="BD152">
        <f t="shared" si="121"/>
        <v>38.123555063124755</v>
      </c>
      <c r="BE152">
        <f t="shared" si="122"/>
        <v>44.98146321100154</v>
      </c>
      <c r="BG152">
        <f>BA152*BestGemValue</f>
        <v>40</v>
      </c>
      <c r="BI152">
        <f t="shared" si="123"/>
        <v>1</v>
      </c>
      <c r="BJ152">
        <f>1</f>
        <v>1</v>
      </c>
      <c r="BK152">
        <f t="shared" si="124"/>
        <v>532.71013177033774</v>
      </c>
      <c r="BL152">
        <f t="shared" si="125"/>
        <v>532.71013177033774</v>
      </c>
      <c r="BN152">
        <f t="shared" si="126"/>
        <v>2</v>
      </c>
      <c r="BO152">
        <f t="shared" si="127"/>
        <v>0</v>
      </c>
      <c r="BP152" s="44">
        <f t="shared" si="128"/>
        <v>0</v>
      </c>
      <c r="BR152" t="s">
        <v>57</v>
      </c>
      <c r="BS152">
        <f>VLOOKUP(BR152,ZoneFilters,3,FALSE())</f>
        <v>1</v>
      </c>
    </row>
    <row r="153" spans="1:71" x14ac:dyDescent="0.25">
      <c r="BP153" s="44"/>
    </row>
    <row r="154" spans="1:71" x14ac:dyDescent="0.25">
      <c r="A154" t="s">
        <v>93</v>
      </c>
      <c r="B154" t="s">
        <v>346</v>
      </c>
      <c r="C154" t="str">
        <f t="shared" ref="C154:C173" si="129">B154&amp;" "&amp;_xlfn.RANK.EQ(BL154,RingScores,0)</f>
        <v>Ring 3</v>
      </c>
      <c r="E154">
        <f t="shared" ref="E154:E173" si="130">IF(Ring1EQ=A154,1,0)+IF(Ring2EQ=A154,1,0)</f>
        <v>0</v>
      </c>
      <c r="G154">
        <f>SUMPRODUCT(StatVector,I154:R154)</f>
        <v>550.9327547024925</v>
      </c>
      <c r="J154">
        <v>102</v>
      </c>
      <c r="K154">
        <v>102</v>
      </c>
      <c r="M154">
        <v>120</v>
      </c>
      <c r="N154">
        <v>60</v>
      </c>
      <c r="R154">
        <v>68</v>
      </c>
      <c r="T154">
        <v>1</v>
      </c>
      <c r="AU154">
        <v>4</v>
      </c>
      <c r="BA154">
        <f t="shared" ref="BA154:BA173" si="131">T154+U154+V154</f>
        <v>1</v>
      </c>
      <c r="BC154">
        <f t="shared" ref="BC154:BC173" si="132">SUMPRODUCT(StatVector,AP154:AY154)</f>
        <v>6.8579081478767829</v>
      </c>
      <c r="BD154">
        <f t="shared" ref="BD154:BD173" si="133">T154*BestRedGemValue+U154*BestYellowGemValue+V154*BestBlueGemValue</f>
        <v>40</v>
      </c>
      <c r="BE154">
        <f t="shared" ref="BE154:BE173" si="134">BC154+BD154</f>
        <v>46.857908147876785</v>
      </c>
      <c r="BG154">
        <f>BA154*BestGemValue</f>
        <v>40</v>
      </c>
      <c r="BI154">
        <f t="shared" ref="BI154:BI173" si="135">IF(BG154&gt;BE154,0,1)</f>
        <v>1</v>
      </c>
      <c r="BJ154">
        <f>1</f>
        <v>1</v>
      </c>
      <c r="BK154">
        <f t="shared" ref="BK154:BK173" si="136">BI154*BE154+(1-BI154)*BG154+G154</f>
        <v>597.79066285036924</v>
      </c>
      <c r="BL154">
        <f t="shared" ref="BL154:BL173" si="137">BK154*(1-E154)*BS154*BJ154</f>
        <v>597.79066285036924</v>
      </c>
      <c r="BN154">
        <f t="shared" ref="BN154:BN173" si="138">IF(T154&gt;0,1,IF(T154+U154&gt;0,2,IF(T154+U154+V154&gt;0,3,0)))</f>
        <v>1</v>
      </c>
      <c r="BO154">
        <f t="shared" ref="BO154:BO173" si="139">IF(T154&gt;1,1,IF(T154+U154&gt;1,2,IF(T154+U154+V154&gt;1,3,0)))</f>
        <v>0</v>
      </c>
      <c r="BP154" s="44">
        <f t="shared" ref="BP154:BP173" si="140">IF(T154&gt;2,1,IF(T154+U154&gt;2,2,IF(T154+U154+V154&gt;2,3,0)))</f>
        <v>0</v>
      </c>
      <c r="BR154" s="44" t="s">
        <v>67</v>
      </c>
      <c r="BS154">
        <f>VLOOKUP(BR154,ZoneFilters,3,FALSE())</f>
        <v>1</v>
      </c>
    </row>
    <row r="155" spans="1:71" x14ac:dyDescent="0.25">
      <c r="A155" t="s">
        <v>347</v>
      </c>
      <c r="B155" t="s">
        <v>346</v>
      </c>
      <c r="C155" t="str">
        <f t="shared" si="129"/>
        <v>Ring 1</v>
      </c>
      <c r="E155">
        <f t="shared" si="130"/>
        <v>0</v>
      </c>
      <c r="G155">
        <f>SUMPRODUCT(StatVector,I155:R155)</f>
        <v>578.69426749746299</v>
      </c>
      <c r="J155">
        <v>109</v>
      </c>
      <c r="K155">
        <v>109</v>
      </c>
      <c r="M155">
        <v>145</v>
      </c>
      <c r="N155">
        <v>73</v>
      </c>
      <c r="O155">
        <v>57</v>
      </c>
      <c r="U155">
        <v>1</v>
      </c>
      <c r="AQ155">
        <v>4</v>
      </c>
      <c r="BA155">
        <f t="shared" si="131"/>
        <v>1</v>
      </c>
      <c r="BC155">
        <f t="shared" si="132"/>
        <v>7.7191560584550762</v>
      </c>
      <c r="BD155">
        <f t="shared" si="133"/>
        <v>38.123555063124755</v>
      </c>
      <c r="BE155">
        <f t="shared" si="134"/>
        <v>45.842711121579832</v>
      </c>
      <c r="BG155">
        <f>BA155*BestGemValue</f>
        <v>40</v>
      </c>
      <c r="BI155">
        <f t="shared" si="135"/>
        <v>1</v>
      </c>
      <c r="BJ155">
        <f>1</f>
        <v>1</v>
      </c>
      <c r="BK155">
        <f t="shared" si="136"/>
        <v>624.53697861904277</v>
      </c>
      <c r="BL155">
        <f t="shared" si="137"/>
        <v>624.53697861904277</v>
      </c>
      <c r="BN155">
        <f t="shared" si="138"/>
        <v>2</v>
      </c>
      <c r="BO155">
        <f t="shared" si="139"/>
        <v>0</v>
      </c>
      <c r="BP155" s="44">
        <f t="shared" si="140"/>
        <v>0</v>
      </c>
      <c r="BR155" s="44" t="s">
        <v>67</v>
      </c>
      <c r="BS155">
        <f>VLOOKUP(BR155,ZoneFilters,3,FALSE())</f>
        <v>1</v>
      </c>
    </row>
    <row r="156" spans="1:71" x14ac:dyDescent="0.25">
      <c r="A156" t="s">
        <v>98</v>
      </c>
      <c r="B156" t="s">
        <v>346</v>
      </c>
      <c r="C156" t="str">
        <f t="shared" si="129"/>
        <v>Ring 16</v>
      </c>
      <c r="E156">
        <f t="shared" si="130"/>
        <v>1</v>
      </c>
      <c r="G156">
        <f>SUMPRODUCT(StatVector,I156:R156)+Calcs!BB1089</f>
        <v>575.755859280923</v>
      </c>
      <c r="J156">
        <v>88</v>
      </c>
      <c r="K156">
        <v>84</v>
      </c>
      <c r="M156">
        <v>135</v>
      </c>
      <c r="N156">
        <v>59</v>
      </c>
      <c r="O156">
        <v>59</v>
      </c>
      <c r="U156">
        <v>1</v>
      </c>
      <c r="AQ156">
        <v>4</v>
      </c>
      <c r="BA156">
        <f t="shared" si="131"/>
        <v>1</v>
      </c>
      <c r="BC156">
        <f t="shared" si="132"/>
        <v>7.7191560584550762</v>
      </c>
      <c r="BD156">
        <f t="shared" si="133"/>
        <v>38.123555063124755</v>
      </c>
      <c r="BE156">
        <f t="shared" si="134"/>
        <v>45.842711121579832</v>
      </c>
      <c r="BG156">
        <f>BA156*BestGemValue</f>
        <v>40</v>
      </c>
      <c r="BI156">
        <f t="shared" si="135"/>
        <v>1</v>
      </c>
      <c r="BJ156">
        <f>1</f>
        <v>1</v>
      </c>
      <c r="BK156">
        <f t="shared" si="136"/>
        <v>621.59857040250279</v>
      </c>
      <c r="BL156">
        <f t="shared" si="137"/>
        <v>0</v>
      </c>
      <c r="BN156">
        <f t="shared" si="138"/>
        <v>2</v>
      </c>
      <c r="BO156">
        <f t="shared" si="139"/>
        <v>0</v>
      </c>
      <c r="BP156" s="44">
        <f t="shared" si="140"/>
        <v>0</v>
      </c>
      <c r="BR156" s="44" t="s">
        <v>55</v>
      </c>
      <c r="BS156">
        <f>VLOOKUP(BR156,ZoneFilters,3,FALSE())</f>
        <v>1</v>
      </c>
    </row>
    <row r="157" spans="1:71" x14ac:dyDescent="0.25">
      <c r="A157" t="s">
        <v>348</v>
      </c>
      <c r="B157" t="s">
        <v>346</v>
      </c>
      <c r="C157" t="str">
        <f t="shared" si="129"/>
        <v>Ring 4</v>
      </c>
      <c r="E157">
        <f t="shared" si="130"/>
        <v>0</v>
      </c>
      <c r="G157">
        <f>SUMPRODUCT(StatVector,I157:R157)</f>
        <v>541.4452252037272</v>
      </c>
      <c r="J157">
        <v>102</v>
      </c>
      <c r="K157">
        <v>102</v>
      </c>
      <c r="M157">
        <v>120</v>
      </c>
      <c r="O157">
        <v>62</v>
      </c>
      <c r="Q157">
        <v>65</v>
      </c>
      <c r="U157">
        <v>1</v>
      </c>
      <c r="AQ157">
        <v>4</v>
      </c>
      <c r="BA157">
        <f t="shared" si="131"/>
        <v>1</v>
      </c>
      <c r="BC157">
        <f t="shared" si="132"/>
        <v>7.7191560584550762</v>
      </c>
      <c r="BD157">
        <f t="shared" si="133"/>
        <v>38.123555063124755</v>
      </c>
      <c r="BE157">
        <f t="shared" si="134"/>
        <v>45.842711121579832</v>
      </c>
      <c r="BG157">
        <f>BA157*BestGemValue</f>
        <v>40</v>
      </c>
      <c r="BI157">
        <f t="shared" si="135"/>
        <v>1</v>
      </c>
      <c r="BJ157">
        <f>1</f>
        <v>1</v>
      </c>
      <c r="BK157">
        <f t="shared" si="136"/>
        <v>587.28793632530699</v>
      </c>
      <c r="BL157">
        <f t="shared" si="137"/>
        <v>587.28793632530699</v>
      </c>
      <c r="BN157">
        <f t="shared" si="138"/>
        <v>2</v>
      </c>
      <c r="BO157">
        <f t="shared" si="139"/>
        <v>0</v>
      </c>
      <c r="BP157" s="44">
        <f t="shared" si="140"/>
        <v>0</v>
      </c>
      <c r="BR157" s="44" t="s">
        <v>67</v>
      </c>
      <c r="BS157">
        <f>VLOOKUP(BR157,ZoneFilters,3,FALSE())</f>
        <v>1</v>
      </c>
    </row>
    <row r="158" spans="1:71" x14ac:dyDescent="0.25">
      <c r="A158" t="s">
        <v>349</v>
      </c>
      <c r="B158" t="s">
        <v>346</v>
      </c>
      <c r="C158" t="str">
        <f t="shared" si="129"/>
        <v>Ring 2</v>
      </c>
      <c r="E158">
        <f t="shared" si="130"/>
        <v>0</v>
      </c>
      <c r="G158">
        <f>SUMPRODUCT(StatVector,I158:R158)</f>
        <v>554.88582449820217</v>
      </c>
      <c r="J158">
        <v>102</v>
      </c>
      <c r="K158">
        <v>102</v>
      </c>
      <c r="M158">
        <v>120</v>
      </c>
      <c r="N158">
        <v>68</v>
      </c>
      <c r="P158">
        <v>60</v>
      </c>
      <c r="U158">
        <v>1</v>
      </c>
      <c r="AQ158">
        <v>4</v>
      </c>
      <c r="BA158">
        <f t="shared" si="131"/>
        <v>1</v>
      </c>
      <c r="BC158">
        <f t="shared" si="132"/>
        <v>7.7191560584550762</v>
      </c>
      <c r="BD158">
        <f t="shared" si="133"/>
        <v>38.123555063124755</v>
      </c>
      <c r="BE158">
        <f t="shared" si="134"/>
        <v>45.842711121579832</v>
      </c>
      <c r="BG158">
        <f>BA158*BestGemValue</f>
        <v>40</v>
      </c>
      <c r="BI158">
        <f t="shared" si="135"/>
        <v>1</v>
      </c>
      <c r="BJ158">
        <f>1</f>
        <v>1</v>
      </c>
      <c r="BK158">
        <f t="shared" si="136"/>
        <v>600.72853561978195</v>
      </c>
      <c r="BL158">
        <f t="shared" si="137"/>
        <v>600.72853561978195</v>
      </c>
      <c r="BN158">
        <f t="shared" si="138"/>
        <v>2</v>
      </c>
      <c r="BO158">
        <f t="shared" si="139"/>
        <v>0</v>
      </c>
      <c r="BP158" s="44">
        <f t="shared" si="140"/>
        <v>0</v>
      </c>
      <c r="BR158" s="44" t="s">
        <v>67</v>
      </c>
      <c r="BS158">
        <f>VLOOKUP(BR158,ZoneFilters,3,FALSE())</f>
        <v>1</v>
      </c>
    </row>
    <row r="159" spans="1:71" x14ac:dyDescent="0.25">
      <c r="A159" t="s">
        <v>350</v>
      </c>
      <c r="B159" t="s">
        <v>346</v>
      </c>
      <c r="C159" t="str">
        <f t="shared" si="129"/>
        <v>Ring 6</v>
      </c>
      <c r="E159">
        <f t="shared" si="130"/>
        <v>0</v>
      </c>
      <c r="G159">
        <f>SUMPRODUCT(StatVector,I159:R159)</f>
        <v>497.27252640340396</v>
      </c>
      <c r="J159">
        <v>82</v>
      </c>
      <c r="K159">
        <v>79</v>
      </c>
      <c r="M159">
        <v>129</v>
      </c>
      <c r="Q159">
        <v>52</v>
      </c>
      <c r="R159">
        <v>60</v>
      </c>
      <c r="U159">
        <v>1</v>
      </c>
      <c r="AT159">
        <v>8</v>
      </c>
      <c r="BA159">
        <f t="shared" si="131"/>
        <v>1</v>
      </c>
      <c r="BC159">
        <f t="shared" si="132"/>
        <v>8</v>
      </c>
      <c r="BD159">
        <f t="shared" si="133"/>
        <v>38.123555063124755</v>
      </c>
      <c r="BE159">
        <f t="shared" si="134"/>
        <v>46.123555063124755</v>
      </c>
      <c r="BG159">
        <f>BA159*BestGemValue</f>
        <v>40</v>
      </c>
      <c r="BI159">
        <f t="shared" si="135"/>
        <v>1</v>
      </c>
      <c r="BJ159">
        <f>1</f>
        <v>1</v>
      </c>
      <c r="BK159">
        <f t="shared" si="136"/>
        <v>543.3960814665287</v>
      </c>
      <c r="BL159">
        <f t="shared" si="137"/>
        <v>543.3960814665287</v>
      </c>
      <c r="BN159">
        <f t="shared" si="138"/>
        <v>2</v>
      </c>
      <c r="BO159">
        <f t="shared" si="139"/>
        <v>0</v>
      </c>
      <c r="BP159" s="44">
        <f t="shared" si="140"/>
        <v>0</v>
      </c>
      <c r="BR159" s="44" t="s">
        <v>62</v>
      </c>
      <c r="BS159">
        <f>VLOOKUP(BR159,ZoneFilters,3,FALSE())</f>
        <v>1</v>
      </c>
    </row>
    <row r="160" spans="1:71" x14ac:dyDescent="0.25">
      <c r="A160" t="s">
        <v>351</v>
      </c>
      <c r="B160" t="s">
        <v>346</v>
      </c>
      <c r="C160" t="str">
        <f t="shared" si="129"/>
        <v>Ring 9</v>
      </c>
      <c r="E160">
        <f t="shared" si="130"/>
        <v>0</v>
      </c>
      <c r="G160">
        <f>SUMPRODUCT(StatVector,I160:R160)</f>
        <v>483.62115811446347</v>
      </c>
      <c r="J160">
        <v>90</v>
      </c>
      <c r="K160">
        <v>90</v>
      </c>
      <c r="M160">
        <v>105</v>
      </c>
      <c r="N160">
        <v>52</v>
      </c>
      <c r="R160">
        <v>60</v>
      </c>
      <c r="T160">
        <v>1</v>
      </c>
      <c r="AQ160">
        <v>4</v>
      </c>
      <c r="BA160">
        <f t="shared" si="131"/>
        <v>1</v>
      </c>
      <c r="BC160">
        <f t="shared" si="132"/>
        <v>7.7191560584550762</v>
      </c>
      <c r="BD160">
        <f t="shared" si="133"/>
        <v>40</v>
      </c>
      <c r="BE160">
        <f t="shared" si="134"/>
        <v>47.719156058455077</v>
      </c>
      <c r="BG160">
        <f>BA160*BestGemValue</f>
        <v>40</v>
      </c>
      <c r="BI160">
        <f t="shared" si="135"/>
        <v>1</v>
      </c>
      <c r="BJ160">
        <f>1-E154</f>
        <v>1</v>
      </c>
      <c r="BK160">
        <f t="shared" si="136"/>
        <v>531.34031417291851</v>
      </c>
      <c r="BL160">
        <f t="shared" si="137"/>
        <v>531.34031417291851</v>
      </c>
      <c r="BN160">
        <f t="shared" si="138"/>
        <v>1</v>
      </c>
      <c r="BO160">
        <f t="shared" si="139"/>
        <v>0</v>
      </c>
      <c r="BP160" s="44">
        <f t="shared" si="140"/>
        <v>0</v>
      </c>
      <c r="BR160" s="44" t="s">
        <v>65</v>
      </c>
      <c r="BS160">
        <f>VLOOKUP(BR160,ZoneFilters,3,FALSE())</f>
        <v>1</v>
      </c>
    </row>
    <row r="161" spans="1:71" x14ac:dyDescent="0.25">
      <c r="A161" t="s">
        <v>352</v>
      </c>
      <c r="B161" t="s">
        <v>346</v>
      </c>
      <c r="C161" t="str">
        <f t="shared" si="129"/>
        <v>Ring 5</v>
      </c>
      <c r="E161">
        <f t="shared" si="130"/>
        <v>0</v>
      </c>
      <c r="G161">
        <f>SUMPRODUCT(StatVector,I161:R161)</f>
        <v>505.67296310015945</v>
      </c>
      <c r="J161">
        <v>96</v>
      </c>
      <c r="K161">
        <v>96</v>
      </c>
      <c r="M161">
        <v>128</v>
      </c>
      <c r="N161">
        <v>64</v>
      </c>
      <c r="O161">
        <v>48</v>
      </c>
      <c r="U161">
        <v>1</v>
      </c>
      <c r="AQ161">
        <v>4</v>
      </c>
      <c r="BA161">
        <f t="shared" si="131"/>
        <v>1</v>
      </c>
      <c r="BC161">
        <f t="shared" si="132"/>
        <v>7.7191560584550762</v>
      </c>
      <c r="BD161">
        <f t="shared" si="133"/>
        <v>38.123555063124755</v>
      </c>
      <c r="BE161">
        <f t="shared" si="134"/>
        <v>45.842711121579832</v>
      </c>
      <c r="BG161">
        <f>BA161*BestGemValue</f>
        <v>40</v>
      </c>
      <c r="BI161">
        <f t="shared" si="135"/>
        <v>1</v>
      </c>
      <c r="BJ161">
        <f>1</f>
        <v>1</v>
      </c>
      <c r="BK161">
        <f t="shared" si="136"/>
        <v>551.51567422173923</v>
      </c>
      <c r="BL161">
        <f t="shared" si="137"/>
        <v>551.51567422173923</v>
      </c>
      <c r="BN161">
        <f t="shared" si="138"/>
        <v>2</v>
      </c>
      <c r="BO161">
        <f t="shared" si="139"/>
        <v>0</v>
      </c>
      <c r="BP161" s="44">
        <f t="shared" si="140"/>
        <v>0</v>
      </c>
      <c r="BR161" s="44" t="s">
        <v>65</v>
      </c>
      <c r="BS161">
        <f>VLOOKUP(BR161,ZoneFilters,3,FALSE())</f>
        <v>1</v>
      </c>
    </row>
    <row r="162" spans="1:71" x14ac:dyDescent="0.25">
      <c r="A162" t="s">
        <v>353</v>
      </c>
      <c r="B162" t="s">
        <v>346</v>
      </c>
      <c r="C162" t="str">
        <f t="shared" si="129"/>
        <v>Ring 16</v>
      </c>
      <c r="E162">
        <f t="shared" si="130"/>
        <v>0</v>
      </c>
      <c r="G162">
        <f>SUMPRODUCT(StatVector,I162:R162)+Calcs!BB1089</f>
        <v>556.88162656818417</v>
      </c>
      <c r="J162">
        <v>88</v>
      </c>
      <c r="K162">
        <v>76</v>
      </c>
      <c r="M162">
        <v>123</v>
      </c>
      <c r="N162">
        <v>57</v>
      </c>
      <c r="O162">
        <v>57</v>
      </c>
      <c r="BA162">
        <f t="shared" si="131"/>
        <v>0</v>
      </c>
      <c r="BC162">
        <f t="shared" si="132"/>
        <v>0</v>
      </c>
      <c r="BD162">
        <f t="shared" si="133"/>
        <v>0</v>
      </c>
      <c r="BE162">
        <f t="shared" si="134"/>
        <v>0</v>
      </c>
      <c r="BG162">
        <f>BA162*BestGemValue</f>
        <v>0</v>
      </c>
      <c r="BI162">
        <f t="shared" si="135"/>
        <v>1</v>
      </c>
      <c r="BJ162">
        <f>1-E156</f>
        <v>0</v>
      </c>
      <c r="BK162">
        <f t="shared" si="136"/>
        <v>556.88162656818417</v>
      </c>
      <c r="BL162">
        <f t="shared" si="137"/>
        <v>0</v>
      </c>
      <c r="BN162">
        <f t="shared" si="138"/>
        <v>0</v>
      </c>
      <c r="BO162">
        <f t="shared" si="139"/>
        <v>0</v>
      </c>
      <c r="BP162" s="44">
        <f t="shared" si="140"/>
        <v>0</v>
      </c>
      <c r="BR162" s="44" t="s">
        <v>55</v>
      </c>
      <c r="BS162">
        <f>VLOOKUP(BR162,ZoneFilters,3,FALSE())</f>
        <v>1</v>
      </c>
    </row>
    <row r="163" spans="1:71" x14ac:dyDescent="0.25">
      <c r="A163" t="s">
        <v>354</v>
      </c>
      <c r="B163" t="s">
        <v>346</v>
      </c>
      <c r="C163" t="str">
        <f t="shared" si="129"/>
        <v>Ring 7</v>
      </c>
      <c r="E163">
        <f t="shared" si="130"/>
        <v>0</v>
      </c>
      <c r="G163">
        <f t="shared" ref="G163:G173" si="141">SUMPRODUCT(StatVector,I163:R163)</f>
        <v>485.13683549947581</v>
      </c>
      <c r="J163">
        <v>82</v>
      </c>
      <c r="K163">
        <v>79</v>
      </c>
      <c r="M163">
        <v>129</v>
      </c>
      <c r="N163">
        <v>52</v>
      </c>
      <c r="Q163">
        <v>60</v>
      </c>
      <c r="T163">
        <v>1</v>
      </c>
      <c r="AT163">
        <v>8</v>
      </c>
      <c r="BA163">
        <f t="shared" si="131"/>
        <v>1</v>
      </c>
      <c r="BC163">
        <f t="shared" si="132"/>
        <v>8</v>
      </c>
      <c r="BD163">
        <f t="shared" si="133"/>
        <v>40</v>
      </c>
      <c r="BE163">
        <f t="shared" si="134"/>
        <v>48</v>
      </c>
      <c r="BG163">
        <f>BA163*BestGemValue</f>
        <v>40</v>
      </c>
      <c r="BI163">
        <f t="shared" si="135"/>
        <v>1</v>
      </c>
      <c r="BJ163">
        <f>1</f>
        <v>1</v>
      </c>
      <c r="BK163">
        <f t="shared" si="136"/>
        <v>533.13683549947586</v>
      </c>
      <c r="BL163">
        <f t="shared" si="137"/>
        <v>533.13683549947586</v>
      </c>
      <c r="BN163">
        <f t="shared" si="138"/>
        <v>1</v>
      </c>
      <c r="BO163">
        <f t="shared" si="139"/>
        <v>0</v>
      </c>
      <c r="BP163" s="44">
        <f t="shared" si="140"/>
        <v>0</v>
      </c>
      <c r="BR163" s="44" t="s">
        <v>62</v>
      </c>
      <c r="BS163">
        <f>VLOOKUP(BR163,ZoneFilters,3,FALSE())</f>
        <v>1</v>
      </c>
    </row>
    <row r="164" spans="1:71" x14ac:dyDescent="0.25">
      <c r="A164" t="s">
        <v>355</v>
      </c>
      <c r="B164" t="s">
        <v>346</v>
      </c>
      <c r="C164" t="str">
        <f t="shared" si="129"/>
        <v>Ring 8</v>
      </c>
      <c r="E164">
        <f t="shared" si="130"/>
        <v>0</v>
      </c>
      <c r="G164">
        <f t="shared" si="141"/>
        <v>486.81748582792437</v>
      </c>
      <c r="J164">
        <v>90</v>
      </c>
      <c r="K164">
        <v>90</v>
      </c>
      <c r="M164">
        <v>105</v>
      </c>
      <c r="N164">
        <v>60</v>
      </c>
      <c r="P164">
        <v>52</v>
      </c>
      <c r="U164">
        <v>1</v>
      </c>
      <c r="AQ164">
        <v>4</v>
      </c>
      <c r="BA164">
        <f t="shared" si="131"/>
        <v>1</v>
      </c>
      <c r="BC164">
        <f t="shared" si="132"/>
        <v>7.7191560584550762</v>
      </c>
      <c r="BD164">
        <f t="shared" si="133"/>
        <v>38.123555063124755</v>
      </c>
      <c r="BE164">
        <f t="shared" si="134"/>
        <v>45.842711121579832</v>
      </c>
      <c r="BG164">
        <f>BA164*BestGemValue</f>
        <v>40</v>
      </c>
      <c r="BI164">
        <f t="shared" si="135"/>
        <v>1</v>
      </c>
      <c r="BJ164">
        <f>1-E158</f>
        <v>1</v>
      </c>
      <c r="BK164">
        <f t="shared" si="136"/>
        <v>532.66019694950421</v>
      </c>
      <c r="BL164">
        <f t="shared" si="137"/>
        <v>532.66019694950421</v>
      </c>
      <c r="BN164">
        <f t="shared" si="138"/>
        <v>2</v>
      </c>
      <c r="BO164">
        <f t="shared" si="139"/>
        <v>0</v>
      </c>
      <c r="BP164" s="44">
        <f t="shared" si="140"/>
        <v>0</v>
      </c>
      <c r="BR164" s="44" t="s">
        <v>65</v>
      </c>
      <c r="BS164">
        <f>VLOOKUP(BR164,ZoneFilters,3,FALSE())</f>
        <v>1</v>
      </c>
    </row>
    <row r="165" spans="1:71" x14ac:dyDescent="0.25">
      <c r="A165" t="s">
        <v>356</v>
      </c>
      <c r="B165" t="s">
        <v>346</v>
      </c>
      <c r="C165" t="str">
        <f t="shared" si="129"/>
        <v>Ring 10</v>
      </c>
      <c r="E165">
        <f t="shared" si="130"/>
        <v>0</v>
      </c>
      <c r="G165">
        <f t="shared" si="141"/>
        <v>475.00779842266058</v>
      </c>
      <c r="J165">
        <v>90</v>
      </c>
      <c r="K165">
        <v>90</v>
      </c>
      <c r="M165">
        <v>105</v>
      </c>
      <c r="O165">
        <v>54</v>
      </c>
      <c r="Q165">
        <v>57</v>
      </c>
      <c r="U165">
        <v>1</v>
      </c>
      <c r="AQ165">
        <v>4</v>
      </c>
      <c r="BA165">
        <f t="shared" si="131"/>
        <v>1</v>
      </c>
      <c r="BC165">
        <f t="shared" si="132"/>
        <v>7.7191560584550762</v>
      </c>
      <c r="BD165">
        <f t="shared" si="133"/>
        <v>38.123555063124755</v>
      </c>
      <c r="BE165">
        <f t="shared" si="134"/>
        <v>45.842711121579832</v>
      </c>
      <c r="BG165">
        <f>BA165*BestGemValue</f>
        <v>40</v>
      </c>
      <c r="BI165">
        <f t="shared" si="135"/>
        <v>1</v>
      </c>
      <c r="BJ165">
        <f>1-E157</f>
        <v>1</v>
      </c>
      <c r="BK165">
        <f t="shared" si="136"/>
        <v>520.85050954424037</v>
      </c>
      <c r="BL165">
        <f t="shared" si="137"/>
        <v>520.85050954424037</v>
      </c>
      <c r="BN165">
        <f t="shared" si="138"/>
        <v>2</v>
      </c>
      <c r="BO165">
        <f t="shared" si="139"/>
        <v>0</v>
      </c>
      <c r="BP165" s="44">
        <f t="shared" si="140"/>
        <v>0</v>
      </c>
      <c r="BR165" s="44" t="s">
        <v>65</v>
      </c>
      <c r="BS165">
        <f>VLOOKUP(BR165,ZoneFilters,3,FALSE())</f>
        <v>1</v>
      </c>
    </row>
    <row r="166" spans="1:71" x14ac:dyDescent="0.25">
      <c r="A166" t="s">
        <v>357</v>
      </c>
      <c r="B166" t="s">
        <v>346</v>
      </c>
      <c r="C166" t="str">
        <f t="shared" si="129"/>
        <v>Ring 16</v>
      </c>
      <c r="E166">
        <f t="shared" si="130"/>
        <v>0</v>
      </c>
      <c r="G166">
        <f t="shared" si="141"/>
        <v>484.8774875698391</v>
      </c>
      <c r="J166">
        <v>86</v>
      </c>
      <c r="K166">
        <v>76</v>
      </c>
      <c r="M166">
        <v>123</v>
      </c>
      <c r="N166">
        <v>57</v>
      </c>
      <c r="O166">
        <v>57</v>
      </c>
      <c r="BA166">
        <f t="shared" si="131"/>
        <v>0</v>
      </c>
      <c r="BC166">
        <f t="shared" si="132"/>
        <v>0</v>
      </c>
      <c r="BD166">
        <f t="shared" si="133"/>
        <v>0</v>
      </c>
      <c r="BE166">
        <f t="shared" si="134"/>
        <v>0</v>
      </c>
      <c r="BG166">
        <f>BA166*BestGemValue</f>
        <v>0</v>
      </c>
      <c r="BI166">
        <f t="shared" si="135"/>
        <v>1</v>
      </c>
      <c r="BJ166">
        <f>(1-E162)*(1-E156)</f>
        <v>0</v>
      </c>
      <c r="BK166">
        <f t="shared" si="136"/>
        <v>484.8774875698391</v>
      </c>
      <c r="BL166">
        <f t="shared" si="137"/>
        <v>0</v>
      </c>
      <c r="BN166">
        <f t="shared" si="138"/>
        <v>0</v>
      </c>
      <c r="BO166">
        <f t="shared" si="139"/>
        <v>0</v>
      </c>
      <c r="BP166" s="44">
        <f t="shared" si="140"/>
        <v>0</v>
      </c>
      <c r="BR166" t="s">
        <v>55</v>
      </c>
      <c r="BS166">
        <f>VLOOKUP(BR166,ZoneFilters,3,FALSE())</f>
        <v>1</v>
      </c>
    </row>
    <row r="167" spans="1:71" x14ac:dyDescent="0.25">
      <c r="A167" t="s">
        <v>358</v>
      </c>
      <c r="B167" t="s">
        <v>346</v>
      </c>
      <c r="C167" t="str">
        <f t="shared" si="129"/>
        <v>Ring 12</v>
      </c>
      <c r="E167">
        <f t="shared" si="130"/>
        <v>0</v>
      </c>
      <c r="G167">
        <f t="shared" si="141"/>
        <v>441.79462869600491</v>
      </c>
      <c r="J167">
        <v>77</v>
      </c>
      <c r="K167">
        <v>85</v>
      </c>
      <c r="M167">
        <v>98</v>
      </c>
      <c r="N167">
        <v>61</v>
      </c>
      <c r="Q167">
        <v>50</v>
      </c>
      <c r="V167">
        <v>1</v>
      </c>
      <c r="AQ167">
        <v>4</v>
      </c>
      <c r="BA167">
        <f t="shared" si="131"/>
        <v>1</v>
      </c>
      <c r="BC167">
        <f t="shared" si="132"/>
        <v>7.7191560584550762</v>
      </c>
      <c r="BD167">
        <f t="shared" si="133"/>
        <v>20</v>
      </c>
      <c r="BE167">
        <f t="shared" si="134"/>
        <v>27.719156058455077</v>
      </c>
      <c r="BG167">
        <f>BA167*BestGemValue</f>
        <v>40</v>
      </c>
      <c r="BI167">
        <f t="shared" si="135"/>
        <v>0</v>
      </c>
      <c r="BJ167">
        <f>1</f>
        <v>1</v>
      </c>
      <c r="BK167">
        <f t="shared" si="136"/>
        <v>481.79462869600491</v>
      </c>
      <c r="BL167">
        <f t="shared" si="137"/>
        <v>481.79462869600491</v>
      </c>
      <c r="BN167">
        <f t="shared" si="138"/>
        <v>3</v>
      </c>
      <c r="BO167">
        <f t="shared" si="139"/>
        <v>0</v>
      </c>
      <c r="BP167" s="44">
        <f t="shared" si="140"/>
        <v>0</v>
      </c>
      <c r="BR167" s="44" t="s">
        <v>59</v>
      </c>
      <c r="BS167">
        <f>VLOOKUP(BR167,ZoneFilters,3,FALSE())</f>
        <v>1</v>
      </c>
    </row>
    <row r="168" spans="1:71" x14ac:dyDescent="0.25">
      <c r="A168" t="s">
        <v>359</v>
      </c>
      <c r="B168" t="s">
        <v>346</v>
      </c>
      <c r="C168" t="str">
        <f t="shared" si="129"/>
        <v>Ring 11</v>
      </c>
      <c r="E168">
        <f t="shared" si="130"/>
        <v>0</v>
      </c>
      <c r="G168">
        <f t="shared" si="141"/>
        <v>436.77962461078255</v>
      </c>
      <c r="J168">
        <v>72</v>
      </c>
      <c r="K168">
        <v>70</v>
      </c>
      <c r="M168">
        <v>114</v>
      </c>
      <c r="Q168">
        <v>45</v>
      </c>
      <c r="R168">
        <v>53</v>
      </c>
      <c r="U168">
        <v>1</v>
      </c>
      <c r="AT168">
        <v>8</v>
      </c>
      <c r="BA168">
        <f t="shared" si="131"/>
        <v>1</v>
      </c>
      <c r="BC168">
        <f t="shared" si="132"/>
        <v>8</v>
      </c>
      <c r="BD168">
        <f t="shared" si="133"/>
        <v>38.123555063124755</v>
      </c>
      <c r="BE168">
        <f t="shared" si="134"/>
        <v>46.123555063124755</v>
      </c>
      <c r="BG168">
        <f>BA168*BestGemValue</f>
        <v>40</v>
      </c>
      <c r="BI168">
        <f t="shared" si="135"/>
        <v>1</v>
      </c>
      <c r="BJ168">
        <f>1-E159</f>
        <v>1</v>
      </c>
      <c r="BK168">
        <f t="shared" si="136"/>
        <v>482.90317967390729</v>
      </c>
      <c r="BL168">
        <f t="shared" si="137"/>
        <v>482.90317967390729</v>
      </c>
      <c r="BN168">
        <f t="shared" si="138"/>
        <v>2</v>
      </c>
      <c r="BO168">
        <f t="shared" si="139"/>
        <v>0</v>
      </c>
      <c r="BP168" s="44">
        <f t="shared" si="140"/>
        <v>0</v>
      </c>
      <c r="BR168" s="44" t="s">
        <v>60</v>
      </c>
      <c r="BS168">
        <f>VLOOKUP(BR168,ZoneFilters,3,FALSE())</f>
        <v>1</v>
      </c>
    </row>
    <row r="169" spans="1:71" x14ac:dyDescent="0.25">
      <c r="A169" t="s">
        <v>360</v>
      </c>
      <c r="B169" t="s">
        <v>346</v>
      </c>
      <c r="C169" t="str">
        <f t="shared" si="129"/>
        <v>Ring 16</v>
      </c>
      <c r="E169">
        <f t="shared" si="130"/>
        <v>1</v>
      </c>
      <c r="G169">
        <f t="shared" si="141"/>
        <v>426.15111755036639</v>
      </c>
      <c r="J169">
        <v>72</v>
      </c>
      <c r="K169">
        <v>70</v>
      </c>
      <c r="M169">
        <v>114</v>
      </c>
      <c r="N169">
        <v>45</v>
      </c>
      <c r="Q169">
        <v>53</v>
      </c>
      <c r="T169">
        <v>1</v>
      </c>
      <c r="AT169">
        <v>8</v>
      </c>
      <c r="BA169">
        <f t="shared" si="131"/>
        <v>1</v>
      </c>
      <c r="BC169">
        <f t="shared" si="132"/>
        <v>8</v>
      </c>
      <c r="BD169">
        <f t="shared" si="133"/>
        <v>40</v>
      </c>
      <c r="BE169">
        <f t="shared" si="134"/>
        <v>48</v>
      </c>
      <c r="BG169">
        <f>BA169*BestGemValue</f>
        <v>40</v>
      </c>
      <c r="BI169">
        <f t="shared" si="135"/>
        <v>1</v>
      </c>
      <c r="BJ169">
        <f>1-E163</f>
        <v>1</v>
      </c>
      <c r="BK169">
        <f t="shared" si="136"/>
        <v>474.15111755036639</v>
      </c>
      <c r="BL169">
        <f t="shared" si="137"/>
        <v>0</v>
      </c>
      <c r="BN169">
        <f t="shared" si="138"/>
        <v>1</v>
      </c>
      <c r="BO169">
        <f t="shared" si="139"/>
        <v>0</v>
      </c>
      <c r="BP169" s="44">
        <f t="shared" si="140"/>
        <v>0</v>
      </c>
      <c r="BR169" s="44" t="s">
        <v>60</v>
      </c>
      <c r="BS169">
        <f>VLOOKUP(BR169,ZoneFilters,3,FALSE())</f>
        <v>1</v>
      </c>
    </row>
    <row r="170" spans="1:71" x14ac:dyDescent="0.25">
      <c r="A170" t="s">
        <v>361</v>
      </c>
      <c r="B170" t="s">
        <v>346</v>
      </c>
      <c r="C170" t="str">
        <f t="shared" si="129"/>
        <v>Ring 16</v>
      </c>
      <c r="E170">
        <f t="shared" si="130"/>
        <v>0</v>
      </c>
      <c r="G170">
        <f t="shared" si="141"/>
        <v>450.55028805667894</v>
      </c>
      <c r="J170">
        <v>80</v>
      </c>
      <c r="K170">
        <v>70</v>
      </c>
      <c r="M170">
        <v>114</v>
      </c>
      <c r="N170">
        <v>53</v>
      </c>
      <c r="O170">
        <v>53</v>
      </c>
      <c r="BA170">
        <f t="shared" si="131"/>
        <v>0</v>
      </c>
      <c r="BC170">
        <f t="shared" si="132"/>
        <v>0</v>
      </c>
      <c r="BD170">
        <f t="shared" si="133"/>
        <v>0</v>
      </c>
      <c r="BE170">
        <f t="shared" si="134"/>
        <v>0</v>
      </c>
      <c r="BG170">
        <f>BA170*BestGemValue</f>
        <v>0</v>
      </c>
      <c r="BI170">
        <f t="shared" si="135"/>
        <v>1</v>
      </c>
      <c r="BJ170">
        <f>(1-E162)*(1-E156)*(1-E166)</f>
        <v>0</v>
      </c>
      <c r="BK170">
        <f t="shared" si="136"/>
        <v>450.55028805667894</v>
      </c>
      <c r="BL170">
        <f t="shared" si="137"/>
        <v>0</v>
      </c>
      <c r="BN170">
        <f t="shared" si="138"/>
        <v>0</v>
      </c>
      <c r="BO170">
        <f t="shared" si="139"/>
        <v>0</v>
      </c>
      <c r="BP170" s="44">
        <f t="shared" si="140"/>
        <v>0</v>
      </c>
      <c r="BR170" t="s">
        <v>55</v>
      </c>
      <c r="BS170">
        <f>VLOOKUP(BR170,ZoneFilters,3,FALSE())</f>
        <v>1</v>
      </c>
    </row>
    <row r="171" spans="1:71" x14ac:dyDescent="0.25">
      <c r="A171" t="s">
        <v>362</v>
      </c>
      <c r="B171" t="s">
        <v>346</v>
      </c>
      <c r="C171" t="str">
        <f t="shared" si="129"/>
        <v>Ring 14</v>
      </c>
      <c r="E171">
        <f t="shared" si="130"/>
        <v>0</v>
      </c>
      <c r="G171">
        <f t="shared" si="141"/>
        <v>448.10948902434359</v>
      </c>
      <c r="J171">
        <v>80</v>
      </c>
      <c r="K171">
        <v>80</v>
      </c>
      <c r="M171">
        <v>107</v>
      </c>
      <c r="N171">
        <v>55</v>
      </c>
      <c r="Q171">
        <v>51</v>
      </c>
      <c r="BA171">
        <f t="shared" si="131"/>
        <v>0</v>
      </c>
      <c r="BC171">
        <f t="shared" si="132"/>
        <v>0</v>
      </c>
      <c r="BD171">
        <f t="shared" si="133"/>
        <v>0</v>
      </c>
      <c r="BE171">
        <f t="shared" si="134"/>
        <v>0</v>
      </c>
      <c r="BG171">
        <f>BA171*BestGemValue</f>
        <v>0</v>
      </c>
      <c r="BI171">
        <f t="shared" si="135"/>
        <v>1</v>
      </c>
      <c r="BJ171">
        <f>1</f>
        <v>1</v>
      </c>
      <c r="BK171">
        <f t="shared" si="136"/>
        <v>448.10948902434359</v>
      </c>
      <c r="BL171">
        <f t="shared" si="137"/>
        <v>448.10948902434359</v>
      </c>
      <c r="BN171">
        <f t="shared" si="138"/>
        <v>0</v>
      </c>
      <c r="BO171">
        <f t="shared" si="139"/>
        <v>0</v>
      </c>
      <c r="BP171" s="44">
        <f t="shared" si="140"/>
        <v>0</v>
      </c>
      <c r="BR171" t="s">
        <v>55</v>
      </c>
      <c r="BS171">
        <f>VLOOKUP(BR171,ZoneFilters,3,FALSE())</f>
        <v>1</v>
      </c>
    </row>
    <row r="172" spans="1:71" x14ac:dyDescent="0.25">
      <c r="A172" t="s">
        <v>363</v>
      </c>
      <c r="B172" t="s">
        <v>346</v>
      </c>
      <c r="C172" t="str">
        <f t="shared" si="129"/>
        <v>Ring 13</v>
      </c>
      <c r="E172">
        <f t="shared" si="130"/>
        <v>0</v>
      </c>
      <c r="G172">
        <f t="shared" si="141"/>
        <v>410.79207771957806</v>
      </c>
      <c r="J172">
        <v>70</v>
      </c>
      <c r="K172">
        <v>77</v>
      </c>
      <c r="M172">
        <v>115</v>
      </c>
      <c r="O172">
        <v>44</v>
      </c>
      <c r="R172">
        <v>44</v>
      </c>
      <c r="U172">
        <v>1</v>
      </c>
      <c r="AQ172">
        <v>4</v>
      </c>
      <c r="BA172">
        <f t="shared" si="131"/>
        <v>1</v>
      </c>
      <c r="BC172">
        <f t="shared" si="132"/>
        <v>7.7191560584550762</v>
      </c>
      <c r="BD172">
        <f t="shared" si="133"/>
        <v>38.123555063124755</v>
      </c>
      <c r="BE172">
        <f t="shared" si="134"/>
        <v>45.842711121579832</v>
      </c>
      <c r="BG172">
        <f>BA172*BestGemValue</f>
        <v>40</v>
      </c>
      <c r="BI172">
        <f t="shared" si="135"/>
        <v>1</v>
      </c>
      <c r="BJ172">
        <f>1</f>
        <v>1</v>
      </c>
      <c r="BK172">
        <f t="shared" si="136"/>
        <v>456.6347888411579</v>
      </c>
      <c r="BL172">
        <f t="shared" si="137"/>
        <v>456.6347888411579</v>
      </c>
      <c r="BN172">
        <f t="shared" si="138"/>
        <v>2</v>
      </c>
      <c r="BO172">
        <f t="shared" si="139"/>
        <v>0</v>
      </c>
      <c r="BP172" s="44">
        <f t="shared" si="140"/>
        <v>0</v>
      </c>
      <c r="BR172" s="44" t="s">
        <v>57</v>
      </c>
      <c r="BS172">
        <f>VLOOKUP(BR172,ZoneFilters,3,FALSE())</f>
        <v>1</v>
      </c>
    </row>
    <row r="173" spans="1:71" x14ac:dyDescent="0.25">
      <c r="A173" t="s">
        <v>364</v>
      </c>
      <c r="B173" t="s">
        <v>346</v>
      </c>
      <c r="C173" t="str">
        <f t="shared" si="129"/>
        <v>Ring 15</v>
      </c>
      <c r="E173">
        <f t="shared" si="130"/>
        <v>0</v>
      </c>
      <c r="G173">
        <f t="shared" si="141"/>
        <v>434.77119115695871</v>
      </c>
      <c r="J173">
        <v>76</v>
      </c>
      <c r="K173">
        <v>76</v>
      </c>
      <c r="M173">
        <v>101</v>
      </c>
      <c r="Q173">
        <v>50</v>
      </c>
      <c r="R173">
        <v>50</v>
      </c>
      <c r="BA173">
        <f t="shared" si="131"/>
        <v>0</v>
      </c>
      <c r="BC173">
        <f t="shared" si="132"/>
        <v>0</v>
      </c>
      <c r="BD173">
        <f t="shared" si="133"/>
        <v>0</v>
      </c>
      <c r="BE173">
        <f t="shared" si="134"/>
        <v>0</v>
      </c>
      <c r="BG173">
        <f>BA173*BestGemValue</f>
        <v>0</v>
      </c>
      <c r="BI173">
        <f t="shared" si="135"/>
        <v>1</v>
      </c>
      <c r="BJ173">
        <f>1</f>
        <v>1</v>
      </c>
      <c r="BK173">
        <f t="shared" si="136"/>
        <v>434.77119115695871</v>
      </c>
      <c r="BL173">
        <f t="shared" si="137"/>
        <v>434.77119115695871</v>
      </c>
      <c r="BN173">
        <f t="shared" si="138"/>
        <v>0</v>
      </c>
      <c r="BO173">
        <f t="shared" si="139"/>
        <v>0</v>
      </c>
      <c r="BP173" s="44">
        <f t="shared" si="140"/>
        <v>0</v>
      </c>
      <c r="BR173" t="s">
        <v>55</v>
      </c>
      <c r="BS173">
        <f>VLOOKUP(BR173,ZoneFilters,3,FALSE())</f>
        <v>1</v>
      </c>
    </row>
    <row r="174" spans="1:71" x14ac:dyDescent="0.25">
      <c r="BP174" s="44"/>
    </row>
    <row r="175" spans="1:71" x14ac:dyDescent="0.25">
      <c r="A175" t="s">
        <v>106</v>
      </c>
      <c r="B175" t="s">
        <v>365</v>
      </c>
      <c r="C175" t="str">
        <f t="shared" ref="C175:C195" si="142">B175&amp;" "&amp;_xlfn.RANK.EQ(BL175,TrinketScores,0)</f>
        <v>Trinket 1</v>
      </c>
      <c r="E175">
        <f>IF(Trinket1EQ=A175,1,IF(Trinket2EQ=A175,1,0))</f>
        <v>0</v>
      </c>
      <c r="G175">
        <f>SUMPRODUCT(StatVector,I175:R175)+Calcs!BH1089</f>
        <v>835.00344253050355</v>
      </c>
      <c r="R175">
        <v>184</v>
      </c>
      <c r="BA175">
        <f t="shared" ref="BA175:BA195" si="143">T175+U175+V175</f>
        <v>0</v>
      </c>
      <c r="BC175">
        <f t="shared" ref="BC175:BC195" si="144">SUMPRODUCT(StatVector,AP175:AY175)</f>
        <v>0</v>
      </c>
      <c r="BD175">
        <f t="shared" ref="BD175:BD195" si="145">T175*BestRedGemValue+U175*BestYellowGemValue+V175*BestBlueGemValue</f>
        <v>0</v>
      </c>
      <c r="BE175">
        <f t="shared" ref="BE175:BE195" si="146">BC175+BD175</f>
        <v>0</v>
      </c>
      <c r="BG175">
        <f>BA175*BestGemValue</f>
        <v>0</v>
      </c>
      <c r="BI175">
        <f t="shared" ref="BI175:BI195" si="147">IF(BG175&gt;BE175,0,1)</f>
        <v>1</v>
      </c>
      <c r="BJ175">
        <f>1</f>
        <v>1</v>
      </c>
      <c r="BK175">
        <f t="shared" ref="BK175:BK195" si="148">BI175*BE175+(1-BI175)*BG175+G175</f>
        <v>835.00344253050355</v>
      </c>
      <c r="BL175">
        <f t="shared" ref="BL175:BL195" si="149">BK175*(1-E175)*BS175*BJ175</f>
        <v>835.00344253050355</v>
      </c>
      <c r="BP175" s="44"/>
      <c r="BR175" t="s">
        <v>67</v>
      </c>
      <c r="BS175">
        <f>VLOOKUP(BR175,ZoneFilters,3,FALSE())</f>
        <v>1</v>
      </c>
    </row>
    <row r="176" spans="1:71" x14ac:dyDescent="0.25">
      <c r="A176" s="44" t="s">
        <v>103</v>
      </c>
      <c r="B176" t="s">
        <v>365</v>
      </c>
      <c r="C176" t="str">
        <f t="shared" si="142"/>
        <v>Trinket 3</v>
      </c>
      <c r="E176">
        <f>IF(Trinket1EQ=A176,1,IF(Trinket2EQ=A176,1,0))</f>
        <v>0</v>
      </c>
      <c r="G176">
        <f>SUMPRODUCT(StatVector,I176:R176)+Calcs!BA1089</f>
        <v>699.59283620607459</v>
      </c>
      <c r="R176">
        <v>167</v>
      </c>
      <c r="BA176">
        <f t="shared" si="143"/>
        <v>0</v>
      </c>
      <c r="BC176">
        <f t="shared" si="144"/>
        <v>0</v>
      </c>
      <c r="BD176">
        <f t="shared" si="145"/>
        <v>0</v>
      </c>
      <c r="BE176">
        <f t="shared" si="146"/>
        <v>0</v>
      </c>
      <c r="BG176">
        <f>BA176*BestGemValue</f>
        <v>0</v>
      </c>
      <c r="BI176">
        <f t="shared" si="147"/>
        <v>1</v>
      </c>
      <c r="BJ176">
        <f>1</f>
        <v>1</v>
      </c>
      <c r="BK176">
        <f t="shared" si="148"/>
        <v>699.59283620607459</v>
      </c>
      <c r="BL176">
        <f t="shared" si="149"/>
        <v>699.59283620607459</v>
      </c>
      <c r="BP176" s="44"/>
      <c r="BR176" s="44" t="s">
        <v>67</v>
      </c>
      <c r="BS176">
        <f>VLOOKUP(BR176,ZoneFilters,3,FALSE())</f>
        <v>1</v>
      </c>
    </row>
    <row r="177" spans="1:71" x14ac:dyDescent="0.25">
      <c r="A177" t="s">
        <v>366</v>
      </c>
      <c r="B177" t="s">
        <v>365</v>
      </c>
      <c r="C177" t="str">
        <f t="shared" si="142"/>
        <v>Trinket 2</v>
      </c>
      <c r="E177">
        <f>IF(Trinket1EQ=A177,1,IF(Trinket2EQ=A177,1,0))</f>
        <v>0</v>
      </c>
      <c r="G177">
        <f>SUMPRODUCT(StatVector,I177:R177)+Calcs!BG1089</f>
        <v>739.70410467107445</v>
      </c>
      <c r="R177">
        <v>163</v>
      </c>
      <c r="BA177">
        <f t="shared" si="143"/>
        <v>0</v>
      </c>
      <c r="BC177">
        <f t="shared" si="144"/>
        <v>0</v>
      </c>
      <c r="BD177">
        <f t="shared" si="145"/>
        <v>0</v>
      </c>
      <c r="BE177">
        <f t="shared" si="146"/>
        <v>0</v>
      </c>
      <c r="BG177">
        <f>BA177*BestGemValue</f>
        <v>0</v>
      </c>
      <c r="BI177">
        <f t="shared" si="147"/>
        <v>1</v>
      </c>
      <c r="BJ177">
        <f>1-E175</f>
        <v>1</v>
      </c>
      <c r="BK177">
        <f t="shared" si="148"/>
        <v>739.70410467107445</v>
      </c>
      <c r="BL177">
        <f t="shared" si="149"/>
        <v>739.70410467107445</v>
      </c>
      <c r="BP177" s="44"/>
      <c r="BR177" t="s">
        <v>65</v>
      </c>
      <c r="BS177">
        <f>VLOOKUP(BR177,ZoneFilters,3,FALSE())</f>
        <v>1</v>
      </c>
    </row>
    <row r="178" spans="1:71" x14ac:dyDescent="0.25">
      <c r="A178" t="s">
        <v>367</v>
      </c>
      <c r="B178" t="s">
        <v>365</v>
      </c>
      <c r="C178" t="str">
        <f t="shared" si="142"/>
        <v>Trinket 5</v>
      </c>
      <c r="E178">
        <f>IF(Trinket1EQ=A178,1,IF(Trinket2EQ=A178,1,0))</f>
        <v>0</v>
      </c>
      <c r="G178">
        <f>SUMPRODUCT(StatVector,I178:R178)+Calcs!AZ1089</f>
        <v>624.57184012643143</v>
      </c>
      <c r="R178">
        <v>155</v>
      </c>
      <c r="BA178">
        <f t="shared" si="143"/>
        <v>0</v>
      </c>
      <c r="BC178">
        <f t="shared" si="144"/>
        <v>0</v>
      </c>
      <c r="BD178">
        <f t="shared" si="145"/>
        <v>0</v>
      </c>
      <c r="BE178">
        <f t="shared" si="146"/>
        <v>0</v>
      </c>
      <c r="BG178">
        <f>BA178*BestGemValue</f>
        <v>0</v>
      </c>
      <c r="BI178">
        <f t="shared" si="147"/>
        <v>1</v>
      </c>
      <c r="BJ178">
        <f>1-E176</f>
        <v>1</v>
      </c>
      <c r="BK178">
        <f t="shared" si="148"/>
        <v>624.57184012643143</v>
      </c>
      <c r="BL178">
        <f t="shared" si="149"/>
        <v>624.57184012643143</v>
      </c>
      <c r="BP178" s="44"/>
      <c r="BR178" t="s">
        <v>65</v>
      </c>
      <c r="BS178">
        <f>VLOOKUP(BR178,ZoneFilters,3,FALSE())</f>
        <v>1</v>
      </c>
    </row>
    <row r="179" spans="1:71" x14ac:dyDescent="0.25">
      <c r="A179" t="s">
        <v>368</v>
      </c>
      <c r="B179" t="s">
        <v>365</v>
      </c>
      <c r="C179" t="str">
        <f t="shared" si="142"/>
        <v>Trinket 7</v>
      </c>
      <c r="E179">
        <f>IF(Trinket1EQ=A179,1,IF(Trinket2EQ=A179,1,0))</f>
        <v>0</v>
      </c>
      <c r="G179">
        <f>SUMPRODUCT(StatVector,I179:R179)+Calcs!BD1089</f>
        <v>598.45948935214301</v>
      </c>
      <c r="O179">
        <v>85</v>
      </c>
      <c r="BA179">
        <f t="shared" si="143"/>
        <v>0</v>
      </c>
      <c r="BC179">
        <f t="shared" si="144"/>
        <v>0</v>
      </c>
      <c r="BD179">
        <f t="shared" si="145"/>
        <v>0</v>
      </c>
      <c r="BE179">
        <f t="shared" si="146"/>
        <v>0</v>
      </c>
      <c r="BG179">
        <f>BA179*BestGemValue</f>
        <v>0</v>
      </c>
      <c r="BI179">
        <f t="shared" si="147"/>
        <v>1</v>
      </c>
      <c r="BJ179">
        <f>1</f>
        <v>1</v>
      </c>
      <c r="BK179">
        <f t="shared" si="148"/>
        <v>598.45948935214301</v>
      </c>
      <c r="BL179">
        <f t="shared" si="149"/>
        <v>598.45948935214301</v>
      </c>
      <c r="BP179" s="44"/>
      <c r="BR179" t="s">
        <v>67</v>
      </c>
      <c r="BS179">
        <f>VLOOKUP(BR179,ZoneFilters,3,FALSE())</f>
        <v>1</v>
      </c>
    </row>
    <row r="180" spans="1:71" x14ac:dyDescent="0.25">
      <c r="A180" s="44" t="s">
        <v>369</v>
      </c>
      <c r="B180" t="s">
        <v>365</v>
      </c>
      <c r="C180" t="str">
        <f t="shared" si="142"/>
        <v>Trinket 4</v>
      </c>
      <c r="E180">
        <f>IF(Trinket1EQ=A180,1,IF(Trinket2EQ=A180,1,0))</f>
        <v>0</v>
      </c>
      <c r="G180">
        <f>SUMPRODUCT(StatVector,I180:R180)+Calcs!AY1089</f>
        <v>661.28524258287064</v>
      </c>
      <c r="N180">
        <v>148</v>
      </c>
      <c r="BA180">
        <f t="shared" si="143"/>
        <v>0</v>
      </c>
      <c r="BC180">
        <f t="shared" si="144"/>
        <v>0</v>
      </c>
      <c r="BD180">
        <f t="shared" si="145"/>
        <v>0</v>
      </c>
      <c r="BE180">
        <f t="shared" si="146"/>
        <v>0</v>
      </c>
      <c r="BG180">
        <f>BA180*BestGemValue</f>
        <v>0</v>
      </c>
      <c r="BI180">
        <f t="shared" si="147"/>
        <v>1</v>
      </c>
      <c r="BJ180">
        <f>1</f>
        <v>1</v>
      </c>
      <c r="BK180">
        <f t="shared" si="148"/>
        <v>661.28524258287064</v>
      </c>
      <c r="BL180">
        <f t="shared" si="149"/>
        <v>661.28524258287064</v>
      </c>
      <c r="BP180" s="44"/>
      <c r="BR180" s="44" t="s">
        <v>62</v>
      </c>
      <c r="BS180">
        <f>VLOOKUP(BR180,ZoneFilters,3,FALSE())</f>
        <v>1</v>
      </c>
    </row>
    <row r="181" spans="1:71" x14ac:dyDescent="0.25">
      <c r="A181" t="s">
        <v>370</v>
      </c>
      <c r="B181" t="s">
        <v>365</v>
      </c>
      <c r="C181" t="str">
        <f t="shared" si="142"/>
        <v>Trinket 20</v>
      </c>
      <c r="E181">
        <f>IF(Trinket1EQ=A181,1,IF(Trinket2EQ=A181,1,0))</f>
        <v>1</v>
      </c>
      <c r="G181">
        <f>SUMPRODUCT(StatVector,I181:R181)</f>
        <v>617.29039246580874</v>
      </c>
      <c r="M181">
        <f>17*20</f>
        <v>340</v>
      </c>
      <c r="Q181">
        <v>153</v>
      </c>
      <c r="BA181">
        <f t="shared" si="143"/>
        <v>0</v>
      </c>
      <c r="BC181">
        <f t="shared" si="144"/>
        <v>0</v>
      </c>
      <c r="BD181">
        <f t="shared" si="145"/>
        <v>0</v>
      </c>
      <c r="BE181">
        <f t="shared" si="146"/>
        <v>0</v>
      </c>
      <c r="BG181">
        <f>BA181*BestGemValue</f>
        <v>0</v>
      </c>
      <c r="BI181">
        <f t="shared" si="147"/>
        <v>1</v>
      </c>
      <c r="BJ181">
        <f>1</f>
        <v>1</v>
      </c>
      <c r="BK181">
        <f t="shared" si="148"/>
        <v>617.29039246580874</v>
      </c>
      <c r="BL181">
        <f t="shared" si="149"/>
        <v>0</v>
      </c>
      <c r="BP181" s="44"/>
      <c r="BR181" t="s">
        <v>55</v>
      </c>
      <c r="BS181">
        <f>VLOOKUP(BR181,ZoneFilters,3,FALSE())</f>
        <v>1</v>
      </c>
    </row>
    <row r="182" spans="1:71" x14ac:dyDescent="0.25">
      <c r="A182" t="s">
        <v>371</v>
      </c>
      <c r="B182" t="s">
        <v>365</v>
      </c>
      <c r="C182" t="str">
        <f t="shared" si="142"/>
        <v>Trinket 8</v>
      </c>
      <c r="E182">
        <f>IF(Trinket1EQ=A182,1,IF(Trinket2EQ=A182,1,0))</f>
        <v>0</v>
      </c>
      <c r="G182">
        <f>SUMPRODUCT(StatVector,I182:R182)+Calcs!BC1089</f>
        <v>541.76485477267556</v>
      </c>
      <c r="O182">
        <v>85</v>
      </c>
      <c r="BA182">
        <f t="shared" si="143"/>
        <v>0</v>
      </c>
      <c r="BC182">
        <f t="shared" si="144"/>
        <v>0</v>
      </c>
      <c r="BD182">
        <f t="shared" si="145"/>
        <v>0</v>
      </c>
      <c r="BE182">
        <f t="shared" si="146"/>
        <v>0</v>
      </c>
      <c r="BG182">
        <f>BA182*BestGemValue</f>
        <v>0</v>
      </c>
      <c r="BI182">
        <f t="shared" si="147"/>
        <v>1</v>
      </c>
      <c r="BJ182">
        <f>1</f>
        <v>1</v>
      </c>
      <c r="BK182">
        <f t="shared" si="148"/>
        <v>541.76485477267556</v>
      </c>
      <c r="BL182">
        <f t="shared" si="149"/>
        <v>541.76485477267556</v>
      </c>
      <c r="BP182" s="44"/>
      <c r="BR182" t="s">
        <v>65</v>
      </c>
      <c r="BS182">
        <f>VLOOKUP(BR182,ZoneFilters,3,FALSE())</f>
        <v>1</v>
      </c>
    </row>
    <row r="183" spans="1:71" x14ac:dyDescent="0.25">
      <c r="A183" t="s">
        <v>372</v>
      </c>
      <c r="B183" t="s">
        <v>365</v>
      </c>
      <c r="C183" t="str">
        <f t="shared" si="142"/>
        <v>Trinket 6</v>
      </c>
      <c r="E183">
        <f>IF(Trinket1EQ=A183,1,IF(Trinket2EQ=A183,1,0))</f>
        <v>0</v>
      </c>
      <c r="G183">
        <f>SUMPRODUCT(StatVector,I183:R183)+Calcs!AV1089</f>
        <v>611.31110008534745</v>
      </c>
      <c r="M183">
        <v>288</v>
      </c>
      <c r="BA183">
        <f t="shared" si="143"/>
        <v>0</v>
      </c>
      <c r="BC183">
        <f t="shared" si="144"/>
        <v>0</v>
      </c>
      <c r="BD183">
        <f t="shared" si="145"/>
        <v>0</v>
      </c>
      <c r="BE183">
        <f t="shared" si="146"/>
        <v>0</v>
      </c>
      <c r="BG183">
        <f>BA183*BestGemValue</f>
        <v>0</v>
      </c>
      <c r="BI183">
        <f t="shared" si="147"/>
        <v>1</v>
      </c>
      <c r="BJ183">
        <f>1</f>
        <v>1</v>
      </c>
      <c r="BK183">
        <f t="shared" si="148"/>
        <v>611.31110008534745</v>
      </c>
      <c r="BL183">
        <f t="shared" si="149"/>
        <v>611.31110008534745</v>
      </c>
      <c r="BP183" s="44"/>
      <c r="BR183" s="44" t="s">
        <v>59</v>
      </c>
      <c r="BS183">
        <f>VLOOKUP(BR183,ZoneFilters,3,FALSE())</f>
        <v>1</v>
      </c>
    </row>
    <row r="184" spans="1:71" x14ac:dyDescent="0.25">
      <c r="A184" s="44" t="s">
        <v>373</v>
      </c>
      <c r="B184" t="s">
        <v>365</v>
      </c>
      <c r="C184" t="str">
        <f t="shared" si="142"/>
        <v>Trinket 20</v>
      </c>
      <c r="E184">
        <f>IF(Trinket1EQ=A184,1,IF(Trinket2EQ=A184,1,0))</f>
        <v>1</v>
      </c>
      <c r="G184">
        <f>SUMPRODUCT(StatVector,I184:R184)+Calcs!AX1089</f>
        <v>583.23454179388261</v>
      </c>
      <c r="N184">
        <v>131</v>
      </c>
      <c r="BA184">
        <f t="shared" si="143"/>
        <v>0</v>
      </c>
      <c r="BC184">
        <f t="shared" si="144"/>
        <v>0</v>
      </c>
      <c r="BD184">
        <f t="shared" si="145"/>
        <v>0</v>
      </c>
      <c r="BE184">
        <f t="shared" si="146"/>
        <v>0</v>
      </c>
      <c r="BG184">
        <f>BA184*BestGemValue</f>
        <v>0</v>
      </c>
      <c r="BI184">
        <f t="shared" si="147"/>
        <v>1</v>
      </c>
      <c r="BJ184">
        <f>1-E180</f>
        <v>1</v>
      </c>
      <c r="BK184">
        <f t="shared" si="148"/>
        <v>583.23454179388261</v>
      </c>
      <c r="BL184">
        <f t="shared" si="149"/>
        <v>0</v>
      </c>
      <c r="BP184" s="44"/>
      <c r="BR184" t="s">
        <v>60</v>
      </c>
      <c r="BS184">
        <f>VLOOKUP(BR184,ZoneFilters,3,FALSE())</f>
        <v>1</v>
      </c>
    </row>
    <row r="185" spans="1:71" x14ac:dyDescent="0.25">
      <c r="A185" t="s">
        <v>374</v>
      </c>
      <c r="B185" t="s">
        <v>365</v>
      </c>
      <c r="C185" t="str">
        <f t="shared" si="142"/>
        <v>Trinket 9</v>
      </c>
      <c r="E185">
        <f>IF(Trinket1EQ=A185,1,IF(Trinket2EQ=A185,1,0))</f>
        <v>0</v>
      </c>
      <c r="G185">
        <f>SUMPRODUCT(StatVector,I185:R185)+Calcs!AU1089</f>
        <v>541.01491608517267</v>
      </c>
      <c r="M185">
        <v>256</v>
      </c>
      <c r="BA185">
        <f t="shared" si="143"/>
        <v>0</v>
      </c>
      <c r="BC185">
        <f t="shared" si="144"/>
        <v>0</v>
      </c>
      <c r="BD185">
        <f t="shared" si="145"/>
        <v>0</v>
      </c>
      <c r="BE185">
        <f t="shared" si="146"/>
        <v>0</v>
      </c>
      <c r="BG185">
        <f>BA185*BestGemValue</f>
        <v>0</v>
      </c>
      <c r="BI185">
        <f t="shared" si="147"/>
        <v>1</v>
      </c>
      <c r="BJ185">
        <f>1</f>
        <v>1</v>
      </c>
      <c r="BK185">
        <f t="shared" si="148"/>
        <v>541.01491608517267</v>
      </c>
      <c r="BL185">
        <f t="shared" si="149"/>
        <v>541.01491608517267</v>
      </c>
      <c r="BP185" s="44"/>
      <c r="BR185" t="s">
        <v>59</v>
      </c>
      <c r="BS185">
        <f>VLOOKUP(BR185,ZoneFilters,3,FALSE())</f>
        <v>1</v>
      </c>
    </row>
    <row r="186" spans="1:71" x14ac:dyDescent="0.25">
      <c r="A186" t="s">
        <v>375</v>
      </c>
      <c r="B186" t="s">
        <v>365</v>
      </c>
      <c r="C186" t="str">
        <f t="shared" si="142"/>
        <v>Trinket 11</v>
      </c>
      <c r="E186">
        <f>IF(Trinket1EQ=A186,1,IF(Trinket2EQ=A186,1,0))</f>
        <v>0</v>
      </c>
      <c r="G186">
        <f>SUMPRODUCT(StatVector,I186:R186)+Calcs!AD1089</f>
        <v>469.04207100981068</v>
      </c>
      <c r="N186">
        <v>102</v>
      </c>
      <c r="BA186">
        <f t="shared" si="143"/>
        <v>0</v>
      </c>
      <c r="BC186">
        <f t="shared" si="144"/>
        <v>0</v>
      </c>
      <c r="BD186">
        <f t="shared" si="145"/>
        <v>0</v>
      </c>
      <c r="BE186">
        <f t="shared" si="146"/>
        <v>0</v>
      </c>
      <c r="BG186">
        <f>BA186*BestGemValue</f>
        <v>0</v>
      </c>
      <c r="BI186">
        <f t="shared" si="147"/>
        <v>1</v>
      </c>
      <c r="BJ186">
        <f>1</f>
        <v>1</v>
      </c>
      <c r="BK186">
        <f t="shared" si="148"/>
        <v>469.04207100981068</v>
      </c>
      <c r="BL186">
        <f t="shared" si="149"/>
        <v>469.04207100981068</v>
      </c>
      <c r="BP186" s="44"/>
      <c r="BR186" t="s">
        <v>55</v>
      </c>
      <c r="BS186">
        <f>VLOOKUP(BR186,ZoneFilters,3,FALSE())</f>
        <v>1</v>
      </c>
    </row>
    <row r="187" spans="1:71" x14ac:dyDescent="0.25">
      <c r="A187" t="s">
        <v>376</v>
      </c>
      <c r="B187" t="s">
        <v>365</v>
      </c>
      <c r="C187" t="str">
        <f t="shared" si="142"/>
        <v>Trinket 10</v>
      </c>
      <c r="E187">
        <f>IF(Trinket1EQ=A187,1,IF(Trinket2EQ=A187,1,0))</f>
        <v>0</v>
      </c>
      <c r="G187">
        <f>SUMPRODUCT(StatVector,I187:R187)+Calcs!AE1089</f>
        <v>508.28381464850423</v>
      </c>
      <c r="M187">
        <v>240</v>
      </c>
      <c r="BA187">
        <f t="shared" si="143"/>
        <v>0</v>
      </c>
      <c r="BC187">
        <f t="shared" si="144"/>
        <v>0</v>
      </c>
      <c r="BD187">
        <f t="shared" si="145"/>
        <v>0</v>
      </c>
      <c r="BE187">
        <f t="shared" si="146"/>
        <v>0</v>
      </c>
      <c r="BG187">
        <f>BA187*BestGemValue</f>
        <v>0</v>
      </c>
      <c r="BI187">
        <f t="shared" si="147"/>
        <v>1</v>
      </c>
      <c r="BJ187">
        <f>1</f>
        <v>1</v>
      </c>
      <c r="BK187">
        <f t="shared" si="148"/>
        <v>508.28381464850423</v>
      </c>
      <c r="BL187">
        <f t="shared" si="149"/>
        <v>508.28381464850423</v>
      </c>
      <c r="BP187" s="44"/>
      <c r="BR187" t="s">
        <v>55</v>
      </c>
      <c r="BS187">
        <f>VLOOKUP(BR187,ZoneFilters,3,FALSE())</f>
        <v>1</v>
      </c>
    </row>
    <row r="188" spans="1:71" x14ac:dyDescent="0.25">
      <c r="A188" t="s">
        <v>377</v>
      </c>
      <c r="B188" t="s">
        <v>365</v>
      </c>
      <c r="C188" t="str">
        <f t="shared" si="142"/>
        <v>Trinket 12</v>
      </c>
      <c r="E188">
        <f>IF(Trinket1EQ=A188,1,IF(Trinket2EQ=A188,1,0))</f>
        <v>0</v>
      </c>
      <c r="G188">
        <f>SUMPRODUCT(StatVector,I188:R188)+Calcs!AI1089</f>
        <v>451.70535449954173</v>
      </c>
      <c r="N188">
        <v>114</v>
      </c>
      <c r="BA188">
        <f t="shared" si="143"/>
        <v>0</v>
      </c>
      <c r="BC188">
        <f t="shared" si="144"/>
        <v>0</v>
      </c>
      <c r="BD188">
        <f t="shared" si="145"/>
        <v>0</v>
      </c>
      <c r="BE188">
        <f t="shared" si="146"/>
        <v>0</v>
      </c>
      <c r="BG188">
        <f>BA188*BestGemValue</f>
        <v>0</v>
      </c>
      <c r="BI188">
        <f t="shared" si="147"/>
        <v>1</v>
      </c>
      <c r="BJ188">
        <f>1</f>
        <v>1</v>
      </c>
      <c r="BK188">
        <f t="shared" si="148"/>
        <v>451.70535449954173</v>
      </c>
      <c r="BL188">
        <f t="shared" si="149"/>
        <v>451.70535449954173</v>
      </c>
      <c r="BP188" s="44"/>
      <c r="BR188" t="s">
        <v>55</v>
      </c>
      <c r="BS188">
        <f>VLOOKUP(BR188,ZoneFilters,3,FALSE())</f>
        <v>1</v>
      </c>
    </row>
    <row r="189" spans="1:71" x14ac:dyDescent="0.25">
      <c r="A189" t="s">
        <v>378</v>
      </c>
      <c r="B189" t="s">
        <v>365</v>
      </c>
      <c r="C189" t="str">
        <f t="shared" si="142"/>
        <v>Trinket 15</v>
      </c>
      <c r="E189">
        <f>IF(Trinket1EQ=A189,1,IF(Trinket2EQ=A189,1,0))</f>
        <v>0</v>
      </c>
      <c r="G189">
        <f>SUMPRODUCT(StatVector,I189:R189)+Calcs!AF1089</f>
        <v>404.50659395613604</v>
      </c>
      <c r="M189">
        <v>222</v>
      </c>
      <c r="BA189">
        <f t="shared" si="143"/>
        <v>0</v>
      </c>
      <c r="BC189">
        <f t="shared" si="144"/>
        <v>0</v>
      </c>
      <c r="BD189">
        <f t="shared" si="145"/>
        <v>0</v>
      </c>
      <c r="BE189">
        <f t="shared" si="146"/>
        <v>0</v>
      </c>
      <c r="BG189">
        <f>BA189*BestGemValue</f>
        <v>0</v>
      </c>
      <c r="BI189">
        <f t="shared" si="147"/>
        <v>1</v>
      </c>
      <c r="BJ189">
        <f>1</f>
        <v>1</v>
      </c>
      <c r="BK189">
        <f t="shared" si="148"/>
        <v>404.50659395613604</v>
      </c>
      <c r="BL189">
        <f t="shared" si="149"/>
        <v>404.50659395613604</v>
      </c>
      <c r="BP189" s="44"/>
      <c r="BR189" t="s">
        <v>55</v>
      </c>
      <c r="BS189">
        <f>VLOOKUP(BR189,ZoneFilters,3,FALSE())</f>
        <v>1</v>
      </c>
    </row>
    <row r="190" spans="1:71" x14ac:dyDescent="0.25">
      <c r="A190" t="s">
        <v>379</v>
      </c>
      <c r="B190" t="s">
        <v>365</v>
      </c>
      <c r="C190" t="str">
        <f t="shared" si="142"/>
        <v>Trinket 14</v>
      </c>
      <c r="E190">
        <f>IF(Trinket1EQ=A190,1,IF(Trinket2EQ=A190,1,0))</f>
        <v>0</v>
      </c>
      <c r="G190">
        <f>SUMPRODUCT(StatVector,I190:R190)+Calcs!AK1089</f>
        <v>409.28136977730128</v>
      </c>
      <c r="O190">
        <v>83</v>
      </c>
      <c r="BA190">
        <f t="shared" si="143"/>
        <v>0</v>
      </c>
      <c r="BC190">
        <f t="shared" si="144"/>
        <v>0</v>
      </c>
      <c r="BD190">
        <f t="shared" si="145"/>
        <v>0</v>
      </c>
      <c r="BE190">
        <f t="shared" si="146"/>
        <v>0</v>
      </c>
      <c r="BG190">
        <f>BA190*BestGemValue</f>
        <v>0</v>
      </c>
      <c r="BI190">
        <f t="shared" si="147"/>
        <v>1</v>
      </c>
      <c r="BJ190">
        <f>1</f>
        <v>1</v>
      </c>
      <c r="BK190">
        <f t="shared" si="148"/>
        <v>409.28136977730128</v>
      </c>
      <c r="BL190">
        <f t="shared" si="149"/>
        <v>409.28136977730128</v>
      </c>
      <c r="BP190" s="44"/>
      <c r="BR190" t="s">
        <v>55</v>
      </c>
      <c r="BS190">
        <f>VLOOKUP(BR190,ZoneFilters,3,FALSE())</f>
        <v>1</v>
      </c>
    </row>
    <row r="191" spans="1:71" x14ac:dyDescent="0.25">
      <c r="A191" t="s">
        <v>380</v>
      </c>
      <c r="B191" t="s">
        <v>365</v>
      </c>
      <c r="C191" t="str">
        <f t="shared" si="142"/>
        <v>Trinket 13</v>
      </c>
      <c r="E191">
        <f>IF(Trinket1EQ=A191,1,IF(Trinket2EQ=A191,1,0))</f>
        <v>0</v>
      </c>
      <c r="G191">
        <f>SUMPRODUCT(StatVector,I191:R191)+Calcs!AH1089</f>
        <v>416.62737551549122</v>
      </c>
      <c r="O191">
        <v>108</v>
      </c>
      <c r="BA191">
        <f t="shared" si="143"/>
        <v>0</v>
      </c>
      <c r="BC191">
        <f t="shared" si="144"/>
        <v>0</v>
      </c>
      <c r="BD191">
        <f t="shared" si="145"/>
        <v>0</v>
      </c>
      <c r="BE191">
        <f t="shared" si="146"/>
        <v>0</v>
      </c>
      <c r="BG191">
        <f>BA191*BestGemValue</f>
        <v>0</v>
      </c>
      <c r="BI191">
        <f t="shared" si="147"/>
        <v>1</v>
      </c>
      <c r="BJ191">
        <f>1</f>
        <v>1</v>
      </c>
      <c r="BK191">
        <f t="shared" si="148"/>
        <v>416.62737551549122</v>
      </c>
      <c r="BL191">
        <f t="shared" si="149"/>
        <v>416.62737551549122</v>
      </c>
      <c r="BP191" s="44"/>
      <c r="BR191" t="s">
        <v>55</v>
      </c>
      <c r="BS191">
        <f>VLOOKUP(BR191,ZoneFilters,3,FALSE())</f>
        <v>1</v>
      </c>
    </row>
    <row r="192" spans="1:71" x14ac:dyDescent="0.25">
      <c r="A192" t="s">
        <v>381</v>
      </c>
      <c r="B192" t="s">
        <v>365</v>
      </c>
      <c r="C192" t="str">
        <f t="shared" si="142"/>
        <v>Trinket 18</v>
      </c>
      <c r="E192">
        <f>IF(Trinket1EQ=A192,1,IF(Trinket2EQ=A192,1,0))</f>
        <v>0</v>
      </c>
      <c r="G192">
        <f>SUMPRODUCT(StatVector,I192:R192)+Calcs!AG1089</f>
        <v>363.25829898426639</v>
      </c>
      <c r="J192">
        <v>90</v>
      </c>
      <c r="BA192">
        <f t="shared" si="143"/>
        <v>0</v>
      </c>
      <c r="BC192">
        <f t="shared" si="144"/>
        <v>0</v>
      </c>
      <c r="BD192">
        <f t="shared" si="145"/>
        <v>0</v>
      </c>
      <c r="BE192">
        <f t="shared" si="146"/>
        <v>0</v>
      </c>
      <c r="BG192">
        <f>BA192*BestGemValue</f>
        <v>0</v>
      </c>
      <c r="BI192">
        <f t="shared" si="147"/>
        <v>1</v>
      </c>
      <c r="BJ192">
        <f>1</f>
        <v>1</v>
      </c>
      <c r="BK192">
        <f t="shared" si="148"/>
        <v>363.25829898426639</v>
      </c>
      <c r="BL192">
        <f t="shared" si="149"/>
        <v>363.25829898426639</v>
      </c>
      <c r="BP192" s="44"/>
      <c r="BR192" t="s">
        <v>55</v>
      </c>
      <c r="BS192">
        <f>VLOOKUP(BR192,ZoneFilters,3,FALSE())</f>
        <v>1</v>
      </c>
    </row>
    <row r="193" spans="1:71" x14ac:dyDescent="0.25">
      <c r="A193" t="s">
        <v>382</v>
      </c>
      <c r="B193" t="s">
        <v>365</v>
      </c>
      <c r="C193" t="str">
        <f t="shared" si="142"/>
        <v>Trinket 19</v>
      </c>
      <c r="E193">
        <f>IF(Trinket1EQ=A193,1,IF(Trinket2EQ=A193,1,0))</f>
        <v>0</v>
      </c>
      <c r="G193">
        <f>SUMPRODUCT(StatVector,I193:R193)+Calcs!AW1089</f>
        <v>356.77625714488647</v>
      </c>
      <c r="R193">
        <v>84</v>
      </c>
      <c r="BA193">
        <f t="shared" si="143"/>
        <v>0</v>
      </c>
      <c r="BC193">
        <f t="shared" si="144"/>
        <v>0</v>
      </c>
      <c r="BD193">
        <f t="shared" si="145"/>
        <v>0</v>
      </c>
      <c r="BE193">
        <f t="shared" si="146"/>
        <v>0</v>
      </c>
      <c r="BG193">
        <f>BA193*BestGemValue</f>
        <v>0</v>
      </c>
      <c r="BI193">
        <f t="shared" si="147"/>
        <v>1</v>
      </c>
      <c r="BJ193">
        <f>1</f>
        <v>1</v>
      </c>
      <c r="BK193">
        <f t="shared" si="148"/>
        <v>356.77625714488647</v>
      </c>
      <c r="BL193">
        <f t="shared" si="149"/>
        <v>356.77625714488647</v>
      </c>
      <c r="BP193" s="44"/>
      <c r="BR193" t="s">
        <v>55</v>
      </c>
      <c r="BS193">
        <f>VLOOKUP(BR193,ZoneFilters,3,FALSE())</f>
        <v>1</v>
      </c>
    </row>
    <row r="194" spans="1:71" x14ac:dyDescent="0.25">
      <c r="A194" t="s">
        <v>383</v>
      </c>
      <c r="B194" t="s">
        <v>365</v>
      </c>
      <c r="C194" t="str">
        <f t="shared" si="142"/>
        <v>Trinket 16</v>
      </c>
      <c r="E194">
        <f>IF(Trinket1EQ=A194,1,IF(Trinket2EQ=A194,1,0))</f>
        <v>0</v>
      </c>
      <c r="G194">
        <f>SUMPRODUCT(StatVector,I194:R194)</f>
        <v>391.16449954989105</v>
      </c>
      <c r="M194">
        <f>1024/6</f>
        <v>170.66666666666666</v>
      </c>
      <c r="O194">
        <v>128</v>
      </c>
      <c r="BA194">
        <f t="shared" si="143"/>
        <v>0</v>
      </c>
      <c r="BC194">
        <f t="shared" si="144"/>
        <v>0</v>
      </c>
      <c r="BD194">
        <f t="shared" si="145"/>
        <v>0</v>
      </c>
      <c r="BE194">
        <f t="shared" si="146"/>
        <v>0</v>
      </c>
      <c r="BG194">
        <f>BA194*BestGemValue</f>
        <v>0</v>
      </c>
      <c r="BI194">
        <f t="shared" si="147"/>
        <v>1</v>
      </c>
      <c r="BJ194">
        <f>1</f>
        <v>1</v>
      </c>
      <c r="BK194">
        <f t="shared" si="148"/>
        <v>391.16449954989105</v>
      </c>
      <c r="BL194">
        <f t="shared" si="149"/>
        <v>391.16449954989105</v>
      </c>
      <c r="BP194" s="44"/>
      <c r="BR194" t="s">
        <v>55</v>
      </c>
      <c r="BS194">
        <f>VLOOKUP(BR194,ZoneFilters,3,FALSE())</f>
        <v>1</v>
      </c>
    </row>
    <row r="195" spans="1:71" x14ac:dyDescent="0.25">
      <c r="A195" t="s">
        <v>384</v>
      </c>
      <c r="B195" t="s">
        <v>365</v>
      </c>
      <c r="C195" t="str">
        <f t="shared" si="142"/>
        <v>Trinket 17</v>
      </c>
      <c r="E195">
        <f>IF(Trinket1EQ=A195,1,IF(Trinket2EQ=A195,1,0))</f>
        <v>0</v>
      </c>
      <c r="G195">
        <f>SUMPRODUCT(StatVector,I195:R195)+Calcs!AJ1089</f>
        <v>385.25399081629655</v>
      </c>
      <c r="O195">
        <v>95</v>
      </c>
      <c r="BA195">
        <f t="shared" si="143"/>
        <v>0</v>
      </c>
      <c r="BC195">
        <f t="shared" si="144"/>
        <v>0</v>
      </c>
      <c r="BD195">
        <f t="shared" si="145"/>
        <v>0</v>
      </c>
      <c r="BE195">
        <f t="shared" si="146"/>
        <v>0</v>
      </c>
      <c r="BG195">
        <f>BA195*BestGemValue</f>
        <v>0</v>
      </c>
      <c r="BI195">
        <f t="shared" si="147"/>
        <v>1</v>
      </c>
      <c r="BJ195">
        <f>1</f>
        <v>1</v>
      </c>
      <c r="BK195">
        <f t="shared" si="148"/>
        <v>385.25399081629655</v>
      </c>
      <c r="BL195">
        <f t="shared" si="149"/>
        <v>385.25399081629655</v>
      </c>
      <c r="BP195" s="44"/>
      <c r="BR195" t="s">
        <v>55</v>
      </c>
      <c r="BS195">
        <f>VLOOKUP(BR195,ZoneFilters,3,FALSE())</f>
        <v>1</v>
      </c>
    </row>
    <row r="196" spans="1:71" x14ac:dyDescent="0.25">
      <c r="BP196" s="44"/>
    </row>
    <row r="197" spans="1:71" x14ac:dyDescent="0.25">
      <c r="A197" s="44" t="s">
        <v>125</v>
      </c>
      <c r="B197" t="s">
        <v>124</v>
      </c>
      <c r="C197" t="str">
        <f t="shared" ref="C197:C216" si="150">B197&amp;" "&amp;_xlfn.RANK.EQ(BL197,RangedScores,0)</f>
        <v>Ranged 1</v>
      </c>
      <c r="E197">
        <f t="shared" ref="E197:E216" si="151">IF(RangedEQ=A197,1,0)</f>
        <v>0</v>
      </c>
      <c r="G197">
        <f t="shared" ref="G197:G216" si="152">SUMPRODUCT(StatVector,I197:R197)</f>
        <v>319.62351490404512</v>
      </c>
      <c r="J197">
        <v>62</v>
      </c>
      <c r="K197">
        <v>62</v>
      </c>
      <c r="M197">
        <v>66</v>
      </c>
      <c r="N197">
        <v>41</v>
      </c>
      <c r="R197">
        <v>33</v>
      </c>
      <c r="T197">
        <v>1</v>
      </c>
      <c r="AQ197">
        <v>4</v>
      </c>
      <c r="BA197">
        <f t="shared" ref="BA197:BA216" si="153">T197+U197+V197</f>
        <v>1</v>
      </c>
      <c r="BC197">
        <f t="shared" ref="BC197:BC216" si="154">SUMPRODUCT(StatVector,AP197:AY197)</f>
        <v>7.7191560584550762</v>
      </c>
      <c r="BD197">
        <f t="shared" ref="BD197:BD216" si="155">T197*BestRedGemValue+U197*BestYellowGemValue+V197*BestBlueGemValue</f>
        <v>40</v>
      </c>
      <c r="BE197">
        <f t="shared" ref="BE197:BE216" si="156">BC197+BD197</f>
        <v>47.719156058455077</v>
      </c>
      <c r="BG197">
        <f>BA197*BestGemValue</f>
        <v>40</v>
      </c>
      <c r="BI197">
        <f t="shared" ref="BI197:BI216" si="157">IF(BG197&gt;BE197,0,1)</f>
        <v>1</v>
      </c>
      <c r="BJ197">
        <f>1</f>
        <v>1</v>
      </c>
      <c r="BK197">
        <f t="shared" ref="BK197:BK216" si="158">BI197*BE197+(1-BI197)*BG197+G197</f>
        <v>367.34267096250022</v>
      </c>
      <c r="BL197">
        <f t="shared" ref="BL197:BL216" si="159">BK197*(1-E197)*BS197</f>
        <v>367.34267096250022</v>
      </c>
      <c r="BN197">
        <f t="shared" ref="BN197:BN216" si="160">IF(T197&gt;0,1,IF(T197+U197&gt;0,2,IF(T197+U197+V197&gt;0,3,0)))</f>
        <v>1</v>
      </c>
      <c r="BO197">
        <f t="shared" ref="BO197:BO216" si="161">IF(T197&gt;1,1,IF(T197+U197&gt;1,2,IF(T197+U197+V197&gt;1,3,0)))</f>
        <v>0</v>
      </c>
      <c r="BP197" s="44">
        <f t="shared" ref="BP197:BP216" si="162">IF(T197&gt;2,1,IF(T197+U197&gt;2,2,IF(T197+U197+V197&gt;2,3,0)))</f>
        <v>0</v>
      </c>
      <c r="BR197" s="44" t="s">
        <v>67</v>
      </c>
      <c r="BS197">
        <f>VLOOKUP(BR197,ZoneFilters,3,FALSE())</f>
        <v>1</v>
      </c>
    </row>
    <row r="198" spans="1:71" x14ac:dyDescent="0.25">
      <c r="A198" s="44" t="s">
        <v>385</v>
      </c>
      <c r="B198" t="s">
        <v>124</v>
      </c>
      <c r="C198" t="str">
        <f t="shared" si="150"/>
        <v>Ranged 2</v>
      </c>
      <c r="E198">
        <f t="shared" si="151"/>
        <v>0</v>
      </c>
      <c r="G198">
        <f t="shared" si="152"/>
        <v>282.68636835037671</v>
      </c>
      <c r="J198">
        <v>54</v>
      </c>
      <c r="K198">
        <v>48</v>
      </c>
      <c r="M198">
        <v>61</v>
      </c>
      <c r="N198">
        <v>28</v>
      </c>
      <c r="R198">
        <v>36</v>
      </c>
      <c r="T198">
        <v>1</v>
      </c>
      <c r="AQ198">
        <v>4</v>
      </c>
      <c r="BA198">
        <f t="shared" si="153"/>
        <v>1</v>
      </c>
      <c r="BC198">
        <f t="shared" si="154"/>
        <v>7.7191560584550762</v>
      </c>
      <c r="BD198">
        <f t="shared" si="155"/>
        <v>40</v>
      </c>
      <c r="BE198">
        <f t="shared" si="156"/>
        <v>47.719156058455077</v>
      </c>
      <c r="BG198">
        <f>BA198*BestGemValue</f>
        <v>40</v>
      </c>
      <c r="BI198">
        <f t="shared" si="157"/>
        <v>1</v>
      </c>
      <c r="BJ198">
        <f>1</f>
        <v>1</v>
      </c>
      <c r="BK198">
        <f t="shared" si="158"/>
        <v>330.40552440883181</v>
      </c>
      <c r="BL198">
        <f t="shared" si="159"/>
        <v>330.40552440883181</v>
      </c>
      <c r="BN198">
        <f t="shared" si="160"/>
        <v>1</v>
      </c>
      <c r="BO198">
        <f t="shared" si="161"/>
        <v>0</v>
      </c>
      <c r="BP198" s="44">
        <f t="shared" si="162"/>
        <v>0</v>
      </c>
      <c r="BR198" s="44" t="s">
        <v>62</v>
      </c>
      <c r="BS198">
        <f>VLOOKUP(BR198,ZoneFilters,3,FALSE())</f>
        <v>1</v>
      </c>
    </row>
    <row r="199" spans="1:71" x14ac:dyDescent="0.25">
      <c r="A199" s="44" t="s">
        <v>386</v>
      </c>
      <c r="B199" t="s">
        <v>124</v>
      </c>
      <c r="C199" t="str">
        <f t="shared" si="150"/>
        <v>Ranged 3</v>
      </c>
      <c r="E199">
        <f t="shared" si="151"/>
        <v>0</v>
      </c>
      <c r="G199">
        <f t="shared" si="152"/>
        <v>273.13750879967472</v>
      </c>
      <c r="J199">
        <v>43</v>
      </c>
      <c r="K199">
        <v>36</v>
      </c>
      <c r="M199">
        <v>79</v>
      </c>
      <c r="Q199">
        <v>23</v>
      </c>
      <c r="R199">
        <v>36</v>
      </c>
      <c r="T199">
        <v>1</v>
      </c>
      <c r="AQ199">
        <v>4</v>
      </c>
      <c r="BA199">
        <f t="shared" si="153"/>
        <v>1</v>
      </c>
      <c r="BC199">
        <f t="shared" si="154"/>
        <v>7.7191560584550762</v>
      </c>
      <c r="BD199">
        <f t="shared" si="155"/>
        <v>40</v>
      </c>
      <c r="BE199">
        <f t="shared" si="156"/>
        <v>47.719156058455077</v>
      </c>
      <c r="BG199">
        <f>BA199*BestGemValue</f>
        <v>40</v>
      </c>
      <c r="BI199">
        <f t="shared" si="157"/>
        <v>1</v>
      </c>
      <c r="BJ199">
        <f>1</f>
        <v>1</v>
      </c>
      <c r="BK199">
        <f t="shared" si="158"/>
        <v>320.85666485812982</v>
      </c>
      <c r="BL199">
        <f t="shared" si="159"/>
        <v>320.85666485812982</v>
      </c>
      <c r="BN199">
        <f t="shared" si="160"/>
        <v>1</v>
      </c>
      <c r="BO199">
        <f t="shared" si="161"/>
        <v>0</v>
      </c>
      <c r="BP199" s="44">
        <f t="shared" si="162"/>
        <v>0</v>
      </c>
      <c r="BR199" s="44" t="s">
        <v>62</v>
      </c>
      <c r="BS199">
        <f>VLOOKUP(BR199,ZoneFilters,3,FALSE())</f>
        <v>1</v>
      </c>
    </row>
    <row r="200" spans="1:71" x14ac:dyDescent="0.25">
      <c r="A200" s="44" t="s">
        <v>387</v>
      </c>
      <c r="B200" t="s">
        <v>124</v>
      </c>
      <c r="C200" t="str">
        <f t="shared" si="150"/>
        <v>Ranged 5</v>
      </c>
      <c r="E200">
        <f t="shared" si="151"/>
        <v>0</v>
      </c>
      <c r="G200">
        <f t="shared" si="152"/>
        <v>307.40218464613025</v>
      </c>
      <c r="J200">
        <v>54</v>
      </c>
      <c r="K200">
        <v>54</v>
      </c>
      <c r="M200">
        <v>72</v>
      </c>
      <c r="N200">
        <v>36</v>
      </c>
      <c r="R200">
        <v>36</v>
      </c>
      <c r="BA200">
        <f t="shared" si="153"/>
        <v>0</v>
      </c>
      <c r="BC200">
        <f t="shared" si="154"/>
        <v>0</v>
      </c>
      <c r="BD200">
        <f t="shared" si="155"/>
        <v>0</v>
      </c>
      <c r="BE200">
        <f t="shared" si="156"/>
        <v>0</v>
      </c>
      <c r="BG200">
        <f>BA200*BestGemValue</f>
        <v>0</v>
      </c>
      <c r="BI200">
        <f t="shared" si="157"/>
        <v>1</v>
      </c>
      <c r="BJ200">
        <f>1</f>
        <v>1</v>
      </c>
      <c r="BK200">
        <f t="shared" si="158"/>
        <v>307.40218464613025</v>
      </c>
      <c r="BL200">
        <f t="shared" si="159"/>
        <v>307.40218464613025</v>
      </c>
      <c r="BN200">
        <f t="shared" si="160"/>
        <v>0</v>
      </c>
      <c r="BO200">
        <f t="shared" si="161"/>
        <v>0</v>
      </c>
      <c r="BP200" s="44">
        <f t="shared" si="162"/>
        <v>0</v>
      </c>
      <c r="BR200" s="44" t="s">
        <v>65</v>
      </c>
      <c r="BS200">
        <f>VLOOKUP(BR200,ZoneFilters,3,FALSE())</f>
        <v>1</v>
      </c>
    </row>
    <row r="201" spans="1:71" x14ac:dyDescent="0.25">
      <c r="A201" s="44" t="s">
        <v>388</v>
      </c>
      <c r="B201" t="s">
        <v>124</v>
      </c>
      <c r="C201" t="str">
        <f t="shared" si="150"/>
        <v>Ranged 6</v>
      </c>
      <c r="E201">
        <f t="shared" si="151"/>
        <v>0</v>
      </c>
      <c r="G201">
        <f t="shared" si="152"/>
        <v>256.38810356493548</v>
      </c>
      <c r="J201">
        <v>43</v>
      </c>
      <c r="K201">
        <v>46</v>
      </c>
      <c r="M201">
        <v>72</v>
      </c>
      <c r="N201">
        <v>28</v>
      </c>
      <c r="O201">
        <v>31</v>
      </c>
      <c r="U201">
        <v>1</v>
      </c>
      <c r="AT201">
        <v>8</v>
      </c>
      <c r="BA201">
        <f t="shared" si="153"/>
        <v>1</v>
      </c>
      <c r="BC201">
        <f t="shared" si="154"/>
        <v>8</v>
      </c>
      <c r="BD201">
        <f t="shared" si="155"/>
        <v>38.123555063124755</v>
      </c>
      <c r="BE201">
        <f t="shared" si="156"/>
        <v>46.123555063124755</v>
      </c>
      <c r="BG201">
        <f>BA201*BestGemValue</f>
        <v>40</v>
      </c>
      <c r="BI201">
        <f t="shared" si="157"/>
        <v>1</v>
      </c>
      <c r="BJ201">
        <f>1</f>
        <v>1</v>
      </c>
      <c r="BK201">
        <f t="shared" si="158"/>
        <v>302.51165862806022</v>
      </c>
      <c r="BL201">
        <f t="shared" si="159"/>
        <v>302.51165862806022</v>
      </c>
      <c r="BN201">
        <f t="shared" si="160"/>
        <v>2</v>
      </c>
      <c r="BO201">
        <f t="shared" si="161"/>
        <v>0</v>
      </c>
      <c r="BP201" s="44">
        <f t="shared" si="162"/>
        <v>0</v>
      </c>
      <c r="BR201" s="44" t="s">
        <v>62</v>
      </c>
      <c r="BS201">
        <f>VLOOKUP(BR201,ZoneFilters,3,FALSE())</f>
        <v>1</v>
      </c>
    </row>
    <row r="202" spans="1:71" x14ac:dyDescent="0.25">
      <c r="A202" s="44" t="s">
        <v>389</v>
      </c>
      <c r="B202" t="s">
        <v>124</v>
      </c>
      <c r="C202" t="str">
        <f t="shared" si="150"/>
        <v>Ranged 4</v>
      </c>
      <c r="E202">
        <f t="shared" si="151"/>
        <v>0</v>
      </c>
      <c r="G202">
        <f t="shared" si="152"/>
        <v>262.32280530548746</v>
      </c>
      <c r="J202">
        <v>43</v>
      </c>
      <c r="K202">
        <v>39</v>
      </c>
      <c r="M202">
        <v>78</v>
      </c>
      <c r="N202">
        <v>36</v>
      </c>
      <c r="O202">
        <v>23</v>
      </c>
      <c r="T202">
        <v>1</v>
      </c>
      <c r="AQ202">
        <v>4</v>
      </c>
      <c r="BA202">
        <f t="shared" si="153"/>
        <v>1</v>
      </c>
      <c r="BC202">
        <f t="shared" si="154"/>
        <v>7.7191560584550762</v>
      </c>
      <c r="BD202">
        <f t="shared" si="155"/>
        <v>40</v>
      </c>
      <c r="BE202">
        <f t="shared" si="156"/>
        <v>47.719156058455077</v>
      </c>
      <c r="BG202">
        <f>BA202*BestGemValue</f>
        <v>40</v>
      </c>
      <c r="BI202">
        <f t="shared" si="157"/>
        <v>1</v>
      </c>
      <c r="BJ202">
        <f>1</f>
        <v>1</v>
      </c>
      <c r="BK202">
        <f t="shared" si="158"/>
        <v>310.04196136394256</v>
      </c>
      <c r="BL202">
        <f t="shared" si="159"/>
        <v>310.04196136394256</v>
      </c>
      <c r="BN202">
        <f t="shared" si="160"/>
        <v>1</v>
      </c>
      <c r="BO202">
        <f t="shared" si="161"/>
        <v>0</v>
      </c>
      <c r="BP202" s="44">
        <f t="shared" si="162"/>
        <v>0</v>
      </c>
      <c r="BR202" s="44" t="s">
        <v>62</v>
      </c>
      <c r="BS202">
        <f>VLOOKUP(BR202,ZoneFilters,3,FALSE())</f>
        <v>1</v>
      </c>
    </row>
    <row r="203" spans="1:71" x14ac:dyDescent="0.25">
      <c r="A203" s="44" t="s">
        <v>390</v>
      </c>
      <c r="B203" t="s">
        <v>124</v>
      </c>
      <c r="C203" t="str">
        <f t="shared" si="150"/>
        <v>Ranged 20</v>
      </c>
      <c r="E203">
        <f t="shared" si="151"/>
        <v>1</v>
      </c>
      <c r="G203">
        <f t="shared" si="152"/>
        <v>286.33154621687902</v>
      </c>
      <c r="J203">
        <v>51</v>
      </c>
      <c r="K203">
        <v>51</v>
      </c>
      <c r="M203">
        <v>68</v>
      </c>
      <c r="N203">
        <v>34</v>
      </c>
      <c r="Q203">
        <v>34</v>
      </c>
      <c r="BA203">
        <f t="shared" si="153"/>
        <v>0</v>
      </c>
      <c r="BC203">
        <f t="shared" si="154"/>
        <v>0</v>
      </c>
      <c r="BD203">
        <f t="shared" si="155"/>
        <v>0</v>
      </c>
      <c r="BE203">
        <f t="shared" si="156"/>
        <v>0</v>
      </c>
      <c r="BG203">
        <f>BA203*BestGemValue</f>
        <v>0</v>
      </c>
      <c r="BI203">
        <f t="shared" si="157"/>
        <v>1</v>
      </c>
      <c r="BJ203">
        <f>1</f>
        <v>1</v>
      </c>
      <c r="BK203">
        <f t="shared" si="158"/>
        <v>286.33154621687902</v>
      </c>
      <c r="BL203">
        <f t="shared" si="159"/>
        <v>0</v>
      </c>
      <c r="BN203">
        <f t="shared" si="160"/>
        <v>0</v>
      </c>
      <c r="BO203">
        <f t="shared" si="161"/>
        <v>0</v>
      </c>
      <c r="BP203" s="44">
        <f t="shared" si="162"/>
        <v>0</v>
      </c>
      <c r="BR203" s="44" t="s">
        <v>55</v>
      </c>
      <c r="BS203">
        <f>VLOOKUP(BR203,ZoneFilters,3,FALSE())</f>
        <v>1</v>
      </c>
    </row>
    <row r="204" spans="1:71" x14ac:dyDescent="0.25">
      <c r="A204" t="s">
        <v>391</v>
      </c>
      <c r="B204" t="s">
        <v>124</v>
      </c>
      <c r="C204" t="str">
        <f t="shared" si="150"/>
        <v>Ranged 8</v>
      </c>
      <c r="E204">
        <f t="shared" si="151"/>
        <v>0</v>
      </c>
      <c r="G204">
        <f t="shared" si="152"/>
        <v>239.9896700359746</v>
      </c>
      <c r="J204">
        <v>48</v>
      </c>
      <c r="K204">
        <v>48</v>
      </c>
      <c r="M204">
        <v>49</v>
      </c>
      <c r="N204">
        <v>32</v>
      </c>
      <c r="Q204">
        <v>24</v>
      </c>
      <c r="U204">
        <v>1</v>
      </c>
      <c r="AQ204">
        <v>4</v>
      </c>
      <c r="BA204">
        <f t="shared" si="153"/>
        <v>1</v>
      </c>
      <c r="BC204">
        <f t="shared" si="154"/>
        <v>7.7191560584550762</v>
      </c>
      <c r="BD204">
        <f t="shared" si="155"/>
        <v>38.123555063124755</v>
      </c>
      <c r="BE204">
        <f t="shared" si="156"/>
        <v>45.842711121579832</v>
      </c>
      <c r="BG204">
        <f>BA204*BestGemValue</f>
        <v>40</v>
      </c>
      <c r="BI204">
        <f t="shared" si="157"/>
        <v>1</v>
      </c>
      <c r="BJ204">
        <f>1</f>
        <v>1</v>
      </c>
      <c r="BK204">
        <f t="shared" si="158"/>
        <v>285.83238115755444</v>
      </c>
      <c r="BL204">
        <f t="shared" si="159"/>
        <v>285.83238115755444</v>
      </c>
      <c r="BN204">
        <f t="shared" si="160"/>
        <v>2</v>
      </c>
      <c r="BO204">
        <f t="shared" si="161"/>
        <v>0</v>
      </c>
      <c r="BP204" s="44">
        <f t="shared" si="162"/>
        <v>0</v>
      </c>
      <c r="BR204" s="44" t="s">
        <v>59</v>
      </c>
      <c r="BS204">
        <f>VLOOKUP(BR204,ZoneFilters,3,FALSE())</f>
        <v>1</v>
      </c>
    </row>
    <row r="205" spans="1:71" x14ac:dyDescent="0.25">
      <c r="A205" t="s">
        <v>392</v>
      </c>
      <c r="B205" t="s">
        <v>124</v>
      </c>
      <c r="C205" t="str">
        <f t="shared" si="150"/>
        <v>Ranged 7</v>
      </c>
      <c r="E205">
        <f t="shared" si="151"/>
        <v>0</v>
      </c>
      <c r="G205">
        <f t="shared" si="152"/>
        <v>245.9401852541906</v>
      </c>
      <c r="J205">
        <v>40</v>
      </c>
      <c r="K205">
        <v>48</v>
      </c>
      <c r="M205">
        <v>49</v>
      </c>
      <c r="Q205">
        <v>32</v>
      </c>
      <c r="R205">
        <v>32</v>
      </c>
      <c r="V205">
        <v>1</v>
      </c>
      <c r="AQ205">
        <v>4</v>
      </c>
      <c r="BA205">
        <f t="shared" si="153"/>
        <v>1</v>
      </c>
      <c r="BC205">
        <f t="shared" si="154"/>
        <v>7.7191560584550762</v>
      </c>
      <c r="BD205">
        <f t="shared" si="155"/>
        <v>20</v>
      </c>
      <c r="BE205">
        <f t="shared" si="156"/>
        <v>27.719156058455077</v>
      </c>
      <c r="BG205">
        <f>BA205*BestGemValue</f>
        <v>40</v>
      </c>
      <c r="BI205">
        <f t="shared" si="157"/>
        <v>0</v>
      </c>
      <c r="BJ205">
        <f>1</f>
        <v>1</v>
      </c>
      <c r="BK205">
        <f t="shared" si="158"/>
        <v>285.94018525419062</v>
      </c>
      <c r="BL205">
        <f t="shared" si="159"/>
        <v>285.94018525419062</v>
      </c>
      <c r="BN205">
        <f t="shared" si="160"/>
        <v>3</v>
      </c>
      <c r="BO205">
        <f t="shared" si="161"/>
        <v>0</v>
      </c>
      <c r="BP205" s="44">
        <f t="shared" si="162"/>
        <v>0</v>
      </c>
      <c r="BR205" s="44" t="s">
        <v>59</v>
      </c>
      <c r="BS205">
        <f>VLOOKUP(BR205,ZoneFilters,3,FALSE())</f>
        <v>1</v>
      </c>
    </row>
    <row r="206" spans="1:71" x14ac:dyDescent="0.25">
      <c r="A206" s="44" t="s">
        <v>393</v>
      </c>
      <c r="B206" t="s">
        <v>124</v>
      </c>
      <c r="C206" t="str">
        <f t="shared" si="150"/>
        <v>Ranged 9</v>
      </c>
      <c r="E206">
        <f t="shared" si="151"/>
        <v>0</v>
      </c>
      <c r="G206">
        <f t="shared" si="152"/>
        <v>278.24638635211579</v>
      </c>
      <c r="J206">
        <v>48</v>
      </c>
      <c r="K206">
        <v>42</v>
      </c>
      <c r="M206">
        <v>69</v>
      </c>
      <c r="N206">
        <v>32</v>
      </c>
      <c r="R206">
        <v>32</v>
      </c>
      <c r="BA206">
        <f t="shared" si="153"/>
        <v>0</v>
      </c>
      <c r="BC206">
        <f t="shared" si="154"/>
        <v>0</v>
      </c>
      <c r="BD206">
        <f t="shared" si="155"/>
        <v>0</v>
      </c>
      <c r="BE206">
        <f t="shared" si="156"/>
        <v>0</v>
      </c>
      <c r="BG206">
        <f>BA206*BestGemValue</f>
        <v>0</v>
      </c>
      <c r="BI206">
        <f t="shared" si="157"/>
        <v>1</v>
      </c>
      <c r="BJ206">
        <f>1</f>
        <v>1</v>
      </c>
      <c r="BK206">
        <f t="shared" si="158"/>
        <v>278.24638635211579</v>
      </c>
      <c r="BL206">
        <f t="shared" si="159"/>
        <v>278.24638635211579</v>
      </c>
      <c r="BN206">
        <f t="shared" si="160"/>
        <v>0</v>
      </c>
      <c r="BO206">
        <f t="shared" si="161"/>
        <v>0</v>
      </c>
      <c r="BP206" s="44">
        <f t="shared" si="162"/>
        <v>0</v>
      </c>
      <c r="BR206" s="44" t="s">
        <v>60</v>
      </c>
      <c r="BS206">
        <f>VLOOKUP(BR206,ZoneFilters,3,FALSE())</f>
        <v>1</v>
      </c>
    </row>
    <row r="207" spans="1:71" x14ac:dyDescent="0.25">
      <c r="A207" s="44" t="s">
        <v>394</v>
      </c>
      <c r="B207" t="s">
        <v>124</v>
      </c>
      <c r="C207" t="str">
        <f t="shared" si="150"/>
        <v>Ranged 11</v>
      </c>
      <c r="E207">
        <f t="shared" si="151"/>
        <v>0</v>
      </c>
      <c r="G207">
        <f t="shared" si="152"/>
        <v>267.40991928739572</v>
      </c>
      <c r="J207">
        <v>45</v>
      </c>
      <c r="K207">
        <v>32</v>
      </c>
      <c r="M207">
        <v>70</v>
      </c>
      <c r="Q207">
        <v>28</v>
      </c>
      <c r="R207">
        <v>31</v>
      </c>
      <c r="BA207">
        <f t="shared" si="153"/>
        <v>0</v>
      </c>
      <c r="BC207">
        <f t="shared" si="154"/>
        <v>0</v>
      </c>
      <c r="BD207">
        <f t="shared" si="155"/>
        <v>0</v>
      </c>
      <c r="BE207">
        <f t="shared" si="156"/>
        <v>0</v>
      </c>
      <c r="BG207">
        <f>BA207*BestGemValue</f>
        <v>0</v>
      </c>
      <c r="BI207">
        <f t="shared" si="157"/>
        <v>1</v>
      </c>
      <c r="BJ207">
        <f>1</f>
        <v>1</v>
      </c>
      <c r="BK207">
        <f t="shared" si="158"/>
        <v>267.40991928739572</v>
      </c>
      <c r="BL207">
        <f t="shared" si="159"/>
        <v>267.40991928739572</v>
      </c>
      <c r="BN207">
        <f t="shared" si="160"/>
        <v>0</v>
      </c>
      <c r="BO207">
        <f t="shared" si="161"/>
        <v>0</v>
      </c>
      <c r="BP207" s="44">
        <f t="shared" si="162"/>
        <v>0</v>
      </c>
      <c r="BR207" s="44" t="s">
        <v>60</v>
      </c>
      <c r="BS207">
        <f>VLOOKUP(BR207,ZoneFilters,3,FALSE())</f>
        <v>1</v>
      </c>
    </row>
    <row r="208" spans="1:71" x14ac:dyDescent="0.25">
      <c r="A208" s="44" t="s">
        <v>395</v>
      </c>
      <c r="B208" t="s">
        <v>124</v>
      </c>
      <c r="C208" t="str">
        <f t="shared" si="150"/>
        <v>Ranged 15</v>
      </c>
      <c r="E208">
        <f t="shared" si="151"/>
        <v>0</v>
      </c>
      <c r="G208">
        <f t="shared" si="152"/>
        <v>252.22319474686998</v>
      </c>
      <c r="J208">
        <v>45</v>
      </c>
      <c r="K208">
        <v>41</v>
      </c>
      <c r="M208">
        <v>64</v>
      </c>
      <c r="N208">
        <v>31</v>
      </c>
      <c r="O208">
        <v>28</v>
      </c>
      <c r="BA208">
        <f t="shared" si="153"/>
        <v>0</v>
      </c>
      <c r="BC208">
        <f t="shared" si="154"/>
        <v>0</v>
      </c>
      <c r="BD208">
        <f t="shared" si="155"/>
        <v>0</v>
      </c>
      <c r="BE208">
        <f t="shared" si="156"/>
        <v>0</v>
      </c>
      <c r="BG208">
        <f>BA208*BestGemValue</f>
        <v>0</v>
      </c>
      <c r="BI208">
        <f t="shared" si="157"/>
        <v>1</v>
      </c>
      <c r="BJ208">
        <f>1</f>
        <v>1</v>
      </c>
      <c r="BK208">
        <f t="shared" si="158"/>
        <v>252.22319474686998</v>
      </c>
      <c r="BL208">
        <f t="shared" si="159"/>
        <v>252.22319474686998</v>
      </c>
      <c r="BN208">
        <f t="shared" si="160"/>
        <v>0</v>
      </c>
      <c r="BO208">
        <f t="shared" si="161"/>
        <v>0</v>
      </c>
      <c r="BP208" s="44">
        <f t="shared" si="162"/>
        <v>0</v>
      </c>
      <c r="BR208" s="44" t="s">
        <v>60</v>
      </c>
      <c r="BS208">
        <f>VLOOKUP(BR208,ZoneFilters,3,FALSE())</f>
        <v>1</v>
      </c>
    </row>
    <row r="209" spans="1:71" x14ac:dyDescent="0.25">
      <c r="A209" s="44" t="s">
        <v>396</v>
      </c>
      <c r="B209" t="s">
        <v>124</v>
      </c>
      <c r="C209" t="str">
        <f t="shared" si="150"/>
        <v>Ranged 13</v>
      </c>
      <c r="E209">
        <f t="shared" si="151"/>
        <v>0</v>
      </c>
      <c r="G209">
        <f t="shared" si="152"/>
        <v>257.22319474686998</v>
      </c>
      <c r="J209">
        <v>45</v>
      </c>
      <c r="K209">
        <v>34</v>
      </c>
      <c r="M209">
        <v>69</v>
      </c>
      <c r="N209">
        <v>31</v>
      </c>
      <c r="O209">
        <v>28</v>
      </c>
      <c r="BA209">
        <f t="shared" si="153"/>
        <v>0</v>
      </c>
      <c r="BC209">
        <f t="shared" si="154"/>
        <v>0</v>
      </c>
      <c r="BD209">
        <f t="shared" si="155"/>
        <v>0</v>
      </c>
      <c r="BE209">
        <f t="shared" si="156"/>
        <v>0</v>
      </c>
      <c r="BG209">
        <f>BA209*BestGemValue</f>
        <v>0</v>
      </c>
      <c r="BI209">
        <f t="shared" si="157"/>
        <v>1</v>
      </c>
      <c r="BJ209">
        <f>1</f>
        <v>1</v>
      </c>
      <c r="BK209">
        <f t="shared" si="158"/>
        <v>257.22319474686998</v>
      </c>
      <c r="BL209">
        <f t="shared" si="159"/>
        <v>257.22319474686998</v>
      </c>
      <c r="BN209">
        <f t="shared" si="160"/>
        <v>0</v>
      </c>
      <c r="BO209">
        <f t="shared" si="161"/>
        <v>0</v>
      </c>
      <c r="BP209" s="44">
        <f t="shared" si="162"/>
        <v>0</v>
      </c>
      <c r="BR209" s="44" t="s">
        <v>60</v>
      </c>
      <c r="BS209">
        <f>VLOOKUP(BR209,ZoneFilters,3,FALSE())</f>
        <v>1</v>
      </c>
    </row>
    <row r="210" spans="1:71" x14ac:dyDescent="0.25">
      <c r="A210" t="s">
        <v>397</v>
      </c>
      <c r="B210" t="s">
        <v>124</v>
      </c>
      <c r="C210" t="str">
        <f t="shared" si="150"/>
        <v>Ranged 10</v>
      </c>
      <c r="E210">
        <f t="shared" si="151"/>
        <v>0</v>
      </c>
      <c r="G210">
        <f t="shared" si="152"/>
        <v>225.63337944283006</v>
      </c>
      <c r="J210">
        <v>40</v>
      </c>
      <c r="K210">
        <v>23</v>
      </c>
      <c r="M210">
        <v>66</v>
      </c>
      <c r="N210">
        <v>30</v>
      </c>
      <c r="O210">
        <v>18</v>
      </c>
      <c r="U210">
        <v>1</v>
      </c>
      <c r="AQ210">
        <v>4</v>
      </c>
      <c r="BA210">
        <f t="shared" si="153"/>
        <v>1</v>
      </c>
      <c r="BC210">
        <f t="shared" si="154"/>
        <v>7.7191560584550762</v>
      </c>
      <c r="BD210">
        <f t="shared" si="155"/>
        <v>38.123555063124755</v>
      </c>
      <c r="BE210">
        <f t="shared" si="156"/>
        <v>45.842711121579832</v>
      </c>
      <c r="BG210">
        <f>BA210*BestGemValue</f>
        <v>40</v>
      </c>
      <c r="BI210">
        <f t="shared" si="157"/>
        <v>1</v>
      </c>
      <c r="BJ210">
        <f>1</f>
        <v>1</v>
      </c>
      <c r="BK210">
        <f t="shared" si="158"/>
        <v>271.4760905644099</v>
      </c>
      <c r="BL210">
        <f t="shared" si="159"/>
        <v>271.4760905644099</v>
      </c>
      <c r="BN210">
        <f t="shared" si="160"/>
        <v>2</v>
      </c>
      <c r="BO210">
        <f t="shared" si="161"/>
        <v>0</v>
      </c>
      <c r="BP210" s="44">
        <f t="shared" si="162"/>
        <v>0</v>
      </c>
      <c r="BR210" s="44" t="s">
        <v>57</v>
      </c>
      <c r="BS210">
        <f>VLOOKUP(BR210,ZoneFilters,3,FALSE())</f>
        <v>1</v>
      </c>
    </row>
    <row r="211" spans="1:71" x14ac:dyDescent="0.25">
      <c r="A211" t="s">
        <v>398</v>
      </c>
      <c r="B211" t="s">
        <v>124</v>
      </c>
      <c r="C211" t="str">
        <f t="shared" si="150"/>
        <v>Ranged 12</v>
      </c>
      <c r="E211">
        <f t="shared" si="151"/>
        <v>0</v>
      </c>
      <c r="G211">
        <f t="shared" si="152"/>
        <v>219.92005158627202</v>
      </c>
      <c r="J211">
        <v>39</v>
      </c>
      <c r="K211">
        <v>32</v>
      </c>
      <c r="M211">
        <v>57</v>
      </c>
      <c r="O211">
        <v>24</v>
      </c>
      <c r="R211">
        <v>24</v>
      </c>
      <c r="U211">
        <v>1</v>
      </c>
      <c r="AV211">
        <v>4</v>
      </c>
      <c r="BA211">
        <f t="shared" si="153"/>
        <v>1</v>
      </c>
      <c r="BC211">
        <f t="shared" si="154"/>
        <v>6.8905572776007613</v>
      </c>
      <c r="BD211">
        <f t="shared" si="155"/>
        <v>38.123555063124755</v>
      </c>
      <c r="BE211">
        <f t="shared" si="156"/>
        <v>45.014112340725518</v>
      </c>
      <c r="BG211">
        <f>BA211*BestGemValue</f>
        <v>40</v>
      </c>
      <c r="BI211">
        <f t="shared" si="157"/>
        <v>1</v>
      </c>
      <c r="BJ211">
        <f>1</f>
        <v>1</v>
      </c>
      <c r="BK211">
        <f t="shared" si="158"/>
        <v>264.93416392699754</v>
      </c>
      <c r="BL211">
        <f t="shared" si="159"/>
        <v>264.93416392699754</v>
      </c>
      <c r="BN211">
        <f t="shared" si="160"/>
        <v>2</v>
      </c>
      <c r="BO211">
        <f t="shared" si="161"/>
        <v>0</v>
      </c>
      <c r="BP211" s="44">
        <f t="shared" si="162"/>
        <v>0</v>
      </c>
      <c r="BR211" s="44" t="s">
        <v>57</v>
      </c>
      <c r="BS211">
        <f>VLOOKUP(BR211,ZoneFilters,3,FALSE())</f>
        <v>1</v>
      </c>
    </row>
    <row r="212" spans="1:71" x14ac:dyDescent="0.25">
      <c r="A212" t="s">
        <v>399</v>
      </c>
      <c r="B212" t="s">
        <v>124</v>
      </c>
      <c r="C212" t="str">
        <f t="shared" si="150"/>
        <v>Ranged 14</v>
      </c>
      <c r="E212">
        <f t="shared" si="151"/>
        <v>0</v>
      </c>
      <c r="G212">
        <f t="shared" si="152"/>
        <v>208.59932573418234</v>
      </c>
      <c r="J212">
        <v>35</v>
      </c>
      <c r="K212">
        <v>43</v>
      </c>
      <c r="M212">
        <v>57</v>
      </c>
      <c r="N212">
        <v>30</v>
      </c>
      <c r="Q212">
        <v>18</v>
      </c>
      <c r="U212">
        <v>1</v>
      </c>
      <c r="AQ212">
        <v>4</v>
      </c>
      <c r="BA212">
        <f t="shared" si="153"/>
        <v>1</v>
      </c>
      <c r="BC212">
        <f t="shared" si="154"/>
        <v>7.7191560584550762</v>
      </c>
      <c r="BD212">
        <f t="shared" si="155"/>
        <v>38.123555063124755</v>
      </c>
      <c r="BE212">
        <f t="shared" si="156"/>
        <v>45.842711121579832</v>
      </c>
      <c r="BG212">
        <f>BA212*BestGemValue</f>
        <v>40</v>
      </c>
      <c r="BI212">
        <f t="shared" si="157"/>
        <v>1</v>
      </c>
      <c r="BJ212">
        <f>1</f>
        <v>1</v>
      </c>
      <c r="BK212">
        <f t="shared" si="158"/>
        <v>254.44203685576218</v>
      </c>
      <c r="BL212">
        <f t="shared" si="159"/>
        <v>254.44203685576218</v>
      </c>
      <c r="BN212">
        <f t="shared" si="160"/>
        <v>2</v>
      </c>
      <c r="BO212">
        <f t="shared" si="161"/>
        <v>0</v>
      </c>
      <c r="BP212" s="44">
        <f t="shared" si="162"/>
        <v>0</v>
      </c>
      <c r="BR212" s="44" t="s">
        <v>57</v>
      </c>
      <c r="BS212">
        <f>VLOOKUP(BR212,ZoneFilters,3,FALSE())</f>
        <v>1</v>
      </c>
    </row>
    <row r="213" spans="1:71" x14ac:dyDescent="0.25">
      <c r="A213" t="s">
        <v>400</v>
      </c>
      <c r="B213" t="s">
        <v>124</v>
      </c>
      <c r="C213" t="str">
        <f t="shared" si="150"/>
        <v>Ranged 16</v>
      </c>
      <c r="E213">
        <f t="shared" si="151"/>
        <v>0</v>
      </c>
      <c r="G213">
        <f t="shared" si="152"/>
        <v>250.69770973463409</v>
      </c>
      <c r="J213">
        <v>43</v>
      </c>
      <c r="K213">
        <v>43</v>
      </c>
      <c r="M213">
        <v>57</v>
      </c>
      <c r="P213">
        <v>28</v>
      </c>
      <c r="R213">
        <v>28</v>
      </c>
      <c r="BA213">
        <f t="shared" si="153"/>
        <v>0</v>
      </c>
      <c r="BC213">
        <f t="shared" si="154"/>
        <v>0</v>
      </c>
      <c r="BD213">
        <f t="shared" si="155"/>
        <v>0</v>
      </c>
      <c r="BE213">
        <f t="shared" si="156"/>
        <v>0</v>
      </c>
      <c r="BG213">
        <f>BA213*BestGemValue</f>
        <v>0</v>
      </c>
      <c r="BI213">
        <f t="shared" si="157"/>
        <v>1</v>
      </c>
      <c r="BJ213">
        <f>1</f>
        <v>1</v>
      </c>
      <c r="BK213">
        <f t="shared" si="158"/>
        <v>250.69770973463409</v>
      </c>
      <c r="BL213">
        <f t="shared" si="159"/>
        <v>250.69770973463409</v>
      </c>
      <c r="BN213">
        <f t="shared" si="160"/>
        <v>0</v>
      </c>
      <c r="BO213">
        <f t="shared" si="161"/>
        <v>0</v>
      </c>
      <c r="BP213" s="44">
        <f t="shared" si="162"/>
        <v>0</v>
      </c>
      <c r="BR213" t="s">
        <v>55</v>
      </c>
      <c r="BS213">
        <f>VLOOKUP(BR213,ZoneFilters,3,FALSE())</f>
        <v>1</v>
      </c>
    </row>
    <row r="214" spans="1:71" x14ac:dyDescent="0.25">
      <c r="A214" t="s">
        <v>401</v>
      </c>
      <c r="B214" t="s">
        <v>124</v>
      </c>
      <c r="C214" t="str">
        <f t="shared" si="150"/>
        <v>Ranged 17</v>
      </c>
      <c r="E214">
        <f t="shared" si="151"/>
        <v>0</v>
      </c>
      <c r="G214">
        <f t="shared" si="152"/>
        <v>198.31730477210641</v>
      </c>
      <c r="J214">
        <v>23</v>
      </c>
      <c r="K214">
        <v>28</v>
      </c>
      <c r="M214">
        <v>62</v>
      </c>
      <c r="O214">
        <v>22</v>
      </c>
      <c r="R214">
        <v>28</v>
      </c>
      <c r="T214">
        <v>1</v>
      </c>
      <c r="AQ214">
        <v>4</v>
      </c>
      <c r="BA214">
        <f t="shared" si="153"/>
        <v>1</v>
      </c>
      <c r="BC214">
        <f t="shared" si="154"/>
        <v>7.7191560584550762</v>
      </c>
      <c r="BD214">
        <f t="shared" si="155"/>
        <v>40</v>
      </c>
      <c r="BE214">
        <f t="shared" si="156"/>
        <v>47.719156058455077</v>
      </c>
      <c r="BG214">
        <f>BA214*BestGemValue</f>
        <v>40</v>
      </c>
      <c r="BI214">
        <f t="shared" si="157"/>
        <v>1</v>
      </c>
      <c r="BJ214">
        <f>1</f>
        <v>1</v>
      </c>
      <c r="BK214">
        <f t="shared" si="158"/>
        <v>246.03646083056148</v>
      </c>
      <c r="BL214">
        <f t="shared" si="159"/>
        <v>246.03646083056148</v>
      </c>
      <c r="BN214">
        <f t="shared" si="160"/>
        <v>1</v>
      </c>
      <c r="BO214">
        <f t="shared" si="161"/>
        <v>0</v>
      </c>
      <c r="BP214" s="44">
        <f t="shared" si="162"/>
        <v>0</v>
      </c>
      <c r="BR214" t="s">
        <v>55</v>
      </c>
      <c r="BS214">
        <f>VLOOKUP(BR214,ZoneFilters,3,FALSE())</f>
        <v>1</v>
      </c>
    </row>
    <row r="215" spans="1:71" x14ac:dyDescent="0.25">
      <c r="A215" t="s">
        <v>402</v>
      </c>
      <c r="B215" t="s">
        <v>124</v>
      </c>
      <c r="C215" t="str">
        <f t="shared" si="150"/>
        <v>Ranged 18</v>
      </c>
      <c r="E215">
        <f t="shared" si="151"/>
        <v>0</v>
      </c>
      <c r="G215">
        <f t="shared" si="152"/>
        <v>244.76097421432689</v>
      </c>
      <c r="J215">
        <v>43</v>
      </c>
      <c r="K215">
        <v>43</v>
      </c>
      <c r="M215">
        <v>57</v>
      </c>
      <c r="Q215">
        <v>28</v>
      </c>
      <c r="R215">
        <v>28</v>
      </c>
      <c r="BA215">
        <f t="shared" si="153"/>
        <v>0</v>
      </c>
      <c r="BC215">
        <f t="shared" si="154"/>
        <v>0</v>
      </c>
      <c r="BD215">
        <f t="shared" si="155"/>
        <v>0</v>
      </c>
      <c r="BE215">
        <f t="shared" si="156"/>
        <v>0</v>
      </c>
      <c r="BG215">
        <f>BA215*BestGemValue</f>
        <v>0</v>
      </c>
      <c r="BI215">
        <f t="shared" si="157"/>
        <v>1</v>
      </c>
      <c r="BJ215">
        <f>1</f>
        <v>1</v>
      </c>
      <c r="BK215">
        <f t="shared" si="158"/>
        <v>244.76097421432689</v>
      </c>
      <c r="BL215">
        <f t="shared" si="159"/>
        <v>244.76097421432689</v>
      </c>
      <c r="BN215">
        <f t="shared" si="160"/>
        <v>0</v>
      </c>
      <c r="BO215">
        <f t="shared" si="161"/>
        <v>0</v>
      </c>
      <c r="BP215" s="44">
        <f t="shared" si="162"/>
        <v>0</v>
      </c>
      <c r="BR215" t="s">
        <v>59</v>
      </c>
      <c r="BS215">
        <f>VLOOKUP(BR215,ZoneFilters,3,FALSE())</f>
        <v>1</v>
      </c>
    </row>
    <row r="216" spans="1:71" x14ac:dyDescent="0.25">
      <c r="A216" t="s">
        <v>403</v>
      </c>
      <c r="B216" t="s">
        <v>124</v>
      </c>
      <c r="C216" t="str">
        <f t="shared" si="150"/>
        <v>Ranged 19</v>
      </c>
      <c r="E216">
        <f t="shared" si="151"/>
        <v>0</v>
      </c>
      <c r="G216">
        <f t="shared" si="152"/>
        <v>196.95860826368386</v>
      </c>
      <c r="J216">
        <v>35</v>
      </c>
      <c r="K216">
        <v>20</v>
      </c>
      <c r="M216">
        <v>59</v>
      </c>
      <c r="N216">
        <v>26</v>
      </c>
      <c r="O216">
        <v>15</v>
      </c>
      <c r="U216">
        <v>1</v>
      </c>
      <c r="AQ216">
        <v>4</v>
      </c>
      <c r="BA216">
        <f t="shared" si="153"/>
        <v>1</v>
      </c>
      <c r="BC216">
        <f t="shared" si="154"/>
        <v>7.7191560584550762</v>
      </c>
      <c r="BD216">
        <f t="shared" si="155"/>
        <v>38.123555063124755</v>
      </c>
      <c r="BE216">
        <f t="shared" si="156"/>
        <v>45.842711121579832</v>
      </c>
      <c r="BG216">
        <f>BA216*BestGemValue</f>
        <v>40</v>
      </c>
      <c r="BI216">
        <f t="shared" si="157"/>
        <v>1</v>
      </c>
      <c r="BJ216">
        <f>1</f>
        <v>1</v>
      </c>
      <c r="BK216">
        <f t="shared" si="158"/>
        <v>242.8013193852637</v>
      </c>
      <c r="BL216">
        <f t="shared" si="159"/>
        <v>242.8013193852637</v>
      </c>
      <c r="BN216">
        <f t="shared" si="160"/>
        <v>2</v>
      </c>
      <c r="BO216">
        <f t="shared" si="161"/>
        <v>0</v>
      </c>
      <c r="BP216" s="44">
        <f t="shared" si="162"/>
        <v>0</v>
      </c>
      <c r="BR216" t="s">
        <v>57</v>
      </c>
      <c r="BS216">
        <f>VLOOKUP(BR216,ZoneFilters,3,FALSE())</f>
        <v>1</v>
      </c>
    </row>
    <row r="217" spans="1:71" x14ac:dyDescent="0.25">
      <c r="BP217" s="44"/>
    </row>
    <row r="218" spans="1:71" x14ac:dyDescent="0.25">
      <c r="A218" s="101" t="s">
        <v>404</v>
      </c>
      <c r="B218" s="101"/>
      <c r="C218" s="101"/>
      <c r="BP218" s="44"/>
    </row>
    <row r="219" spans="1:71" x14ac:dyDescent="0.25">
      <c r="A219" s="44" t="s">
        <v>405</v>
      </c>
      <c r="B219" t="s">
        <v>404</v>
      </c>
      <c r="C219" t="str">
        <f t="shared" ref="C219:C227" si="163">B219&amp;" "&amp;_xlfn.RANK.EQ(BL219,MHScores,0)</f>
        <v>MH 1</v>
      </c>
      <c r="E219">
        <f>IF(MHEQ=A219,1,0)</f>
        <v>0</v>
      </c>
      <c r="G219">
        <f>SUMPRODUCT(StatVector,I219:R219)+SUMPRODUCT(MHStatVector,AB219:AN219)+Calcs!BF1089</f>
        <v>1818.1971247990612</v>
      </c>
      <c r="K219">
        <v>78</v>
      </c>
      <c r="M219">
        <v>72</v>
      </c>
      <c r="U219">
        <v>1</v>
      </c>
      <c r="AB219">
        <f>0.5*(521+782)/2.6</f>
        <v>250.57692307692307</v>
      </c>
      <c r="AI219">
        <v>1</v>
      </c>
      <c r="AL219">
        <v>1</v>
      </c>
      <c r="AT219">
        <v>8</v>
      </c>
      <c r="BA219">
        <f t="shared" ref="BA219:BA227" si="164">T219+U219+V219</f>
        <v>1</v>
      </c>
      <c r="BC219">
        <f t="shared" ref="BC219:BC227" si="165">SUMPRODUCT(StatVector,AP219:AY219)</f>
        <v>8</v>
      </c>
      <c r="BD219">
        <f t="shared" ref="BD219:BD227" si="166">T219*BestRedGemValue+U219*BestYellowGemValue+V219*BestBlueGemValue</f>
        <v>38.123555063124755</v>
      </c>
      <c r="BE219">
        <f t="shared" ref="BE219:BE227" si="167">BC219+BD219</f>
        <v>46.123555063124755</v>
      </c>
      <c r="BG219">
        <f>BA219*BestGemValue</f>
        <v>40</v>
      </c>
      <c r="BI219">
        <f t="shared" ref="BI219:BI227" si="168">IF(BG219&gt;BE219,0,1)</f>
        <v>1</v>
      </c>
      <c r="BJ219">
        <f>1</f>
        <v>1</v>
      </c>
      <c r="BK219">
        <f t="shared" ref="BK219:BK227" si="169">BI219*BE219+(1-BI219)*BG219+G219</f>
        <v>1864.3206798621859</v>
      </c>
      <c r="BL219">
        <f t="shared" ref="BL219:BL227" si="170">BK219*(1-E219)*BS219</f>
        <v>1864.3206798621859</v>
      </c>
      <c r="BN219">
        <f t="shared" ref="BN219:BN227" si="171">IF(T219&gt;0,1,IF(T219+U219&gt;0,2,IF(T219+U219+V219&gt;0,3,0)))</f>
        <v>2</v>
      </c>
      <c r="BO219">
        <f t="shared" ref="BO219:BO227" si="172">IF(T219&gt;1,1,IF(T219+U219&gt;1,2,IF(T219+U219+V219&gt;1,3,0)))</f>
        <v>0</v>
      </c>
      <c r="BP219" s="44">
        <f t="shared" ref="BP219:BP227" si="173">IF(T219&gt;2,1,IF(T219+U219&gt;2,2,IF(T219+U219+V219&gt;2,3,0)))</f>
        <v>0</v>
      </c>
      <c r="BR219" s="44" t="s">
        <v>67</v>
      </c>
      <c r="BS219">
        <f>VLOOKUP(BR219,ZoneFilters,3,FALSE())</f>
        <v>1</v>
      </c>
    </row>
    <row r="220" spans="1:71" x14ac:dyDescent="0.25">
      <c r="A220" s="44" t="s">
        <v>406</v>
      </c>
      <c r="B220" t="s">
        <v>404</v>
      </c>
      <c r="C220" t="str">
        <f t="shared" si="163"/>
        <v>MH 2</v>
      </c>
      <c r="E220">
        <f>IF(MHEQ=A220,1,0)</f>
        <v>0</v>
      </c>
      <c r="G220">
        <f>SUMPRODUCT(StatVector,I220:R220)+SUMPRODUCT(MHStatVector,AB220:AN220)</f>
        <v>1712.2770515433269</v>
      </c>
      <c r="J220">
        <v>66</v>
      </c>
      <c r="K220">
        <v>56</v>
      </c>
      <c r="M220">
        <v>113</v>
      </c>
      <c r="N220">
        <v>51</v>
      </c>
      <c r="Q220">
        <v>39</v>
      </c>
      <c r="AB220">
        <f>0.5*(497+746)/2.6</f>
        <v>239.03846153846152</v>
      </c>
      <c r="AI220">
        <v>1</v>
      </c>
      <c r="AL220">
        <v>1</v>
      </c>
      <c r="AT220">
        <v>8</v>
      </c>
      <c r="BA220">
        <f t="shared" si="164"/>
        <v>0</v>
      </c>
      <c r="BC220">
        <f t="shared" si="165"/>
        <v>8</v>
      </c>
      <c r="BD220">
        <f t="shared" si="166"/>
        <v>0</v>
      </c>
      <c r="BE220">
        <f t="shared" si="167"/>
        <v>8</v>
      </c>
      <c r="BG220">
        <f>BA220*BestGemValue</f>
        <v>0</v>
      </c>
      <c r="BI220">
        <f t="shared" si="168"/>
        <v>1</v>
      </c>
      <c r="BJ220">
        <f>1</f>
        <v>1</v>
      </c>
      <c r="BK220">
        <f t="shared" si="169"/>
        <v>1720.2770515433269</v>
      </c>
      <c r="BL220">
        <f t="shared" si="170"/>
        <v>1720.2770515433269</v>
      </c>
      <c r="BN220">
        <f t="shared" si="171"/>
        <v>0</v>
      </c>
      <c r="BO220">
        <f t="shared" si="172"/>
        <v>0</v>
      </c>
      <c r="BP220" s="44">
        <f t="shared" si="173"/>
        <v>0</v>
      </c>
      <c r="BR220" s="44" t="s">
        <v>62</v>
      </c>
      <c r="BS220">
        <f>VLOOKUP(BR220,ZoneFilters,3,FALSE())</f>
        <v>1</v>
      </c>
    </row>
    <row r="221" spans="1:71" x14ac:dyDescent="0.25">
      <c r="A221" s="44" t="s">
        <v>407</v>
      </c>
      <c r="B221" t="s">
        <v>404</v>
      </c>
      <c r="C221" t="str">
        <f t="shared" si="163"/>
        <v>MH 5</v>
      </c>
      <c r="E221">
        <f>IF(MHEQ=A221,1,0)</f>
        <v>0</v>
      </c>
      <c r="G221">
        <f>SUMPRODUCT(StatVector,I221:R221)+SUMPRODUCT(MHStatVector,AB221:AN221)+Calcs!BE1089</f>
        <v>1670.1791740460096</v>
      </c>
      <c r="K221">
        <v>69</v>
      </c>
      <c r="M221">
        <v>93</v>
      </c>
      <c r="AB221">
        <f>0.5*(471+707)/2.6</f>
        <v>226.53846153846152</v>
      </c>
      <c r="AI221">
        <v>1</v>
      </c>
      <c r="AL221">
        <v>1</v>
      </c>
      <c r="BA221">
        <f t="shared" si="164"/>
        <v>0</v>
      </c>
      <c r="BC221">
        <f t="shared" si="165"/>
        <v>0</v>
      </c>
      <c r="BD221">
        <f t="shared" si="166"/>
        <v>0</v>
      </c>
      <c r="BE221">
        <f t="shared" si="167"/>
        <v>0</v>
      </c>
      <c r="BG221">
        <f>BA221*BestGemValue</f>
        <v>0</v>
      </c>
      <c r="BI221">
        <f t="shared" si="168"/>
        <v>1</v>
      </c>
      <c r="BJ221">
        <f>1</f>
        <v>1</v>
      </c>
      <c r="BK221">
        <f t="shared" si="169"/>
        <v>1670.1791740460096</v>
      </c>
      <c r="BL221">
        <f t="shared" si="170"/>
        <v>1670.1791740460096</v>
      </c>
      <c r="BN221">
        <f t="shared" si="171"/>
        <v>0</v>
      </c>
      <c r="BO221">
        <f t="shared" si="172"/>
        <v>0</v>
      </c>
      <c r="BP221" s="44">
        <f t="shared" si="173"/>
        <v>0</v>
      </c>
      <c r="BR221" s="44" t="s">
        <v>65</v>
      </c>
      <c r="BS221">
        <f>VLOOKUP(BR221,ZoneFilters,3,FALSE())</f>
        <v>1</v>
      </c>
    </row>
    <row r="222" spans="1:71" x14ac:dyDescent="0.25">
      <c r="A222" s="44" t="s">
        <v>408</v>
      </c>
      <c r="B222" t="s">
        <v>404</v>
      </c>
      <c r="C222" t="str">
        <f t="shared" si="163"/>
        <v>MH 4</v>
      </c>
      <c r="E222">
        <f>IF(MHEQ=A222,1,0)</f>
        <v>0</v>
      </c>
      <c r="G222">
        <f t="shared" ref="G222:G227" si="174">SUMPRODUCT(StatVector,I222:R222)+SUMPRODUCT(MHStatVector,AB222:AN222)</f>
        <v>1623.1068453081198</v>
      </c>
      <c r="J222">
        <v>61</v>
      </c>
      <c r="K222">
        <v>53</v>
      </c>
      <c r="M222">
        <v>106</v>
      </c>
      <c r="Q222">
        <v>50</v>
      </c>
      <c r="R222">
        <v>33</v>
      </c>
      <c r="T222">
        <v>1</v>
      </c>
      <c r="AB222">
        <f>0.5*(471+707)/2.6</f>
        <v>226.53846153846152</v>
      </c>
      <c r="AI222">
        <v>1</v>
      </c>
      <c r="AL222">
        <v>1</v>
      </c>
      <c r="AQ222">
        <v>4</v>
      </c>
      <c r="BA222">
        <f t="shared" si="164"/>
        <v>1</v>
      </c>
      <c r="BC222">
        <f t="shared" si="165"/>
        <v>7.7191560584550762</v>
      </c>
      <c r="BD222">
        <f t="shared" si="166"/>
        <v>40</v>
      </c>
      <c r="BE222">
        <f t="shared" si="167"/>
        <v>47.719156058455077</v>
      </c>
      <c r="BG222">
        <f>BA222*BestGemValue</f>
        <v>40</v>
      </c>
      <c r="BI222">
        <f t="shared" si="168"/>
        <v>1</v>
      </c>
      <c r="BJ222">
        <f>1</f>
        <v>1</v>
      </c>
      <c r="BK222">
        <f t="shared" si="169"/>
        <v>1670.8260013665749</v>
      </c>
      <c r="BL222">
        <f t="shared" si="170"/>
        <v>1670.8260013665749</v>
      </c>
      <c r="BN222">
        <f t="shared" si="171"/>
        <v>1</v>
      </c>
      <c r="BO222">
        <f t="shared" si="172"/>
        <v>0</v>
      </c>
      <c r="BP222" s="44">
        <f t="shared" si="173"/>
        <v>0</v>
      </c>
      <c r="BR222" s="44" t="s">
        <v>62</v>
      </c>
      <c r="BS222">
        <f>VLOOKUP(BR222,ZoneFilters,3,FALSE())</f>
        <v>1</v>
      </c>
    </row>
    <row r="223" spans="1:71" x14ac:dyDescent="0.25">
      <c r="A223" s="44" t="s">
        <v>409</v>
      </c>
      <c r="B223" t="s">
        <v>404</v>
      </c>
      <c r="C223" t="str">
        <f t="shared" si="163"/>
        <v>MH 7</v>
      </c>
      <c r="E223">
        <f>IF(MHEQ=A223,1,0)</f>
        <v>0</v>
      </c>
      <c r="G223">
        <f t="shared" si="174"/>
        <v>1570.7638712493276</v>
      </c>
      <c r="J223">
        <v>66</v>
      </c>
      <c r="K223">
        <v>50</v>
      </c>
      <c r="M223">
        <v>100</v>
      </c>
      <c r="N223">
        <v>45</v>
      </c>
      <c r="Q223">
        <v>42</v>
      </c>
      <c r="AB223">
        <f>0.5*(450+676)/2.6</f>
        <v>216.53846153846152</v>
      </c>
      <c r="AI223">
        <v>1</v>
      </c>
      <c r="AL223">
        <v>1</v>
      </c>
      <c r="BA223">
        <f t="shared" si="164"/>
        <v>0</v>
      </c>
      <c r="BC223">
        <f t="shared" si="165"/>
        <v>0</v>
      </c>
      <c r="BD223">
        <f t="shared" si="166"/>
        <v>0</v>
      </c>
      <c r="BE223">
        <f t="shared" si="167"/>
        <v>0</v>
      </c>
      <c r="BG223">
        <f>BA223*BestGemValue</f>
        <v>0</v>
      </c>
      <c r="BI223">
        <f t="shared" si="168"/>
        <v>1</v>
      </c>
      <c r="BJ223">
        <f>1</f>
        <v>1</v>
      </c>
      <c r="BK223">
        <f t="shared" si="169"/>
        <v>1570.7638712493276</v>
      </c>
      <c r="BL223">
        <f t="shared" si="170"/>
        <v>1570.7638712493276</v>
      </c>
      <c r="BN223">
        <f t="shared" si="171"/>
        <v>0</v>
      </c>
      <c r="BO223">
        <f t="shared" si="172"/>
        <v>0</v>
      </c>
      <c r="BP223" s="44">
        <f t="shared" si="173"/>
        <v>0</v>
      </c>
      <c r="BR223" s="44" t="s">
        <v>60</v>
      </c>
      <c r="BS223">
        <f>VLOOKUP(BR223,ZoneFilters,3,FALSE())</f>
        <v>1</v>
      </c>
    </row>
    <row r="224" spans="1:71" x14ac:dyDescent="0.25">
      <c r="A224" s="44" t="s">
        <v>410</v>
      </c>
      <c r="B224" t="s">
        <v>404</v>
      </c>
      <c r="C224" t="str">
        <f t="shared" si="163"/>
        <v>MH 30</v>
      </c>
      <c r="E224">
        <f>IF(MHEQ=A224,1,0)</f>
        <v>1</v>
      </c>
      <c r="G224">
        <f t="shared" si="174"/>
        <v>1492.7440997779968</v>
      </c>
      <c r="J224">
        <v>62</v>
      </c>
      <c r="K224">
        <v>47</v>
      </c>
      <c r="M224">
        <v>94</v>
      </c>
      <c r="Q224">
        <v>44</v>
      </c>
      <c r="R224">
        <v>36</v>
      </c>
      <c r="AB224">
        <f>0.5*(427+642)/2.6</f>
        <v>205.57692307692307</v>
      </c>
      <c r="AI224">
        <v>1</v>
      </c>
      <c r="AL224">
        <v>1</v>
      </c>
      <c r="BA224">
        <f t="shared" si="164"/>
        <v>0</v>
      </c>
      <c r="BC224">
        <f t="shared" si="165"/>
        <v>0</v>
      </c>
      <c r="BD224">
        <f t="shared" si="166"/>
        <v>0</v>
      </c>
      <c r="BE224">
        <f t="shared" si="167"/>
        <v>0</v>
      </c>
      <c r="BG224">
        <f>BA224*BestGemValue</f>
        <v>0</v>
      </c>
      <c r="BI224">
        <f t="shared" si="168"/>
        <v>1</v>
      </c>
      <c r="BJ224">
        <f>1</f>
        <v>1</v>
      </c>
      <c r="BK224">
        <f t="shared" si="169"/>
        <v>1492.7440997779968</v>
      </c>
      <c r="BL224">
        <f t="shared" si="170"/>
        <v>0</v>
      </c>
      <c r="BN224">
        <f t="shared" si="171"/>
        <v>0</v>
      </c>
      <c r="BO224">
        <f t="shared" si="172"/>
        <v>0</v>
      </c>
      <c r="BP224" s="44">
        <f t="shared" si="173"/>
        <v>0</v>
      </c>
      <c r="BR224" s="44" t="s">
        <v>60</v>
      </c>
      <c r="BS224">
        <f>VLOOKUP(BR224,ZoneFilters,3,FALSE())</f>
        <v>1</v>
      </c>
    </row>
    <row r="225" spans="1:73" x14ac:dyDescent="0.25">
      <c r="A225" t="s">
        <v>411</v>
      </c>
      <c r="B225" t="s">
        <v>404</v>
      </c>
      <c r="C225" t="str">
        <f t="shared" si="163"/>
        <v>MH 9</v>
      </c>
      <c r="E225">
        <f>IF(MHEQ=A225,1,0)</f>
        <v>0</v>
      </c>
      <c r="G225">
        <f t="shared" si="174"/>
        <v>1392.8771685781162</v>
      </c>
      <c r="J225">
        <v>58</v>
      </c>
      <c r="K225">
        <v>44</v>
      </c>
      <c r="M225">
        <v>73</v>
      </c>
      <c r="N225">
        <v>39</v>
      </c>
      <c r="R225">
        <v>31</v>
      </c>
      <c r="T225">
        <v>1</v>
      </c>
      <c r="AB225">
        <f>0.5*(409+614)/2.6</f>
        <v>196.73076923076923</v>
      </c>
      <c r="AI225">
        <v>1</v>
      </c>
      <c r="AL225">
        <v>1</v>
      </c>
      <c r="AQ225">
        <v>4</v>
      </c>
      <c r="BA225">
        <f t="shared" si="164"/>
        <v>1</v>
      </c>
      <c r="BC225">
        <f t="shared" si="165"/>
        <v>7.7191560584550762</v>
      </c>
      <c r="BD225">
        <f t="shared" si="166"/>
        <v>40</v>
      </c>
      <c r="BE225">
        <f t="shared" si="167"/>
        <v>47.719156058455077</v>
      </c>
      <c r="BG225">
        <f>BA225*BestGemValue</f>
        <v>40</v>
      </c>
      <c r="BI225">
        <f t="shared" si="168"/>
        <v>1</v>
      </c>
      <c r="BJ225">
        <f>1</f>
        <v>1</v>
      </c>
      <c r="BK225">
        <f t="shared" si="169"/>
        <v>1440.5963246365714</v>
      </c>
      <c r="BL225">
        <f t="shared" si="170"/>
        <v>1440.5963246365714</v>
      </c>
      <c r="BN225">
        <f t="shared" si="171"/>
        <v>1</v>
      </c>
      <c r="BO225">
        <f t="shared" si="172"/>
        <v>0</v>
      </c>
      <c r="BP225" s="44">
        <f t="shared" si="173"/>
        <v>0</v>
      </c>
      <c r="BR225" s="44" t="s">
        <v>57</v>
      </c>
      <c r="BS225">
        <f>VLOOKUP(BR225,ZoneFilters,3,FALSE())</f>
        <v>1</v>
      </c>
    </row>
    <row r="226" spans="1:73" x14ac:dyDescent="0.25">
      <c r="A226" t="s">
        <v>412</v>
      </c>
      <c r="B226" t="s">
        <v>404</v>
      </c>
      <c r="C226" t="str">
        <f t="shared" si="163"/>
        <v>MH 13</v>
      </c>
      <c r="E226">
        <f>IF(MHEQ=A226,1,0)</f>
        <v>0</v>
      </c>
      <c r="G226">
        <f t="shared" si="174"/>
        <v>1352.7246467400334</v>
      </c>
      <c r="J226">
        <v>32</v>
      </c>
      <c r="K226">
        <v>48</v>
      </c>
      <c r="M226">
        <v>94</v>
      </c>
      <c r="O226">
        <v>40</v>
      </c>
      <c r="Q226">
        <v>32</v>
      </c>
      <c r="U226">
        <v>1</v>
      </c>
      <c r="AB226">
        <f>0.5*(406+610)/2.7</f>
        <v>188.14814814814812</v>
      </c>
      <c r="AJ226">
        <v>1</v>
      </c>
      <c r="AL226">
        <v>1</v>
      </c>
      <c r="AV226">
        <v>4</v>
      </c>
      <c r="BA226">
        <f t="shared" si="164"/>
        <v>1</v>
      </c>
      <c r="BC226">
        <f t="shared" si="165"/>
        <v>6.8905572776007613</v>
      </c>
      <c r="BD226">
        <f t="shared" si="166"/>
        <v>38.123555063124755</v>
      </c>
      <c r="BE226">
        <f t="shared" si="167"/>
        <v>45.014112340725518</v>
      </c>
      <c r="BG226">
        <f>BA226*BestGemValue</f>
        <v>40</v>
      </c>
      <c r="BI226">
        <f t="shared" si="168"/>
        <v>1</v>
      </c>
      <c r="BJ226">
        <f>1</f>
        <v>1</v>
      </c>
      <c r="BK226">
        <f t="shared" si="169"/>
        <v>1397.7387590807589</v>
      </c>
      <c r="BL226">
        <f t="shared" si="170"/>
        <v>1397.7387590807589</v>
      </c>
      <c r="BN226">
        <f t="shared" si="171"/>
        <v>2</v>
      </c>
      <c r="BO226">
        <f t="shared" si="172"/>
        <v>0</v>
      </c>
      <c r="BP226" s="44">
        <f t="shared" si="173"/>
        <v>0</v>
      </c>
      <c r="BR226" t="s">
        <v>55</v>
      </c>
      <c r="BS226">
        <f>VLOOKUP(BR226,ZoneFilters,3,FALSE())</f>
        <v>1</v>
      </c>
    </row>
    <row r="227" spans="1:73" x14ac:dyDescent="0.25">
      <c r="A227" t="s">
        <v>413</v>
      </c>
      <c r="B227" t="s">
        <v>404</v>
      </c>
      <c r="C227" t="str">
        <f t="shared" si="163"/>
        <v>MH 17</v>
      </c>
      <c r="E227">
        <f>IF(MHEQ=A227,1,0)</f>
        <v>0</v>
      </c>
      <c r="G227">
        <f t="shared" si="174"/>
        <v>1290.2353541521052</v>
      </c>
      <c r="J227">
        <v>42</v>
      </c>
      <c r="K227">
        <v>45</v>
      </c>
      <c r="M227">
        <v>80</v>
      </c>
      <c r="N227">
        <v>30</v>
      </c>
      <c r="O227">
        <v>34</v>
      </c>
      <c r="V227">
        <v>1</v>
      </c>
      <c r="AB227">
        <f>0.5*(386+580)/2.7</f>
        <v>178.88888888888889</v>
      </c>
      <c r="AJ227">
        <v>1</v>
      </c>
      <c r="AL227">
        <v>1</v>
      </c>
      <c r="AQ227">
        <v>4</v>
      </c>
      <c r="BA227">
        <f t="shared" si="164"/>
        <v>1</v>
      </c>
      <c r="BC227">
        <f t="shared" si="165"/>
        <v>7.7191560584550762</v>
      </c>
      <c r="BD227">
        <f t="shared" si="166"/>
        <v>20</v>
      </c>
      <c r="BE227">
        <f t="shared" si="167"/>
        <v>27.719156058455077</v>
      </c>
      <c r="BG227">
        <f>BA227*BestGemValue</f>
        <v>40</v>
      </c>
      <c r="BI227">
        <f t="shared" si="168"/>
        <v>0</v>
      </c>
      <c r="BJ227">
        <f>1</f>
        <v>1</v>
      </c>
      <c r="BK227">
        <f t="shared" si="169"/>
        <v>1330.2353541521052</v>
      </c>
      <c r="BL227">
        <f t="shared" si="170"/>
        <v>1330.2353541521052</v>
      </c>
      <c r="BN227">
        <f t="shared" si="171"/>
        <v>3</v>
      </c>
      <c r="BO227">
        <f t="shared" si="172"/>
        <v>0</v>
      </c>
      <c r="BP227" s="44">
        <f t="shared" si="173"/>
        <v>0</v>
      </c>
      <c r="BR227" t="s">
        <v>55</v>
      </c>
      <c r="BS227">
        <f>VLOOKUP(BR227,ZoneFilters,3,FALSE())</f>
        <v>1</v>
      </c>
    </row>
    <row r="228" spans="1:73" x14ac:dyDescent="0.25">
      <c r="BP228" s="44"/>
    </row>
    <row r="229" spans="1:73" x14ac:dyDescent="0.25">
      <c r="A229" s="44" t="s">
        <v>111</v>
      </c>
      <c r="B229" t="s">
        <v>404</v>
      </c>
      <c r="C229" t="str">
        <f t="shared" ref="C229:C243" si="175">B229&amp;" "&amp;_xlfn.RANK.EQ(BL229,MHScores,0)</f>
        <v>MH 3</v>
      </c>
      <c r="E229">
        <f>IF(MHEQ=A229,1,0)</f>
        <v>0</v>
      </c>
      <c r="G229">
        <f>SUMPRODUCT(StatVector,I229:R229)+SUMPRODUCT(MHStatVector,AB229:AN229)+BU229*Calcs!$U$1089</f>
        <v>1665.2881846859452</v>
      </c>
      <c r="J229">
        <v>84</v>
      </c>
      <c r="K229">
        <v>84</v>
      </c>
      <c r="M229">
        <v>95</v>
      </c>
      <c r="N229">
        <v>56</v>
      </c>
      <c r="Q229">
        <v>48</v>
      </c>
      <c r="T229">
        <v>1</v>
      </c>
      <c r="AB229">
        <f>0.5*(481+895)/2.6</f>
        <v>264.61538461538458</v>
      </c>
      <c r="AI229">
        <v>1</v>
      </c>
      <c r="AQ229">
        <v>4</v>
      </c>
      <c r="BA229">
        <f t="shared" ref="BA229:BA243" si="176">T229+U229+V229</f>
        <v>1</v>
      </c>
      <c r="BC229">
        <f t="shared" ref="BC229:BC243" si="177">SUMPRODUCT(StatVector,AP229:AY229)</f>
        <v>7.7191560584550762</v>
      </c>
      <c r="BD229">
        <f t="shared" ref="BD229:BD243" si="178">T229*BestRedGemValue+U229*BestYellowGemValue+V229*BestBlueGemValue</f>
        <v>40</v>
      </c>
      <c r="BE229">
        <f t="shared" ref="BE229:BE243" si="179">BC229+BD229</f>
        <v>47.719156058455077</v>
      </c>
      <c r="BG229">
        <f>BA229*BestGemValue</f>
        <v>40</v>
      </c>
      <c r="BI229">
        <f t="shared" ref="BI229:BI243" si="180">IF(BG229&gt;BE229,0,1)</f>
        <v>1</v>
      </c>
      <c r="BJ229">
        <f>1</f>
        <v>1</v>
      </c>
      <c r="BK229">
        <f t="shared" ref="BK229:BK243" si="181">BI229*BE229+(1-BI229)*BG229+G229</f>
        <v>1713.0073407444004</v>
      </c>
      <c r="BL229">
        <f t="shared" ref="BL229:BL243" si="182">BK229*(1-E229)*BS229</f>
        <v>1713.0073407444004</v>
      </c>
      <c r="BN229">
        <f t="shared" ref="BN229:BN243" si="183">IF(T229&gt;0,1,IF(T229+U229&gt;0,2,IF(T229+U229+V229&gt;0,3,0)))</f>
        <v>1</v>
      </c>
      <c r="BO229">
        <f t="shared" ref="BO229:BO243" si="184">IF(T229&gt;1,1,IF(T229+U229&gt;1,2,IF(T229+U229+V229&gt;1,3,0)))</f>
        <v>0</v>
      </c>
      <c r="BP229" s="44">
        <f t="shared" ref="BP229:BP243" si="185">IF(T229&gt;2,1,IF(T229+U229&gt;2,2,IF(T229+U229+V229&gt;2,3,0)))</f>
        <v>0</v>
      </c>
      <c r="BR229" s="44" t="s">
        <v>67</v>
      </c>
      <c r="BS229">
        <f>VLOOKUP(BR229,ZoneFilters,3,FALSE())</f>
        <v>1</v>
      </c>
      <c r="BU229">
        <v>1</v>
      </c>
    </row>
    <row r="230" spans="1:73" x14ac:dyDescent="0.25">
      <c r="A230" s="44" t="s">
        <v>414</v>
      </c>
      <c r="B230" t="s">
        <v>404</v>
      </c>
      <c r="C230" t="str">
        <f t="shared" si="175"/>
        <v>MH 6</v>
      </c>
      <c r="E230">
        <f>IF(MHEQ=A230,1,0)</f>
        <v>0</v>
      </c>
      <c r="G230">
        <f>SUMPRODUCT(StatVector,I230:R230)+SUMPRODUCT(MHStatVector,AB230:AN230)+BU230*Calcs!$U$1089</f>
        <v>1561.597824991075</v>
      </c>
      <c r="J230">
        <v>70</v>
      </c>
      <c r="K230">
        <v>78</v>
      </c>
      <c r="M230">
        <v>104</v>
      </c>
      <c r="O230">
        <v>52</v>
      </c>
      <c r="R230">
        <v>44</v>
      </c>
      <c r="V230">
        <v>1</v>
      </c>
      <c r="AB230">
        <f>0.5*(456+847)/2.6</f>
        <v>250.57692307692307</v>
      </c>
      <c r="AI230">
        <v>1</v>
      </c>
      <c r="AM230">
        <v>1</v>
      </c>
      <c r="AQ230">
        <v>4</v>
      </c>
      <c r="BA230">
        <f t="shared" si="176"/>
        <v>1</v>
      </c>
      <c r="BC230">
        <f t="shared" si="177"/>
        <v>7.7191560584550762</v>
      </c>
      <c r="BD230">
        <f t="shared" si="178"/>
        <v>20</v>
      </c>
      <c r="BE230">
        <f t="shared" si="179"/>
        <v>27.719156058455077</v>
      </c>
      <c r="BG230">
        <f>BA230*BestGemValue</f>
        <v>40</v>
      </c>
      <c r="BI230">
        <f t="shared" si="180"/>
        <v>0</v>
      </c>
      <c r="BJ230">
        <f>1</f>
        <v>1</v>
      </c>
      <c r="BK230">
        <f t="shared" si="181"/>
        <v>1601.597824991075</v>
      </c>
      <c r="BL230">
        <f t="shared" si="182"/>
        <v>1601.597824991075</v>
      </c>
      <c r="BN230">
        <f t="shared" si="183"/>
        <v>3</v>
      </c>
      <c r="BO230">
        <f t="shared" si="184"/>
        <v>0</v>
      </c>
      <c r="BP230" s="44">
        <f t="shared" si="185"/>
        <v>0</v>
      </c>
      <c r="BR230" s="44" t="s">
        <v>67</v>
      </c>
      <c r="BS230">
        <f>VLOOKUP(BR230,ZoneFilters,3,FALSE())</f>
        <v>1</v>
      </c>
    </row>
    <row r="231" spans="1:73" x14ac:dyDescent="0.25">
      <c r="A231" s="44" t="s">
        <v>415</v>
      </c>
      <c r="B231" t="s">
        <v>404</v>
      </c>
      <c r="C231" t="str">
        <f t="shared" si="175"/>
        <v>MH 8</v>
      </c>
      <c r="E231">
        <f>IF(MHEQ=A231,1,0)</f>
        <v>0</v>
      </c>
      <c r="G231">
        <f>SUMPRODUCT(StatVector,I231:R231)+SUMPRODUCT(MHStatVector,AB231:AN231)+BU231*Calcs!$U$1089</f>
        <v>1500.2836461204292</v>
      </c>
      <c r="J231">
        <v>74</v>
      </c>
      <c r="K231">
        <v>74</v>
      </c>
      <c r="M231">
        <v>99</v>
      </c>
      <c r="N231">
        <v>49</v>
      </c>
      <c r="Q231">
        <v>49</v>
      </c>
      <c r="AB231">
        <f>0.5*(435+809)/2.6</f>
        <v>239.23076923076923</v>
      </c>
      <c r="AI231">
        <v>1</v>
      </c>
      <c r="BA231">
        <f t="shared" si="176"/>
        <v>0</v>
      </c>
      <c r="BC231">
        <f t="shared" si="177"/>
        <v>0</v>
      </c>
      <c r="BD231">
        <f t="shared" si="178"/>
        <v>0</v>
      </c>
      <c r="BE231">
        <f t="shared" si="179"/>
        <v>0</v>
      </c>
      <c r="BG231">
        <f>BA231*BestGemValue</f>
        <v>0</v>
      </c>
      <c r="BI231">
        <f t="shared" si="180"/>
        <v>1</v>
      </c>
      <c r="BJ231">
        <f>1</f>
        <v>1</v>
      </c>
      <c r="BK231">
        <f t="shared" si="181"/>
        <v>1500.2836461204292</v>
      </c>
      <c r="BL231">
        <f t="shared" si="182"/>
        <v>1500.2836461204292</v>
      </c>
      <c r="BN231">
        <f t="shared" si="183"/>
        <v>0</v>
      </c>
      <c r="BO231">
        <f t="shared" si="184"/>
        <v>0</v>
      </c>
      <c r="BP231" s="44">
        <f t="shared" si="185"/>
        <v>0</v>
      </c>
      <c r="BR231" s="44" t="s">
        <v>65</v>
      </c>
      <c r="BS231">
        <f>VLOOKUP(BR231,ZoneFilters,3,FALSE())</f>
        <v>1</v>
      </c>
      <c r="BU231">
        <v>1</v>
      </c>
    </row>
    <row r="232" spans="1:73" x14ac:dyDescent="0.25">
      <c r="A232" s="44" t="s">
        <v>416</v>
      </c>
      <c r="B232" t="s">
        <v>404</v>
      </c>
      <c r="C232" t="str">
        <f t="shared" si="175"/>
        <v>MH 11</v>
      </c>
      <c r="E232">
        <f>IF(MHEQ=A232,1,0)</f>
        <v>0</v>
      </c>
      <c r="G232">
        <f>SUMPRODUCT(StatVector,I232:R232)+SUMPRODUCT(MHStatVector,AB232:AN232)+BU232*Calcs!$U$1089</f>
        <v>1385.1700732776817</v>
      </c>
      <c r="J232">
        <v>61</v>
      </c>
      <c r="K232">
        <v>53</v>
      </c>
      <c r="M232">
        <v>106</v>
      </c>
      <c r="N232">
        <v>50</v>
      </c>
      <c r="R232">
        <v>31</v>
      </c>
      <c r="T232">
        <v>1</v>
      </c>
      <c r="AB232">
        <f>0.5*(412+766)/2.6</f>
        <v>226.53846153846152</v>
      </c>
      <c r="AI232">
        <v>1</v>
      </c>
      <c r="AT232">
        <v>8</v>
      </c>
      <c r="BA232">
        <f t="shared" si="176"/>
        <v>1</v>
      </c>
      <c r="BC232">
        <f t="shared" si="177"/>
        <v>8</v>
      </c>
      <c r="BD232">
        <f t="shared" si="178"/>
        <v>40</v>
      </c>
      <c r="BE232">
        <f t="shared" si="179"/>
        <v>48</v>
      </c>
      <c r="BG232">
        <f>BA232*BestGemValue</f>
        <v>40</v>
      </c>
      <c r="BI232">
        <f t="shared" si="180"/>
        <v>1</v>
      </c>
      <c r="BJ232">
        <f>1</f>
        <v>1</v>
      </c>
      <c r="BK232">
        <f t="shared" si="181"/>
        <v>1433.1700732776817</v>
      </c>
      <c r="BL232">
        <f t="shared" si="182"/>
        <v>1433.1700732776817</v>
      </c>
      <c r="BN232">
        <f t="shared" si="183"/>
        <v>1</v>
      </c>
      <c r="BO232">
        <f t="shared" si="184"/>
        <v>0</v>
      </c>
      <c r="BP232" s="44">
        <f t="shared" si="185"/>
        <v>0</v>
      </c>
      <c r="BR232" s="44" t="s">
        <v>62</v>
      </c>
      <c r="BS232">
        <f>VLOOKUP(BR232,ZoneFilters,3,FALSE())</f>
        <v>1</v>
      </c>
      <c r="BU232">
        <v>1</v>
      </c>
    </row>
    <row r="233" spans="1:73" x14ac:dyDescent="0.25">
      <c r="A233" s="44" t="s">
        <v>417</v>
      </c>
      <c r="B233" t="s">
        <v>404</v>
      </c>
      <c r="C233" t="str">
        <f t="shared" si="175"/>
        <v>MH 12</v>
      </c>
      <c r="E233">
        <f>IF(MHEQ=A233,1,0)</f>
        <v>0</v>
      </c>
      <c r="G233">
        <f>SUMPRODUCT(StatVector,I233:R233)+SUMPRODUCT(MHStatVector,AB233:AN233)+BU233*Calcs!$U$1089</f>
        <v>1410.0727774577474</v>
      </c>
      <c r="J233">
        <v>69</v>
      </c>
      <c r="K233">
        <v>69</v>
      </c>
      <c r="M233">
        <v>93</v>
      </c>
      <c r="O233">
        <v>46</v>
      </c>
      <c r="R233">
        <v>46</v>
      </c>
      <c r="AB233">
        <f>0.5*(412+766)/2.6</f>
        <v>226.53846153846152</v>
      </c>
      <c r="AI233">
        <v>1</v>
      </c>
      <c r="AM233">
        <v>1</v>
      </c>
      <c r="BA233">
        <f t="shared" si="176"/>
        <v>0</v>
      </c>
      <c r="BC233">
        <f t="shared" si="177"/>
        <v>0</v>
      </c>
      <c r="BD233">
        <f t="shared" si="178"/>
        <v>0</v>
      </c>
      <c r="BE233">
        <f t="shared" si="179"/>
        <v>0</v>
      </c>
      <c r="BG233">
        <f>BA233*BestGemValue</f>
        <v>0</v>
      </c>
      <c r="BI233">
        <f t="shared" si="180"/>
        <v>1</v>
      </c>
      <c r="BJ233">
        <f>1</f>
        <v>1</v>
      </c>
      <c r="BK233">
        <f t="shared" si="181"/>
        <v>1410.0727774577474</v>
      </c>
      <c r="BL233">
        <f t="shared" si="182"/>
        <v>1410.0727774577474</v>
      </c>
      <c r="BN233">
        <f t="shared" si="183"/>
        <v>0</v>
      </c>
      <c r="BO233">
        <f t="shared" si="184"/>
        <v>0</v>
      </c>
      <c r="BP233" s="44">
        <f t="shared" si="185"/>
        <v>0</v>
      </c>
      <c r="BR233" s="44" t="s">
        <v>65</v>
      </c>
      <c r="BS233">
        <f>VLOOKUP(BR233,ZoneFilters,3,FALSE())</f>
        <v>1</v>
      </c>
    </row>
    <row r="234" spans="1:73" x14ac:dyDescent="0.25">
      <c r="A234" s="44" t="s">
        <v>418</v>
      </c>
      <c r="B234" t="s">
        <v>404</v>
      </c>
      <c r="C234" t="str">
        <f t="shared" si="175"/>
        <v>MH 10</v>
      </c>
      <c r="E234">
        <f>IF(MHEQ=A234,1,0)</f>
        <v>0</v>
      </c>
      <c r="G234">
        <f>SUMPRODUCT(StatVector,I234:R234)+SUMPRODUCT(MHStatVector,AB234:AN234)+BU234*Calcs!$U$1089</f>
        <v>1386.1331302263993</v>
      </c>
      <c r="J234">
        <v>61</v>
      </c>
      <c r="K234">
        <v>53</v>
      </c>
      <c r="M234">
        <v>106</v>
      </c>
      <c r="N234">
        <v>40</v>
      </c>
      <c r="Q234">
        <v>43</v>
      </c>
      <c r="T234">
        <v>1</v>
      </c>
      <c r="AB234">
        <f>0.5*(412+766)/2.6</f>
        <v>226.53846153846152</v>
      </c>
      <c r="AI234">
        <v>1</v>
      </c>
      <c r="AM234">
        <v>1</v>
      </c>
      <c r="AT234">
        <v>8</v>
      </c>
      <c r="BA234">
        <f t="shared" si="176"/>
        <v>1</v>
      </c>
      <c r="BC234">
        <f t="shared" si="177"/>
        <v>8</v>
      </c>
      <c r="BD234">
        <f t="shared" si="178"/>
        <v>40</v>
      </c>
      <c r="BE234">
        <f t="shared" si="179"/>
        <v>48</v>
      </c>
      <c r="BG234">
        <f>BA234*BestGemValue</f>
        <v>40</v>
      </c>
      <c r="BI234">
        <f t="shared" si="180"/>
        <v>1</v>
      </c>
      <c r="BJ234">
        <f>1</f>
        <v>1</v>
      </c>
      <c r="BK234">
        <f t="shared" si="181"/>
        <v>1434.1331302263993</v>
      </c>
      <c r="BL234">
        <f t="shared" si="182"/>
        <v>1434.1331302263993</v>
      </c>
      <c r="BN234">
        <f t="shared" si="183"/>
        <v>1</v>
      </c>
      <c r="BO234">
        <f t="shared" si="184"/>
        <v>0</v>
      </c>
      <c r="BP234" s="44">
        <f t="shared" si="185"/>
        <v>0</v>
      </c>
      <c r="BR234" s="44" t="s">
        <v>62</v>
      </c>
      <c r="BS234">
        <f>VLOOKUP(BR234,ZoneFilters,3,FALSE())</f>
        <v>1</v>
      </c>
    </row>
    <row r="235" spans="1:73" x14ac:dyDescent="0.25">
      <c r="A235" t="s">
        <v>419</v>
      </c>
      <c r="B235" t="s">
        <v>404</v>
      </c>
      <c r="C235" t="str">
        <f t="shared" si="175"/>
        <v>MH 16</v>
      </c>
      <c r="E235">
        <f>IF(MHEQ=A235,1,0)</f>
        <v>0</v>
      </c>
      <c r="G235">
        <f>SUMPRODUCT(StatVector,I235:R235)+SUMPRODUCT(MHStatVector,AB235:AN235)+BU235*Calcs!$U$1089</f>
        <v>1300.4116630009903</v>
      </c>
      <c r="J235">
        <v>58</v>
      </c>
      <c r="K235">
        <v>66</v>
      </c>
      <c r="M235">
        <v>72</v>
      </c>
      <c r="O235">
        <v>44</v>
      </c>
      <c r="Q235">
        <v>44</v>
      </c>
      <c r="U235">
        <v>1</v>
      </c>
      <c r="AB235">
        <f>0.5*(394+732)/2.6</f>
        <v>216.53846153846152</v>
      </c>
      <c r="AI235">
        <v>1</v>
      </c>
      <c r="AQ235">
        <v>4</v>
      </c>
      <c r="BA235">
        <f t="shared" si="176"/>
        <v>1</v>
      </c>
      <c r="BC235">
        <f t="shared" si="177"/>
        <v>7.7191560584550762</v>
      </c>
      <c r="BD235">
        <f t="shared" si="178"/>
        <v>38.123555063124755</v>
      </c>
      <c r="BE235">
        <f t="shared" si="179"/>
        <v>45.842711121579832</v>
      </c>
      <c r="BG235">
        <f>BA235*BestGemValue</f>
        <v>40</v>
      </c>
      <c r="BI235">
        <f t="shared" si="180"/>
        <v>1</v>
      </c>
      <c r="BJ235">
        <f>1</f>
        <v>1</v>
      </c>
      <c r="BK235">
        <f t="shared" si="181"/>
        <v>1346.2543741225702</v>
      </c>
      <c r="BL235">
        <f t="shared" si="182"/>
        <v>1346.2543741225702</v>
      </c>
      <c r="BN235">
        <f t="shared" si="183"/>
        <v>2</v>
      </c>
      <c r="BO235">
        <f t="shared" si="184"/>
        <v>0</v>
      </c>
      <c r="BP235" s="44">
        <f t="shared" si="185"/>
        <v>0</v>
      </c>
      <c r="BR235" s="44" t="s">
        <v>59</v>
      </c>
      <c r="BS235">
        <f>VLOOKUP(BR235,ZoneFilters,3,FALSE())</f>
        <v>1</v>
      </c>
      <c r="BU235">
        <v>1</v>
      </c>
    </row>
    <row r="236" spans="1:73" x14ac:dyDescent="0.25">
      <c r="A236" s="44" t="s">
        <v>420</v>
      </c>
      <c r="B236" t="s">
        <v>404</v>
      </c>
      <c r="C236" t="str">
        <f t="shared" si="175"/>
        <v>MH 18</v>
      </c>
      <c r="E236">
        <f>IF(MHEQ=A236,1,0)</f>
        <v>0</v>
      </c>
      <c r="G236">
        <f>SUMPRODUCT(StatVector,I236:R236)+SUMPRODUCT(MHStatVector,AB236:AN236)+BU236*Calcs!$U$1089</f>
        <v>1291.4776344315503</v>
      </c>
      <c r="J236">
        <v>62</v>
      </c>
      <c r="K236">
        <v>54</v>
      </c>
      <c r="M236">
        <v>88</v>
      </c>
      <c r="N236">
        <v>42</v>
      </c>
      <c r="R236">
        <v>39</v>
      </c>
      <c r="AB236">
        <f>0.5*(388+722)/2.7</f>
        <v>205.55555555555554</v>
      </c>
      <c r="AJ236">
        <v>1</v>
      </c>
      <c r="AM236">
        <v>1</v>
      </c>
      <c r="BA236">
        <f t="shared" si="176"/>
        <v>0</v>
      </c>
      <c r="BC236">
        <f t="shared" si="177"/>
        <v>0</v>
      </c>
      <c r="BD236">
        <f t="shared" si="178"/>
        <v>0</v>
      </c>
      <c r="BE236">
        <f t="shared" si="179"/>
        <v>0</v>
      </c>
      <c r="BG236">
        <f>BA236*BestGemValue</f>
        <v>0</v>
      </c>
      <c r="BI236">
        <f t="shared" si="180"/>
        <v>1</v>
      </c>
      <c r="BJ236">
        <f>1</f>
        <v>1</v>
      </c>
      <c r="BK236">
        <f t="shared" si="181"/>
        <v>1291.4776344315503</v>
      </c>
      <c r="BL236">
        <f t="shared" si="182"/>
        <v>1291.4776344315503</v>
      </c>
      <c r="BN236">
        <f t="shared" si="183"/>
        <v>0</v>
      </c>
      <c r="BO236">
        <f t="shared" si="184"/>
        <v>0</v>
      </c>
      <c r="BP236" s="44">
        <f t="shared" si="185"/>
        <v>0</v>
      </c>
      <c r="BR236" s="44" t="s">
        <v>55</v>
      </c>
      <c r="BS236">
        <f>VLOOKUP(BR236,ZoneFilters,3,FALSE())</f>
        <v>1</v>
      </c>
    </row>
    <row r="237" spans="1:73" x14ac:dyDescent="0.25">
      <c r="A237" s="44" t="s">
        <v>421</v>
      </c>
      <c r="B237" t="s">
        <v>404</v>
      </c>
      <c r="C237" t="str">
        <f t="shared" si="175"/>
        <v>MH 19</v>
      </c>
      <c r="E237">
        <f>IF(MHEQ=A237,1,0)</f>
        <v>0</v>
      </c>
      <c r="G237">
        <f>SUMPRODUCT(StatVector,I237:R237)+SUMPRODUCT(MHStatVector,AB237:AN237)+BU237*Calcs!$U$1089</f>
        <v>1259.0388646152014</v>
      </c>
      <c r="J237">
        <v>62</v>
      </c>
      <c r="K237">
        <v>47</v>
      </c>
      <c r="M237">
        <v>94</v>
      </c>
      <c r="N237">
        <v>45</v>
      </c>
      <c r="R237">
        <v>35</v>
      </c>
      <c r="AB237">
        <f>0.5*(374+695)/2.6</f>
        <v>205.57692307692307</v>
      </c>
      <c r="AI237">
        <v>1</v>
      </c>
      <c r="BA237">
        <f t="shared" si="176"/>
        <v>0</v>
      </c>
      <c r="BC237">
        <f t="shared" si="177"/>
        <v>0</v>
      </c>
      <c r="BD237">
        <f t="shared" si="178"/>
        <v>0</v>
      </c>
      <c r="BE237">
        <f t="shared" si="179"/>
        <v>0</v>
      </c>
      <c r="BG237">
        <f>BA237*BestGemValue</f>
        <v>0</v>
      </c>
      <c r="BI237">
        <f t="shared" si="180"/>
        <v>1</v>
      </c>
      <c r="BJ237">
        <f>1</f>
        <v>1</v>
      </c>
      <c r="BK237">
        <f t="shared" si="181"/>
        <v>1259.0388646152014</v>
      </c>
      <c r="BL237">
        <f t="shared" si="182"/>
        <v>1259.0388646152014</v>
      </c>
      <c r="BN237">
        <f t="shared" si="183"/>
        <v>0</v>
      </c>
      <c r="BO237">
        <f t="shared" si="184"/>
        <v>0</v>
      </c>
      <c r="BP237" s="44">
        <f t="shared" si="185"/>
        <v>0</v>
      </c>
      <c r="BR237" s="44" t="s">
        <v>60</v>
      </c>
      <c r="BS237">
        <f>VLOOKUP(BR237,ZoneFilters,3,FALSE())</f>
        <v>1</v>
      </c>
      <c r="BU237">
        <v>1</v>
      </c>
    </row>
    <row r="238" spans="1:73" x14ac:dyDescent="0.25">
      <c r="A238" s="44" t="s">
        <v>422</v>
      </c>
      <c r="B238" t="s">
        <v>404</v>
      </c>
      <c r="C238" t="str">
        <f t="shared" si="175"/>
        <v>MH 20</v>
      </c>
      <c r="E238">
        <f>IF(MHEQ=A238,1,0)</f>
        <v>0</v>
      </c>
      <c r="G238">
        <f>SUMPRODUCT(StatVector,I238:R238)+SUMPRODUCT(MHStatVector,AB238:AN238)+BU238*Calcs!$U$1089</f>
        <v>1256.9368042696551</v>
      </c>
      <c r="J238">
        <v>62</v>
      </c>
      <c r="K238">
        <v>47</v>
      </c>
      <c r="M238">
        <v>94</v>
      </c>
      <c r="N238">
        <v>43</v>
      </c>
      <c r="Q238">
        <v>38</v>
      </c>
      <c r="AB238">
        <f>0.5*(374+695)/2.6</f>
        <v>205.57692307692307</v>
      </c>
      <c r="AI238">
        <v>1</v>
      </c>
      <c r="AM238">
        <v>1</v>
      </c>
      <c r="BA238">
        <f t="shared" si="176"/>
        <v>0</v>
      </c>
      <c r="BC238">
        <f t="shared" si="177"/>
        <v>0</v>
      </c>
      <c r="BD238">
        <f t="shared" si="178"/>
        <v>0</v>
      </c>
      <c r="BE238">
        <f t="shared" si="179"/>
        <v>0</v>
      </c>
      <c r="BG238">
        <f>BA238*BestGemValue</f>
        <v>0</v>
      </c>
      <c r="BI238">
        <f t="shared" si="180"/>
        <v>1</v>
      </c>
      <c r="BJ238">
        <f>1</f>
        <v>1</v>
      </c>
      <c r="BK238">
        <f t="shared" si="181"/>
        <v>1256.9368042696551</v>
      </c>
      <c r="BL238">
        <f t="shared" si="182"/>
        <v>1256.9368042696551</v>
      </c>
      <c r="BN238">
        <f t="shared" si="183"/>
        <v>0</v>
      </c>
      <c r="BO238">
        <f t="shared" si="184"/>
        <v>0</v>
      </c>
      <c r="BP238" s="44">
        <f t="shared" si="185"/>
        <v>0</v>
      </c>
      <c r="BR238" s="44" t="s">
        <v>60</v>
      </c>
      <c r="BS238">
        <f>VLOOKUP(BR238,ZoneFilters,3,FALSE())</f>
        <v>1</v>
      </c>
    </row>
    <row r="239" spans="1:73" x14ac:dyDescent="0.25">
      <c r="A239" s="44" t="s">
        <v>423</v>
      </c>
      <c r="B239" t="s">
        <v>404</v>
      </c>
      <c r="C239" t="str">
        <f t="shared" si="175"/>
        <v>MH 22</v>
      </c>
      <c r="E239">
        <f>IF(MHEQ=A239,1,0)</f>
        <v>0</v>
      </c>
      <c r="G239">
        <f>SUMPRODUCT(StatVector,I239:R239)+SUMPRODUCT(MHStatVector,AB239:AN239)+BU239*Calcs!$U$1089</f>
        <v>1153.729614768456</v>
      </c>
      <c r="J239">
        <v>50</v>
      </c>
      <c r="K239">
        <v>44</v>
      </c>
      <c r="M239">
        <v>89</v>
      </c>
      <c r="N239">
        <v>43</v>
      </c>
      <c r="Q239">
        <v>24</v>
      </c>
      <c r="T239">
        <v>1</v>
      </c>
      <c r="AB239">
        <f>0.5*(357+665)/2.6</f>
        <v>196.53846153846152</v>
      </c>
      <c r="AI239">
        <v>1</v>
      </c>
      <c r="AQ239">
        <v>4</v>
      </c>
      <c r="BA239">
        <f t="shared" si="176"/>
        <v>1</v>
      </c>
      <c r="BC239">
        <f t="shared" si="177"/>
        <v>7.7191560584550762</v>
      </c>
      <c r="BD239">
        <f t="shared" si="178"/>
        <v>40</v>
      </c>
      <c r="BE239">
        <f t="shared" si="179"/>
        <v>47.719156058455077</v>
      </c>
      <c r="BG239">
        <f>BA239*BestGemValue</f>
        <v>40</v>
      </c>
      <c r="BI239">
        <f t="shared" si="180"/>
        <v>1</v>
      </c>
      <c r="BJ239">
        <f>1</f>
        <v>1</v>
      </c>
      <c r="BK239">
        <f t="shared" si="181"/>
        <v>1201.4487708269112</v>
      </c>
      <c r="BL239">
        <f t="shared" si="182"/>
        <v>1201.4487708269112</v>
      </c>
      <c r="BN239">
        <f t="shared" si="183"/>
        <v>1</v>
      </c>
      <c r="BO239">
        <f t="shared" si="184"/>
        <v>0</v>
      </c>
      <c r="BP239" s="44">
        <f t="shared" si="185"/>
        <v>0</v>
      </c>
      <c r="BR239" s="44" t="s">
        <v>57</v>
      </c>
      <c r="BS239">
        <f>VLOOKUP(BR239,ZoneFilters,3,FALSE())</f>
        <v>1</v>
      </c>
      <c r="BU239">
        <v>1</v>
      </c>
    </row>
    <row r="240" spans="1:73" x14ac:dyDescent="0.25">
      <c r="A240" t="s">
        <v>424</v>
      </c>
      <c r="B240" t="s">
        <v>404</v>
      </c>
      <c r="C240" t="str">
        <f t="shared" si="175"/>
        <v>MH 24</v>
      </c>
      <c r="E240">
        <f>IF(MHEQ=A240,1,0)</f>
        <v>0</v>
      </c>
      <c r="G240">
        <f>SUMPRODUCT(StatVector,I240:R240)+SUMPRODUCT(MHStatVector,AB240:AN240)+BU240*Calcs!$U$1089</f>
        <v>1178.8136803469854</v>
      </c>
      <c r="J240">
        <v>58</v>
      </c>
      <c r="K240">
        <v>58</v>
      </c>
      <c r="M240">
        <v>78</v>
      </c>
      <c r="O240">
        <v>39</v>
      </c>
      <c r="Q240">
        <v>39</v>
      </c>
      <c r="AB240">
        <f>0.5*(357+665)/2.6</f>
        <v>196.53846153846152</v>
      </c>
      <c r="AI240">
        <v>1</v>
      </c>
      <c r="BA240">
        <f t="shared" si="176"/>
        <v>0</v>
      </c>
      <c r="BC240">
        <f t="shared" si="177"/>
        <v>0</v>
      </c>
      <c r="BD240">
        <f t="shared" si="178"/>
        <v>0</v>
      </c>
      <c r="BE240">
        <f t="shared" si="179"/>
        <v>0</v>
      </c>
      <c r="BG240">
        <f>BA240*BestGemValue</f>
        <v>0</v>
      </c>
      <c r="BI240">
        <f t="shared" si="180"/>
        <v>1</v>
      </c>
      <c r="BJ240">
        <f>1</f>
        <v>1</v>
      </c>
      <c r="BK240">
        <f t="shared" si="181"/>
        <v>1178.8136803469854</v>
      </c>
      <c r="BL240">
        <f t="shared" si="182"/>
        <v>1178.8136803469854</v>
      </c>
      <c r="BN240">
        <f t="shared" si="183"/>
        <v>0</v>
      </c>
      <c r="BO240">
        <f t="shared" si="184"/>
        <v>0</v>
      </c>
      <c r="BP240" s="44">
        <f t="shared" si="185"/>
        <v>0</v>
      </c>
      <c r="BR240" t="s">
        <v>59</v>
      </c>
      <c r="BS240">
        <f>VLOOKUP(BR240,ZoneFilters,3,FALSE())</f>
        <v>1</v>
      </c>
      <c r="BU240">
        <v>1</v>
      </c>
    </row>
    <row r="241" spans="1:73" x14ac:dyDescent="0.25">
      <c r="A241" t="s">
        <v>425</v>
      </c>
      <c r="B241" t="s">
        <v>404</v>
      </c>
      <c r="C241" t="str">
        <f t="shared" si="175"/>
        <v>MH 29</v>
      </c>
      <c r="E241">
        <f>IF(MHEQ=A241,1,0)</f>
        <v>0</v>
      </c>
      <c r="G241">
        <f>SUMPRODUCT(StatVector,I241:R241)+SUMPRODUCT(MHStatVector,AB241:AN241)+BU241*Calcs!$U$1089</f>
        <v>1049.8390006795864</v>
      </c>
      <c r="J241">
        <v>52</v>
      </c>
      <c r="K241">
        <v>39</v>
      </c>
      <c r="M241">
        <v>78</v>
      </c>
      <c r="N241">
        <v>38</v>
      </c>
      <c r="Q241">
        <v>29</v>
      </c>
      <c r="AB241">
        <f>0.5*(325+605)/2.6</f>
        <v>178.84615384615384</v>
      </c>
      <c r="AI241">
        <v>1</v>
      </c>
      <c r="BA241">
        <f t="shared" si="176"/>
        <v>0</v>
      </c>
      <c r="BC241">
        <f t="shared" si="177"/>
        <v>0</v>
      </c>
      <c r="BD241">
        <f t="shared" si="178"/>
        <v>0</v>
      </c>
      <c r="BE241">
        <f t="shared" si="179"/>
        <v>0</v>
      </c>
      <c r="BG241">
        <f>BA241*BestGemValue</f>
        <v>0</v>
      </c>
      <c r="BI241">
        <f t="shared" si="180"/>
        <v>1</v>
      </c>
      <c r="BJ241">
        <f>1</f>
        <v>1</v>
      </c>
      <c r="BK241">
        <f t="shared" si="181"/>
        <v>1049.8390006795864</v>
      </c>
      <c r="BL241">
        <f t="shared" si="182"/>
        <v>1049.8390006795864</v>
      </c>
      <c r="BN241">
        <f t="shared" si="183"/>
        <v>0</v>
      </c>
      <c r="BO241">
        <f t="shared" si="184"/>
        <v>0</v>
      </c>
      <c r="BP241" s="44">
        <f t="shared" si="185"/>
        <v>0</v>
      </c>
      <c r="BR241" t="s">
        <v>57</v>
      </c>
      <c r="BS241">
        <f>VLOOKUP(BR241,ZoneFilters,3,FALSE())</f>
        <v>1</v>
      </c>
      <c r="BU241">
        <v>1</v>
      </c>
    </row>
    <row r="242" spans="1:73" x14ac:dyDescent="0.25">
      <c r="A242" t="s">
        <v>426</v>
      </c>
      <c r="B242" t="s">
        <v>404</v>
      </c>
      <c r="C242" t="str">
        <f t="shared" si="175"/>
        <v>MH 26</v>
      </c>
      <c r="E242">
        <f>IF(MHEQ=A242,1,0)</f>
        <v>0</v>
      </c>
      <c r="G242">
        <f>SUMPRODUCT(StatVector,I242:R242)+SUMPRODUCT(MHStatVector,AB242:AN242)+BU242*Calcs!$U$1089</f>
        <v>1033.8889479597683</v>
      </c>
      <c r="J242">
        <v>52</v>
      </c>
      <c r="K242">
        <v>34</v>
      </c>
      <c r="M242">
        <v>72</v>
      </c>
      <c r="O242">
        <v>32</v>
      </c>
      <c r="P242">
        <v>26</v>
      </c>
      <c r="U242">
        <v>1</v>
      </c>
      <c r="AB242">
        <f>0.5*(325+605)/2.6</f>
        <v>178.84615384615384</v>
      </c>
      <c r="AI242">
        <v>1</v>
      </c>
      <c r="AM242">
        <v>1</v>
      </c>
      <c r="AU242">
        <v>4</v>
      </c>
      <c r="BA242">
        <f t="shared" si="176"/>
        <v>1</v>
      </c>
      <c r="BC242">
        <f t="shared" si="177"/>
        <v>6.8579081478767829</v>
      </c>
      <c r="BD242">
        <f t="shared" si="178"/>
        <v>38.123555063124755</v>
      </c>
      <c r="BE242">
        <f t="shared" si="179"/>
        <v>44.98146321100154</v>
      </c>
      <c r="BG242">
        <f>BA242*BestGemValue</f>
        <v>40</v>
      </c>
      <c r="BI242">
        <f t="shared" si="180"/>
        <v>1</v>
      </c>
      <c r="BJ242">
        <f>1</f>
        <v>1</v>
      </c>
      <c r="BK242">
        <f t="shared" si="181"/>
        <v>1078.8704111707698</v>
      </c>
      <c r="BL242">
        <f t="shared" si="182"/>
        <v>1078.8704111707698</v>
      </c>
      <c r="BN242">
        <f t="shared" si="183"/>
        <v>2</v>
      </c>
      <c r="BO242">
        <f t="shared" si="184"/>
        <v>0</v>
      </c>
      <c r="BP242" s="44">
        <f t="shared" si="185"/>
        <v>0</v>
      </c>
      <c r="BR242" t="s">
        <v>55</v>
      </c>
      <c r="BS242">
        <f>VLOOKUP(BR242,ZoneFilters,3,FALSE())</f>
        <v>1</v>
      </c>
    </row>
    <row r="243" spans="1:73" x14ac:dyDescent="0.25">
      <c r="A243" t="s">
        <v>427</v>
      </c>
      <c r="B243" t="s">
        <v>404</v>
      </c>
      <c r="C243" t="str">
        <f t="shared" si="175"/>
        <v>MH 28</v>
      </c>
      <c r="E243">
        <f>IF(MHEQ=A243,1,0)</f>
        <v>0</v>
      </c>
      <c r="G243">
        <f>SUMPRODUCT(StatVector,I243:R243)+SUMPRODUCT(MHStatVector,AB243:AN243)+BU243*Calcs!$U$1089</f>
        <v>1059.3634773031877</v>
      </c>
      <c r="J243">
        <v>52</v>
      </c>
      <c r="K243">
        <v>39</v>
      </c>
      <c r="M243">
        <v>78</v>
      </c>
      <c r="Q243">
        <v>34</v>
      </c>
      <c r="R243">
        <v>34</v>
      </c>
      <c r="AB243">
        <f>0.5*(325+605)/2.6</f>
        <v>178.84615384615384</v>
      </c>
      <c r="AI243">
        <v>1</v>
      </c>
      <c r="AM243">
        <v>1</v>
      </c>
      <c r="BA243">
        <f t="shared" si="176"/>
        <v>0</v>
      </c>
      <c r="BC243">
        <f t="shared" si="177"/>
        <v>0</v>
      </c>
      <c r="BD243">
        <f t="shared" si="178"/>
        <v>0</v>
      </c>
      <c r="BE243">
        <f t="shared" si="179"/>
        <v>0</v>
      </c>
      <c r="BG243">
        <f>BA243*BestGemValue</f>
        <v>0</v>
      </c>
      <c r="BI243">
        <f t="shared" si="180"/>
        <v>1</v>
      </c>
      <c r="BJ243">
        <f>1</f>
        <v>1</v>
      </c>
      <c r="BK243">
        <f t="shared" si="181"/>
        <v>1059.3634773031877</v>
      </c>
      <c r="BL243">
        <f t="shared" si="182"/>
        <v>1059.3634773031877</v>
      </c>
      <c r="BN243">
        <f t="shared" si="183"/>
        <v>0</v>
      </c>
      <c r="BO243">
        <f t="shared" si="184"/>
        <v>0</v>
      </c>
      <c r="BP243" s="44">
        <f t="shared" si="185"/>
        <v>0</v>
      </c>
      <c r="BR243" t="s">
        <v>55</v>
      </c>
      <c r="BS243">
        <f>VLOOKUP(BR243,ZoneFilters,3,FALSE())</f>
        <v>1</v>
      </c>
    </row>
    <row r="244" spans="1:73" x14ac:dyDescent="0.25">
      <c r="BP244" s="44"/>
    </row>
    <row r="245" spans="1:73" x14ac:dyDescent="0.25">
      <c r="A245" s="44" t="s">
        <v>428</v>
      </c>
      <c r="B245" t="s">
        <v>404</v>
      </c>
      <c r="C245" t="str">
        <f t="shared" ref="C245:C250" si="186">B245&amp;" "&amp;_xlfn.RANK.EQ(BL245,MHScores,0)</f>
        <v>MH 14</v>
      </c>
      <c r="E245">
        <f>IF(MHEQ=A245,1,0)</f>
        <v>0</v>
      </c>
      <c r="G245">
        <f t="shared" ref="G245:G250" si="187">SUMPRODUCT(StatVector,I245:R245)+SUMPRODUCT(MHStatVector,AB245:AN245)</f>
        <v>1331.0945467525823</v>
      </c>
      <c r="J245">
        <v>45</v>
      </c>
      <c r="K245">
        <v>53</v>
      </c>
      <c r="M245">
        <v>139</v>
      </c>
      <c r="N245">
        <v>48</v>
      </c>
      <c r="O245">
        <v>36</v>
      </c>
      <c r="T245">
        <v>1</v>
      </c>
      <c r="AB245">
        <f>0.5*(394+732)/2.6</f>
        <v>216.53846153846152</v>
      </c>
      <c r="AI245">
        <v>1</v>
      </c>
      <c r="AN245">
        <v>1</v>
      </c>
      <c r="AU245">
        <v>4</v>
      </c>
      <c r="BA245">
        <f t="shared" ref="BA245:BA250" si="188">T245+U245+V245</f>
        <v>1</v>
      </c>
      <c r="BC245">
        <f t="shared" ref="BC245:BC250" si="189">SUMPRODUCT(StatVector,AP245:AY245)</f>
        <v>6.8579081478767829</v>
      </c>
      <c r="BD245">
        <f t="shared" ref="BD245:BD250" si="190">T245*BestRedGemValue+U245*BestYellowGemValue+V245*BestBlueGemValue</f>
        <v>40</v>
      </c>
      <c r="BE245">
        <f t="shared" ref="BE245:BE250" si="191">BC245+BD245</f>
        <v>46.857908147876785</v>
      </c>
      <c r="BG245">
        <f>BA245*BestGemValue</f>
        <v>40</v>
      </c>
      <c r="BI245">
        <f t="shared" ref="BI245:BI250" si="192">IF(BG245&gt;BE245,0,1)</f>
        <v>1</v>
      </c>
      <c r="BJ245">
        <f>1</f>
        <v>1</v>
      </c>
      <c r="BK245">
        <f t="shared" ref="BK245:BK250" si="193">BI245*BE245+(1-BI245)*BG245+G245</f>
        <v>1377.9524549004591</v>
      </c>
      <c r="BL245">
        <f t="shared" ref="BL245:BL250" si="194">BK245*(1-E245)*BS245</f>
        <v>1377.9524549004591</v>
      </c>
      <c r="BN245">
        <f t="shared" ref="BN245:BN250" si="195">IF(T245&gt;0,1,IF(T245+U245&gt;0,2,IF(T245+U245+V245&gt;0,3,0)))</f>
        <v>1</v>
      </c>
      <c r="BO245">
        <f t="shared" ref="BO245:BO250" si="196">IF(T245&gt;1,1,IF(T245+U245&gt;1,2,IF(T245+U245+V245&gt;1,3,0)))</f>
        <v>0</v>
      </c>
      <c r="BP245" s="44">
        <f t="shared" ref="BP245:BP250" si="197">IF(T245&gt;2,1,IF(T245+U245&gt;2,2,IF(T245+U245+V245&gt;2,3,0)))</f>
        <v>0</v>
      </c>
      <c r="BR245" s="44" t="s">
        <v>62</v>
      </c>
      <c r="BS245">
        <f>VLOOKUP(BR245,ZoneFilters,3,FALSE())</f>
        <v>1</v>
      </c>
    </row>
    <row r="246" spans="1:73" x14ac:dyDescent="0.25">
      <c r="A246" s="44" t="s">
        <v>429</v>
      </c>
      <c r="B246" t="s">
        <v>404</v>
      </c>
      <c r="C246" t="str">
        <f t="shared" si="186"/>
        <v>MH 15</v>
      </c>
      <c r="E246">
        <f>IF(MHEQ=A246,1,0)</f>
        <v>0</v>
      </c>
      <c r="G246">
        <f t="shared" si="187"/>
        <v>1301.553678523527</v>
      </c>
      <c r="J246">
        <v>58</v>
      </c>
      <c r="K246">
        <v>66</v>
      </c>
      <c r="M246">
        <v>88</v>
      </c>
      <c r="N246">
        <v>44</v>
      </c>
      <c r="Q246">
        <v>36</v>
      </c>
      <c r="U246">
        <v>1</v>
      </c>
      <c r="AB246">
        <f>0.5*(394+732)/2.6</f>
        <v>216.53846153846152</v>
      </c>
      <c r="AI246">
        <v>1</v>
      </c>
      <c r="AN246">
        <v>1</v>
      </c>
      <c r="AT246">
        <v>8</v>
      </c>
      <c r="BA246">
        <f t="shared" si="188"/>
        <v>1</v>
      </c>
      <c r="BC246">
        <f t="shared" si="189"/>
        <v>8</v>
      </c>
      <c r="BD246">
        <f t="shared" si="190"/>
        <v>38.123555063124755</v>
      </c>
      <c r="BE246">
        <f t="shared" si="191"/>
        <v>46.123555063124755</v>
      </c>
      <c r="BG246">
        <f>BA246*BestGemValue</f>
        <v>40</v>
      </c>
      <c r="BI246">
        <f t="shared" si="192"/>
        <v>1</v>
      </c>
      <c r="BJ246">
        <f>1</f>
        <v>1</v>
      </c>
      <c r="BK246">
        <f t="shared" si="193"/>
        <v>1347.6772335866517</v>
      </c>
      <c r="BL246">
        <f t="shared" si="194"/>
        <v>1347.6772335866517</v>
      </c>
      <c r="BN246">
        <f t="shared" si="195"/>
        <v>2</v>
      </c>
      <c r="BO246">
        <f t="shared" si="196"/>
        <v>0</v>
      </c>
      <c r="BP246" s="44">
        <f t="shared" si="197"/>
        <v>0</v>
      </c>
      <c r="BR246" s="44" t="s">
        <v>59</v>
      </c>
      <c r="BS246">
        <f>VLOOKUP(BR246,ZoneFilters,3,FALSE())</f>
        <v>1</v>
      </c>
    </row>
    <row r="247" spans="1:73" x14ac:dyDescent="0.25">
      <c r="A247" t="s">
        <v>430</v>
      </c>
      <c r="B247" t="s">
        <v>404</v>
      </c>
      <c r="C247" t="str">
        <f t="shared" si="186"/>
        <v>MH 21</v>
      </c>
      <c r="E247">
        <f>IF(MHEQ=A247,1,0)</f>
        <v>0</v>
      </c>
      <c r="G247">
        <f t="shared" si="187"/>
        <v>1253.5889162302128</v>
      </c>
      <c r="J247">
        <v>47</v>
      </c>
      <c r="K247">
        <v>47</v>
      </c>
      <c r="M247">
        <v>123</v>
      </c>
      <c r="N247">
        <v>42</v>
      </c>
      <c r="O247">
        <v>39</v>
      </c>
      <c r="AB247">
        <f>0.5*(374+695)/2.6</f>
        <v>205.57692307692307</v>
      </c>
      <c r="AI247">
        <v>1</v>
      </c>
      <c r="AN247">
        <v>1</v>
      </c>
      <c r="BA247">
        <f t="shared" si="188"/>
        <v>0</v>
      </c>
      <c r="BC247">
        <f t="shared" si="189"/>
        <v>0</v>
      </c>
      <c r="BD247">
        <f t="shared" si="190"/>
        <v>0</v>
      </c>
      <c r="BE247">
        <f t="shared" si="191"/>
        <v>0</v>
      </c>
      <c r="BG247">
        <f>BA247*BestGemValue</f>
        <v>0</v>
      </c>
      <c r="BI247">
        <f t="shared" si="192"/>
        <v>1</v>
      </c>
      <c r="BJ247">
        <f>1</f>
        <v>1</v>
      </c>
      <c r="BK247">
        <f t="shared" si="193"/>
        <v>1253.5889162302128</v>
      </c>
      <c r="BL247">
        <f t="shared" si="194"/>
        <v>1253.5889162302128</v>
      </c>
      <c r="BN247">
        <f t="shared" si="195"/>
        <v>0</v>
      </c>
      <c r="BO247">
        <f t="shared" si="196"/>
        <v>0</v>
      </c>
      <c r="BP247" s="44">
        <f t="shared" si="197"/>
        <v>0</v>
      </c>
      <c r="BR247" t="s">
        <v>60</v>
      </c>
      <c r="BS247">
        <f>VLOOKUP(BR247,ZoneFilters,3,FALSE())</f>
        <v>1</v>
      </c>
    </row>
    <row r="248" spans="1:73" x14ac:dyDescent="0.25">
      <c r="A248" t="s">
        <v>431</v>
      </c>
      <c r="B248" t="s">
        <v>404</v>
      </c>
      <c r="C248" t="str">
        <f t="shared" si="186"/>
        <v>MH 23</v>
      </c>
      <c r="E248">
        <f>IF(MHEQ=A248,1,0)</f>
        <v>0</v>
      </c>
      <c r="G248">
        <f t="shared" si="187"/>
        <v>1157.2412502854409</v>
      </c>
      <c r="J248">
        <v>54</v>
      </c>
      <c r="K248">
        <v>44</v>
      </c>
      <c r="M248">
        <v>70</v>
      </c>
      <c r="N248">
        <v>40</v>
      </c>
      <c r="Q248">
        <v>35</v>
      </c>
      <c r="V248">
        <v>1</v>
      </c>
      <c r="AB248">
        <f>0.5*(357+665)/2.6</f>
        <v>196.53846153846152</v>
      </c>
      <c r="AI248">
        <v>1</v>
      </c>
      <c r="AN248">
        <v>1</v>
      </c>
      <c r="AQ248">
        <v>4</v>
      </c>
      <c r="BA248">
        <f t="shared" si="188"/>
        <v>1</v>
      </c>
      <c r="BC248">
        <f t="shared" si="189"/>
        <v>7.7191560584550762</v>
      </c>
      <c r="BD248">
        <f t="shared" si="190"/>
        <v>20</v>
      </c>
      <c r="BE248">
        <f t="shared" si="191"/>
        <v>27.719156058455077</v>
      </c>
      <c r="BG248">
        <f>BA248*BestGemValue</f>
        <v>40</v>
      </c>
      <c r="BI248">
        <f t="shared" si="192"/>
        <v>0</v>
      </c>
      <c r="BJ248">
        <f>1</f>
        <v>1</v>
      </c>
      <c r="BK248">
        <f t="shared" si="193"/>
        <v>1197.2412502854409</v>
      </c>
      <c r="BL248">
        <f t="shared" si="194"/>
        <v>1197.2412502854409</v>
      </c>
      <c r="BN248">
        <f t="shared" si="195"/>
        <v>3</v>
      </c>
      <c r="BO248">
        <f t="shared" si="196"/>
        <v>0</v>
      </c>
      <c r="BP248" s="44">
        <f t="shared" si="197"/>
        <v>0</v>
      </c>
      <c r="BR248" s="44" t="s">
        <v>57</v>
      </c>
      <c r="BS248">
        <f>VLOOKUP(BR248,ZoneFilters,3,FALSE())</f>
        <v>1</v>
      </c>
    </row>
    <row r="249" spans="1:73" x14ac:dyDescent="0.25">
      <c r="A249" t="s">
        <v>432</v>
      </c>
      <c r="B249" t="s">
        <v>404</v>
      </c>
      <c r="C249" t="str">
        <f t="shared" si="186"/>
        <v>MH 25</v>
      </c>
      <c r="E249">
        <f>IF(MHEQ=A249,1,0)</f>
        <v>0</v>
      </c>
      <c r="G249">
        <f t="shared" si="187"/>
        <v>1085.3263256243865</v>
      </c>
      <c r="J249">
        <v>40</v>
      </c>
      <c r="K249">
        <v>42</v>
      </c>
      <c r="M249">
        <v>104</v>
      </c>
      <c r="P249">
        <v>34</v>
      </c>
      <c r="Q249">
        <v>25</v>
      </c>
      <c r="T249">
        <v>1</v>
      </c>
      <c r="AB249">
        <f>0.5*(338+628)/2.7</f>
        <v>178.88888888888889</v>
      </c>
      <c r="AJ249">
        <v>1</v>
      </c>
      <c r="AN249">
        <v>1</v>
      </c>
      <c r="AT249">
        <v>8</v>
      </c>
      <c r="BA249">
        <f t="shared" si="188"/>
        <v>1</v>
      </c>
      <c r="BC249">
        <f t="shared" si="189"/>
        <v>8</v>
      </c>
      <c r="BD249">
        <f t="shared" si="190"/>
        <v>40</v>
      </c>
      <c r="BE249">
        <f t="shared" si="191"/>
        <v>48</v>
      </c>
      <c r="BG249">
        <f>BA249*BestGemValue</f>
        <v>40</v>
      </c>
      <c r="BI249">
        <f t="shared" si="192"/>
        <v>1</v>
      </c>
      <c r="BJ249">
        <f>1</f>
        <v>1</v>
      </c>
      <c r="BK249">
        <f t="shared" si="193"/>
        <v>1133.3263256243865</v>
      </c>
      <c r="BL249">
        <f t="shared" si="194"/>
        <v>1133.3263256243865</v>
      </c>
      <c r="BN249">
        <f t="shared" si="195"/>
        <v>1</v>
      </c>
      <c r="BO249">
        <f t="shared" si="196"/>
        <v>0</v>
      </c>
      <c r="BP249" s="44">
        <f t="shared" si="197"/>
        <v>0</v>
      </c>
      <c r="BR249" t="s">
        <v>55</v>
      </c>
      <c r="BS249">
        <f>VLOOKUP(BR249,ZoneFilters,3,FALSE())</f>
        <v>1</v>
      </c>
    </row>
    <row r="250" spans="1:73" x14ac:dyDescent="0.25">
      <c r="A250" t="s">
        <v>433</v>
      </c>
      <c r="B250" t="s">
        <v>404</v>
      </c>
      <c r="C250" t="str">
        <f t="shared" si="186"/>
        <v>MH 27</v>
      </c>
      <c r="E250">
        <f>IF(MHEQ=A250,1,0)</f>
        <v>0</v>
      </c>
      <c r="G250">
        <f t="shared" si="187"/>
        <v>1021.7887690165364</v>
      </c>
      <c r="J250">
        <v>48</v>
      </c>
      <c r="K250">
        <v>39</v>
      </c>
      <c r="M250">
        <v>61</v>
      </c>
      <c r="N250">
        <v>35</v>
      </c>
      <c r="Q250">
        <v>30</v>
      </c>
      <c r="V250">
        <v>1</v>
      </c>
      <c r="AB250">
        <f>0.5*(325+605)/2.6</f>
        <v>178.84615384615384</v>
      </c>
      <c r="AI250">
        <v>1</v>
      </c>
      <c r="AN250">
        <v>1</v>
      </c>
      <c r="AQ250">
        <v>4</v>
      </c>
      <c r="BA250">
        <f t="shared" si="188"/>
        <v>1</v>
      </c>
      <c r="BC250">
        <f t="shared" si="189"/>
        <v>7.7191560584550762</v>
      </c>
      <c r="BD250">
        <f t="shared" si="190"/>
        <v>20</v>
      </c>
      <c r="BE250">
        <f t="shared" si="191"/>
        <v>27.719156058455077</v>
      </c>
      <c r="BG250">
        <f>BA250*BestGemValue</f>
        <v>40</v>
      </c>
      <c r="BI250">
        <f t="shared" si="192"/>
        <v>0</v>
      </c>
      <c r="BJ250">
        <f>1</f>
        <v>1</v>
      </c>
      <c r="BK250">
        <f t="shared" si="193"/>
        <v>1061.7887690165364</v>
      </c>
      <c r="BL250">
        <f t="shared" si="194"/>
        <v>1061.7887690165364</v>
      </c>
      <c r="BN250">
        <f t="shared" si="195"/>
        <v>3</v>
      </c>
      <c r="BO250">
        <f t="shared" si="196"/>
        <v>0</v>
      </c>
      <c r="BP250" s="44">
        <f t="shared" si="197"/>
        <v>0</v>
      </c>
      <c r="BR250" t="s">
        <v>57</v>
      </c>
      <c r="BS250">
        <f>VLOOKUP(BR250,ZoneFilters,3,FALSE())</f>
        <v>1</v>
      </c>
    </row>
    <row r="251" spans="1:73" x14ac:dyDescent="0.25">
      <c r="BP251" s="44"/>
    </row>
    <row r="252" spans="1:73" x14ac:dyDescent="0.25">
      <c r="A252" s="101" t="s">
        <v>434</v>
      </c>
      <c r="B252" s="101"/>
      <c r="C252" s="101"/>
      <c r="BP252" s="44"/>
    </row>
    <row r="253" spans="1:73" x14ac:dyDescent="0.25">
      <c r="A253" s="44" t="s">
        <v>435</v>
      </c>
      <c r="B253" t="s">
        <v>434</v>
      </c>
      <c r="C253" t="str">
        <f t="shared" ref="C253:C264" si="198">B253&amp;" "&amp;_xlfn.RANK.EQ(BL253,OHScores,0)</f>
        <v>OH 1</v>
      </c>
      <c r="E253">
        <f t="shared" ref="E253:E264" si="199">IF(OHEQ=A253,1,0)</f>
        <v>0</v>
      </c>
      <c r="G253">
        <f>SUMPRODUCT(StatVector,I253:R253)+SUMPRODUCT(OHStatVector,AB253:AN253)+Calcs!$W$1089*BV253</f>
        <v>1040.8461866891823</v>
      </c>
      <c r="J253">
        <v>78</v>
      </c>
      <c r="K253">
        <v>78</v>
      </c>
      <c r="M253">
        <v>88</v>
      </c>
      <c r="N253">
        <v>52</v>
      </c>
      <c r="R253">
        <v>44</v>
      </c>
      <c r="U253">
        <v>1</v>
      </c>
      <c r="AB253">
        <f>0.5*(245+456)/1.4</f>
        <v>250.35714285714286</v>
      </c>
      <c r="AD253">
        <v>1</v>
      </c>
      <c r="AL253">
        <v>1</v>
      </c>
      <c r="AQ253">
        <v>4</v>
      </c>
      <c r="BA253">
        <f t="shared" ref="BA253:BA264" si="200">T253+U253+V253</f>
        <v>1</v>
      </c>
      <c r="BC253">
        <f t="shared" ref="BC253:BC264" si="201">SUMPRODUCT(StatVector,AP253:AY253)</f>
        <v>7.7191560584550762</v>
      </c>
      <c r="BD253">
        <f t="shared" ref="BD253:BD264" si="202">T253*BestRedGemValue+U253*BestYellowGemValue+V253*BestBlueGemValue</f>
        <v>38.123555063124755</v>
      </c>
      <c r="BE253">
        <f t="shared" ref="BE253:BE264" si="203">BC253+BD253</f>
        <v>45.842711121579832</v>
      </c>
      <c r="BG253">
        <f>BA253*BestGemValue</f>
        <v>40</v>
      </c>
      <c r="BI253">
        <f t="shared" ref="BI253:BI264" si="204">IF(BG253&gt;BE253,0,1)</f>
        <v>1</v>
      </c>
      <c r="BJ253">
        <f>1</f>
        <v>1</v>
      </c>
      <c r="BK253">
        <f t="shared" ref="BK253:BK264" si="205">BI253*BE253+(1-BI253)*BG253+G253</f>
        <v>1086.6888978107622</v>
      </c>
      <c r="BL253">
        <f t="shared" ref="BL253:BL264" si="206">BK253*(1-E253)*BS253</f>
        <v>1086.6888978107622</v>
      </c>
      <c r="BN253">
        <f t="shared" ref="BN253:BN264" si="207">IF(T253&gt;0,1,IF(T253+U253&gt;0,2,IF(T253+U253+V253&gt;0,3,0)))</f>
        <v>2</v>
      </c>
      <c r="BO253">
        <f t="shared" ref="BO253:BO264" si="208">IF(T253&gt;1,1,IF(T253+U253&gt;1,2,IF(T253+U253+V253&gt;1,3,0)))</f>
        <v>0</v>
      </c>
      <c r="BP253" s="44">
        <f t="shared" ref="BP253:BP264" si="209">IF(T253&gt;2,1,IF(T253+U253&gt;2,2,IF(T253+U253+V253&gt;2,3,0)))</f>
        <v>0</v>
      </c>
      <c r="BR253" s="44" t="s">
        <v>67</v>
      </c>
      <c r="BS253">
        <f>VLOOKUP(BR253,ZoneFilters,3,FALSE())</f>
        <v>1</v>
      </c>
    </row>
    <row r="254" spans="1:73" x14ac:dyDescent="0.25">
      <c r="A254" s="44" t="s">
        <v>436</v>
      </c>
      <c r="B254" t="s">
        <v>434</v>
      </c>
      <c r="C254" t="str">
        <f t="shared" si="198"/>
        <v>OH 2</v>
      </c>
      <c r="E254">
        <f t="shared" si="199"/>
        <v>0</v>
      </c>
      <c r="G254">
        <f>SUMPRODUCT(StatVector,I254:R254)+SUMPRODUCT(OHStatVector,AB254:AN254)+Calcs!$W$1089*BV254</f>
        <v>944.55979784093188</v>
      </c>
      <c r="J254">
        <v>42</v>
      </c>
      <c r="K254">
        <v>61</v>
      </c>
      <c r="M254">
        <v>139</v>
      </c>
      <c r="Q254">
        <v>33</v>
      </c>
      <c r="R254">
        <v>50</v>
      </c>
      <c r="U254">
        <v>1</v>
      </c>
      <c r="AB254">
        <f>0.5*(253+381)/1.4</f>
        <v>226.42857142857144</v>
      </c>
      <c r="AD254">
        <v>1</v>
      </c>
      <c r="AL254">
        <v>1</v>
      </c>
      <c r="AT254">
        <v>8</v>
      </c>
      <c r="BA254">
        <f t="shared" si="200"/>
        <v>1</v>
      </c>
      <c r="BC254">
        <f t="shared" si="201"/>
        <v>8</v>
      </c>
      <c r="BD254">
        <f t="shared" si="202"/>
        <v>38.123555063124755</v>
      </c>
      <c r="BE254">
        <f t="shared" si="203"/>
        <v>46.123555063124755</v>
      </c>
      <c r="BG254">
        <f>BA254*BestGemValue</f>
        <v>40</v>
      </c>
      <c r="BI254">
        <f t="shared" si="204"/>
        <v>1</v>
      </c>
      <c r="BJ254">
        <f>1</f>
        <v>1</v>
      </c>
      <c r="BK254">
        <f t="shared" si="205"/>
        <v>990.68335290405662</v>
      </c>
      <c r="BL254">
        <f t="shared" si="206"/>
        <v>990.68335290405662</v>
      </c>
      <c r="BN254">
        <f t="shared" si="207"/>
        <v>2</v>
      </c>
      <c r="BO254">
        <f t="shared" si="208"/>
        <v>0</v>
      </c>
      <c r="BP254" s="44">
        <f t="shared" si="209"/>
        <v>0</v>
      </c>
      <c r="BR254" s="44" t="s">
        <v>62</v>
      </c>
      <c r="BS254">
        <f>VLOOKUP(BR254,ZoneFilters,3,FALSE())</f>
        <v>1</v>
      </c>
    </row>
    <row r="255" spans="1:73" x14ac:dyDescent="0.25">
      <c r="A255" s="44" t="s">
        <v>437</v>
      </c>
      <c r="B255" t="s">
        <v>434</v>
      </c>
      <c r="C255" t="str">
        <f t="shared" si="198"/>
        <v>OH 3</v>
      </c>
      <c r="E255">
        <f t="shared" si="199"/>
        <v>0</v>
      </c>
      <c r="G255">
        <f>SUMPRODUCT(StatVector,I255:R255)+SUMPRODUCT(OHStatVector,AB255:AN255)+Calcs!$W$1089*BV255</f>
        <v>962.89939066477882</v>
      </c>
      <c r="J255">
        <v>69</v>
      </c>
      <c r="K255">
        <v>69</v>
      </c>
      <c r="M255">
        <v>93</v>
      </c>
      <c r="N255">
        <v>46</v>
      </c>
      <c r="R255">
        <v>46</v>
      </c>
      <c r="AB255">
        <f>0.5*(222+413)/1.4</f>
        <v>226.78571428571431</v>
      </c>
      <c r="AD255">
        <v>1</v>
      </c>
      <c r="AL255">
        <v>1</v>
      </c>
      <c r="BA255">
        <f t="shared" si="200"/>
        <v>0</v>
      </c>
      <c r="BC255">
        <f t="shared" si="201"/>
        <v>0</v>
      </c>
      <c r="BD255">
        <f t="shared" si="202"/>
        <v>0</v>
      </c>
      <c r="BE255">
        <f t="shared" si="203"/>
        <v>0</v>
      </c>
      <c r="BG255">
        <f>BA255*BestGemValue</f>
        <v>0</v>
      </c>
      <c r="BI255">
        <f t="shared" si="204"/>
        <v>1</v>
      </c>
      <c r="BJ255">
        <f>1</f>
        <v>1</v>
      </c>
      <c r="BK255">
        <f t="shared" si="205"/>
        <v>962.89939066477882</v>
      </c>
      <c r="BL255">
        <f t="shared" si="206"/>
        <v>962.89939066477882</v>
      </c>
      <c r="BN255">
        <f t="shared" si="207"/>
        <v>0</v>
      </c>
      <c r="BO255">
        <f t="shared" si="208"/>
        <v>0</v>
      </c>
      <c r="BP255" s="44">
        <f t="shared" si="209"/>
        <v>0</v>
      </c>
      <c r="BR255" s="44" t="s">
        <v>65</v>
      </c>
      <c r="BS255">
        <f>VLOOKUP(BR255,ZoneFilters,3,FALSE())</f>
        <v>1</v>
      </c>
    </row>
    <row r="256" spans="1:73" x14ac:dyDescent="0.25">
      <c r="A256" t="s">
        <v>438</v>
      </c>
      <c r="B256" t="s">
        <v>434</v>
      </c>
      <c r="C256" t="str">
        <f t="shared" si="198"/>
        <v>OH 4</v>
      </c>
      <c r="E256">
        <f t="shared" si="199"/>
        <v>0</v>
      </c>
      <c r="G256">
        <f>SUMPRODUCT(StatVector,I256:R256)+SUMPRODUCT(OHStatVector,AB256:AN256)+Calcs!$W$1089*BV256</f>
        <v>888.45159109361509</v>
      </c>
      <c r="J256">
        <v>58</v>
      </c>
      <c r="K256">
        <v>66</v>
      </c>
      <c r="M256">
        <v>84</v>
      </c>
      <c r="N256">
        <v>50</v>
      </c>
      <c r="R256">
        <v>33</v>
      </c>
      <c r="U256">
        <v>1</v>
      </c>
      <c r="AB256">
        <f>0.5*(242+364)/1.4</f>
        <v>216.42857142857144</v>
      </c>
      <c r="AD256">
        <v>1</v>
      </c>
      <c r="AL256">
        <v>1</v>
      </c>
      <c r="AQ256">
        <v>4</v>
      </c>
      <c r="BA256">
        <f t="shared" si="200"/>
        <v>1</v>
      </c>
      <c r="BC256">
        <f t="shared" si="201"/>
        <v>7.7191560584550762</v>
      </c>
      <c r="BD256">
        <f t="shared" si="202"/>
        <v>38.123555063124755</v>
      </c>
      <c r="BE256">
        <f t="shared" si="203"/>
        <v>45.842711121579832</v>
      </c>
      <c r="BG256">
        <f>BA256*BestGemValue</f>
        <v>40</v>
      </c>
      <c r="BI256">
        <f t="shared" si="204"/>
        <v>1</v>
      </c>
      <c r="BJ256">
        <f>1</f>
        <v>1</v>
      </c>
      <c r="BK256">
        <f t="shared" si="205"/>
        <v>934.29430221519488</v>
      </c>
      <c r="BL256">
        <f t="shared" si="206"/>
        <v>934.29430221519488</v>
      </c>
      <c r="BN256">
        <f t="shared" si="207"/>
        <v>2</v>
      </c>
      <c r="BO256">
        <f t="shared" si="208"/>
        <v>0</v>
      </c>
      <c r="BP256" s="44">
        <f t="shared" si="209"/>
        <v>0</v>
      </c>
      <c r="BR256" s="44" t="s">
        <v>59</v>
      </c>
      <c r="BS256">
        <f>VLOOKUP(BR256,ZoneFilters,3,FALSE())</f>
        <v>1</v>
      </c>
    </row>
    <row r="257" spans="1:74" x14ac:dyDescent="0.25">
      <c r="A257" s="44" t="s">
        <v>439</v>
      </c>
      <c r="B257" t="s">
        <v>434</v>
      </c>
      <c r="C257" t="str">
        <f t="shared" si="198"/>
        <v>OH 6</v>
      </c>
      <c r="E257">
        <f t="shared" si="199"/>
        <v>0</v>
      </c>
      <c r="G257">
        <f>SUMPRODUCT(StatVector,I257:R257)+SUMPRODUCT(OHStatVector,AB257:AN257)+Calcs!$W$1089*BV257</f>
        <v>873.39993206933502</v>
      </c>
      <c r="J257">
        <v>44</v>
      </c>
      <c r="K257">
        <v>54</v>
      </c>
      <c r="M257">
        <v>123</v>
      </c>
      <c r="Q257">
        <v>36</v>
      </c>
      <c r="R257">
        <v>44</v>
      </c>
      <c r="AB257">
        <f>0.5*(230+345)/1.4</f>
        <v>205.35714285714286</v>
      </c>
      <c r="AD257">
        <v>1</v>
      </c>
      <c r="AL257">
        <v>1</v>
      </c>
      <c r="BA257">
        <f t="shared" si="200"/>
        <v>0</v>
      </c>
      <c r="BC257">
        <f t="shared" si="201"/>
        <v>0</v>
      </c>
      <c r="BD257">
        <f t="shared" si="202"/>
        <v>0</v>
      </c>
      <c r="BE257">
        <f t="shared" si="203"/>
        <v>0</v>
      </c>
      <c r="BG257">
        <f>BA257*BestGemValue</f>
        <v>0</v>
      </c>
      <c r="BI257">
        <f t="shared" si="204"/>
        <v>1</v>
      </c>
      <c r="BJ257">
        <f>1</f>
        <v>1</v>
      </c>
      <c r="BK257">
        <f t="shared" si="205"/>
        <v>873.39993206933502</v>
      </c>
      <c r="BL257">
        <f t="shared" si="206"/>
        <v>873.39993206933502</v>
      </c>
      <c r="BN257">
        <f t="shared" si="207"/>
        <v>0</v>
      </c>
      <c r="BO257">
        <f t="shared" si="208"/>
        <v>0</v>
      </c>
      <c r="BP257" s="44">
        <f t="shared" si="209"/>
        <v>0</v>
      </c>
      <c r="BR257" s="44" t="s">
        <v>60</v>
      </c>
      <c r="BS257">
        <f>VLOOKUP(BR257,ZoneFilters,3,FALSE())</f>
        <v>1</v>
      </c>
    </row>
    <row r="258" spans="1:74" x14ac:dyDescent="0.25">
      <c r="A258" s="44" t="s">
        <v>440</v>
      </c>
      <c r="B258" t="s">
        <v>434</v>
      </c>
      <c r="C258" t="str">
        <f t="shared" si="198"/>
        <v>OH 7</v>
      </c>
      <c r="E258">
        <f t="shared" si="199"/>
        <v>0</v>
      </c>
      <c r="G258">
        <f>SUMPRODUCT(StatVector,I258:R258)+SUMPRODUCT(OHStatVector,AB258:AN258)+Calcs!$W$1089*BV258</f>
        <v>809.65588113611682</v>
      </c>
      <c r="J258">
        <v>61</v>
      </c>
      <c r="K258">
        <v>69</v>
      </c>
      <c r="M258">
        <v>93</v>
      </c>
      <c r="Q258">
        <v>38</v>
      </c>
      <c r="R258">
        <v>46</v>
      </c>
      <c r="T258">
        <v>1</v>
      </c>
      <c r="AB258">
        <f>0.5*(238+442)/1.5</f>
        <v>226.66666666666666</v>
      </c>
      <c r="AE258">
        <v>1</v>
      </c>
      <c r="AQ258">
        <v>4</v>
      </c>
      <c r="BA258">
        <f t="shared" si="200"/>
        <v>1</v>
      </c>
      <c r="BC258">
        <f t="shared" si="201"/>
        <v>7.7191560584550762</v>
      </c>
      <c r="BD258">
        <f t="shared" si="202"/>
        <v>40</v>
      </c>
      <c r="BE258">
        <f t="shared" si="203"/>
        <v>47.719156058455077</v>
      </c>
      <c r="BG258">
        <f>BA258*BestGemValue</f>
        <v>40</v>
      </c>
      <c r="BI258">
        <f t="shared" si="204"/>
        <v>1</v>
      </c>
      <c r="BJ258">
        <f>1</f>
        <v>1</v>
      </c>
      <c r="BK258">
        <f t="shared" si="205"/>
        <v>857.37503719457186</v>
      </c>
      <c r="BL258">
        <f t="shared" si="206"/>
        <v>857.37503719457186</v>
      </c>
      <c r="BN258">
        <f t="shared" si="207"/>
        <v>1</v>
      </c>
      <c r="BO258">
        <f t="shared" si="208"/>
        <v>0</v>
      </c>
      <c r="BP258" s="44">
        <f t="shared" si="209"/>
        <v>0</v>
      </c>
      <c r="BR258" s="44" t="s">
        <v>62</v>
      </c>
      <c r="BS258">
        <f>VLOOKUP(BR258,ZoneFilters,3,FALSE())</f>
        <v>1</v>
      </c>
      <c r="BV258">
        <v>1</v>
      </c>
    </row>
    <row r="259" spans="1:74" x14ac:dyDescent="0.25">
      <c r="A259" t="s">
        <v>441</v>
      </c>
      <c r="B259" t="s">
        <v>434</v>
      </c>
      <c r="C259" t="str">
        <f t="shared" si="198"/>
        <v>OH 27</v>
      </c>
      <c r="E259">
        <f t="shared" si="199"/>
        <v>1</v>
      </c>
      <c r="G259">
        <f>SUMPRODUCT(StatVector,I259:R259)+SUMPRODUCT(OHStatVector,AB259:AN259)+Calcs!$W$1089*BV259</f>
        <v>827.18628608225617</v>
      </c>
      <c r="J259">
        <v>58</v>
      </c>
      <c r="K259">
        <v>58</v>
      </c>
      <c r="M259">
        <v>89</v>
      </c>
      <c r="N259">
        <v>44</v>
      </c>
      <c r="R259">
        <v>30</v>
      </c>
      <c r="AB259">
        <f>275/1.4</f>
        <v>196.42857142857144</v>
      </c>
      <c r="AD259">
        <v>1</v>
      </c>
      <c r="AL259">
        <v>1</v>
      </c>
      <c r="BA259">
        <f t="shared" si="200"/>
        <v>0</v>
      </c>
      <c r="BC259">
        <f t="shared" si="201"/>
        <v>0</v>
      </c>
      <c r="BD259">
        <f t="shared" si="202"/>
        <v>0</v>
      </c>
      <c r="BE259">
        <f t="shared" si="203"/>
        <v>0</v>
      </c>
      <c r="BG259">
        <f>BA259*BestGemValue</f>
        <v>0</v>
      </c>
      <c r="BI259">
        <f t="shared" si="204"/>
        <v>1</v>
      </c>
      <c r="BJ259">
        <f>1</f>
        <v>1</v>
      </c>
      <c r="BK259">
        <f t="shared" si="205"/>
        <v>827.18628608225617</v>
      </c>
      <c r="BL259">
        <f t="shared" si="206"/>
        <v>0</v>
      </c>
      <c r="BN259">
        <f t="shared" si="207"/>
        <v>0</v>
      </c>
      <c r="BO259">
        <f t="shared" si="208"/>
        <v>0</v>
      </c>
      <c r="BP259" s="44">
        <f t="shared" si="209"/>
        <v>0</v>
      </c>
      <c r="BR259" t="s">
        <v>59</v>
      </c>
      <c r="BS259">
        <f>VLOOKUP(BR259,ZoneFilters,3,FALSE())</f>
        <v>1</v>
      </c>
    </row>
    <row r="260" spans="1:74" x14ac:dyDescent="0.25">
      <c r="A260" t="s">
        <v>442</v>
      </c>
      <c r="B260" t="s">
        <v>434</v>
      </c>
      <c r="C260" t="str">
        <f t="shared" si="198"/>
        <v>OH 8</v>
      </c>
      <c r="E260">
        <f t="shared" si="199"/>
        <v>0</v>
      </c>
      <c r="G260">
        <f>SUMPRODUCT(StatVector,I260:R260)+SUMPRODUCT(OHStatVector,AB260:AN260)+Calcs!$W$1089*BV260</f>
        <v>797.32772059613092</v>
      </c>
      <c r="J260">
        <v>58</v>
      </c>
      <c r="K260">
        <v>58</v>
      </c>
      <c r="M260">
        <v>73</v>
      </c>
      <c r="O260">
        <v>42</v>
      </c>
      <c r="Q260">
        <v>26</v>
      </c>
      <c r="U260">
        <v>1</v>
      </c>
      <c r="AB260">
        <f>275/1.4</f>
        <v>196.42857142857144</v>
      </c>
      <c r="AD260">
        <v>1</v>
      </c>
      <c r="AL260">
        <v>1</v>
      </c>
      <c r="AT260">
        <v>8</v>
      </c>
      <c r="BA260">
        <f t="shared" si="200"/>
        <v>1</v>
      </c>
      <c r="BC260">
        <f t="shared" si="201"/>
        <v>8</v>
      </c>
      <c r="BD260">
        <f t="shared" si="202"/>
        <v>38.123555063124755</v>
      </c>
      <c r="BE260">
        <f t="shared" si="203"/>
        <v>46.123555063124755</v>
      </c>
      <c r="BG260">
        <f>BA260*BestGemValue</f>
        <v>40</v>
      </c>
      <c r="BI260">
        <f t="shared" si="204"/>
        <v>1</v>
      </c>
      <c r="BJ260">
        <f>1</f>
        <v>1</v>
      </c>
      <c r="BK260">
        <f t="shared" si="205"/>
        <v>843.45127565925566</v>
      </c>
      <c r="BL260">
        <f t="shared" si="206"/>
        <v>843.45127565925566</v>
      </c>
      <c r="BN260">
        <f t="shared" si="207"/>
        <v>2</v>
      </c>
      <c r="BO260">
        <f t="shared" si="208"/>
        <v>0</v>
      </c>
      <c r="BP260" s="44">
        <f t="shared" si="209"/>
        <v>0</v>
      </c>
      <c r="BR260" s="44" t="s">
        <v>57</v>
      </c>
      <c r="BS260">
        <f>VLOOKUP(BR260,ZoneFilters,3,FALSE())</f>
        <v>1</v>
      </c>
    </row>
    <row r="261" spans="1:74" x14ac:dyDescent="0.25">
      <c r="A261" t="s">
        <v>443</v>
      </c>
      <c r="B261" t="s">
        <v>434</v>
      </c>
      <c r="C261" t="str">
        <f t="shared" si="198"/>
        <v>OH 9</v>
      </c>
      <c r="E261">
        <f t="shared" si="199"/>
        <v>0</v>
      </c>
      <c r="G261">
        <f>SUMPRODUCT(StatVector,I261:R261)+SUMPRODUCT(OHStatVector,AB261:AN261)+Calcs!$W$1089*BV261</f>
        <v>757.51539934649998</v>
      </c>
      <c r="J261">
        <v>55</v>
      </c>
      <c r="K261">
        <v>48</v>
      </c>
      <c r="M261">
        <v>64</v>
      </c>
      <c r="N261">
        <v>28</v>
      </c>
      <c r="Q261">
        <v>37</v>
      </c>
      <c r="V261">
        <v>1</v>
      </c>
      <c r="AB261">
        <f>0.5*(184+343)/1.4</f>
        <v>188.21428571428572</v>
      </c>
      <c r="AD261">
        <v>1</v>
      </c>
      <c r="AL261">
        <v>1</v>
      </c>
      <c r="AQ261">
        <v>4</v>
      </c>
      <c r="BA261">
        <f t="shared" si="200"/>
        <v>1</v>
      </c>
      <c r="BC261">
        <f t="shared" si="201"/>
        <v>7.7191560584550762</v>
      </c>
      <c r="BD261">
        <f t="shared" si="202"/>
        <v>20</v>
      </c>
      <c r="BE261">
        <f t="shared" si="203"/>
        <v>27.719156058455077</v>
      </c>
      <c r="BG261">
        <f>BA261*BestGemValue</f>
        <v>40</v>
      </c>
      <c r="BI261">
        <f t="shared" si="204"/>
        <v>0</v>
      </c>
      <c r="BJ261">
        <f>1</f>
        <v>1</v>
      </c>
      <c r="BK261">
        <f t="shared" si="205"/>
        <v>797.51539934649998</v>
      </c>
      <c r="BL261">
        <f t="shared" si="206"/>
        <v>797.51539934649998</v>
      </c>
      <c r="BN261">
        <f t="shared" si="207"/>
        <v>3</v>
      </c>
      <c r="BO261">
        <f t="shared" si="208"/>
        <v>0</v>
      </c>
      <c r="BP261" s="44">
        <f t="shared" si="209"/>
        <v>0</v>
      </c>
      <c r="BR261" t="s">
        <v>55</v>
      </c>
      <c r="BS261">
        <f>VLOOKUP(BR261,ZoneFilters,3,FALSE())</f>
        <v>1</v>
      </c>
    </row>
    <row r="262" spans="1:74" x14ac:dyDescent="0.25">
      <c r="A262" t="s">
        <v>444</v>
      </c>
      <c r="B262" t="s">
        <v>434</v>
      </c>
      <c r="C262" t="str">
        <f t="shared" si="198"/>
        <v>OH 10</v>
      </c>
      <c r="E262">
        <f t="shared" si="199"/>
        <v>0</v>
      </c>
      <c r="G262">
        <f>SUMPRODUCT(StatVector,I262:R262)+SUMPRODUCT(OHStatVector,AB262:AN262)+Calcs!$W$1089*BV262</f>
        <v>724.40649093275465</v>
      </c>
      <c r="J262">
        <v>44</v>
      </c>
      <c r="K262">
        <v>40</v>
      </c>
      <c r="M262">
        <v>74</v>
      </c>
      <c r="N262">
        <v>32</v>
      </c>
      <c r="Q262">
        <v>34</v>
      </c>
      <c r="T262">
        <v>1</v>
      </c>
      <c r="AB262">
        <f>0.5*(200+301)/1.4</f>
        <v>178.92857142857144</v>
      </c>
      <c r="AD262">
        <v>1</v>
      </c>
      <c r="AL262">
        <v>1</v>
      </c>
      <c r="AX262">
        <v>4</v>
      </c>
      <c r="BA262">
        <f t="shared" si="200"/>
        <v>1</v>
      </c>
      <c r="BC262">
        <f t="shared" si="201"/>
        <v>7.2494220252499035</v>
      </c>
      <c r="BD262">
        <f t="shared" si="202"/>
        <v>40</v>
      </c>
      <c r="BE262">
        <f t="shared" si="203"/>
        <v>47.249422025249906</v>
      </c>
      <c r="BG262">
        <f>BA262*BestGemValue</f>
        <v>40</v>
      </c>
      <c r="BI262">
        <f t="shared" si="204"/>
        <v>1</v>
      </c>
      <c r="BJ262">
        <f>1</f>
        <v>1</v>
      </c>
      <c r="BK262">
        <f t="shared" si="205"/>
        <v>771.65591295800459</v>
      </c>
      <c r="BL262">
        <f t="shared" si="206"/>
        <v>771.65591295800459</v>
      </c>
      <c r="BN262">
        <f t="shared" si="207"/>
        <v>1</v>
      </c>
      <c r="BO262">
        <f t="shared" si="208"/>
        <v>0</v>
      </c>
      <c r="BP262" s="44">
        <f t="shared" si="209"/>
        <v>0</v>
      </c>
      <c r="BR262" t="s">
        <v>55</v>
      </c>
      <c r="BS262">
        <f>VLOOKUP(BR262,ZoneFilters,3,FALSE())</f>
        <v>1</v>
      </c>
    </row>
    <row r="263" spans="1:74" x14ac:dyDescent="0.25">
      <c r="A263" t="s">
        <v>445</v>
      </c>
      <c r="B263" t="s">
        <v>434</v>
      </c>
      <c r="C263" t="str">
        <f t="shared" si="198"/>
        <v>OH 12</v>
      </c>
      <c r="E263">
        <f t="shared" si="199"/>
        <v>0</v>
      </c>
      <c r="G263">
        <f>SUMPRODUCT(StatVector,I263:R263)+SUMPRODUCT(OHStatVector,AB263:AN263)+Calcs!$W$1089*BV263</f>
        <v>714.97092660870794</v>
      </c>
      <c r="J263">
        <v>52</v>
      </c>
      <c r="K263">
        <v>52</v>
      </c>
      <c r="M263">
        <v>62</v>
      </c>
      <c r="O263">
        <v>37</v>
      </c>
      <c r="Q263">
        <v>22</v>
      </c>
      <c r="U263">
        <v>1</v>
      </c>
      <c r="AB263">
        <f>0.5*(200+301)/1.4</f>
        <v>178.92857142857144</v>
      </c>
      <c r="AD263">
        <v>1</v>
      </c>
      <c r="AL263">
        <v>1</v>
      </c>
      <c r="AT263">
        <v>8</v>
      </c>
      <c r="BA263">
        <f t="shared" si="200"/>
        <v>1</v>
      </c>
      <c r="BC263">
        <f t="shared" si="201"/>
        <v>8</v>
      </c>
      <c r="BD263">
        <f t="shared" si="202"/>
        <v>38.123555063124755</v>
      </c>
      <c r="BE263">
        <f t="shared" si="203"/>
        <v>46.123555063124755</v>
      </c>
      <c r="BG263">
        <f>BA263*BestGemValue</f>
        <v>40</v>
      </c>
      <c r="BI263">
        <f t="shared" si="204"/>
        <v>1</v>
      </c>
      <c r="BJ263">
        <f>1</f>
        <v>1</v>
      </c>
      <c r="BK263">
        <f t="shared" si="205"/>
        <v>761.09448167183268</v>
      </c>
      <c r="BL263">
        <f t="shared" si="206"/>
        <v>761.09448167183268</v>
      </c>
      <c r="BN263">
        <f t="shared" si="207"/>
        <v>2</v>
      </c>
      <c r="BO263">
        <f t="shared" si="208"/>
        <v>0</v>
      </c>
      <c r="BP263" s="44">
        <f t="shared" si="209"/>
        <v>0</v>
      </c>
      <c r="BR263" t="s">
        <v>57</v>
      </c>
      <c r="BS263">
        <f>VLOOKUP(BR263,ZoneFilters,3,FALSE())</f>
        <v>1</v>
      </c>
    </row>
    <row r="264" spans="1:74" x14ac:dyDescent="0.25">
      <c r="A264" t="s">
        <v>446</v>
      </c>
      <c r="B264" t="s">
        <v>434</v>
      </c>
      <c r="C264" t="str">
        <f t="shared" si="198"/>
        <v>OH 13</v>
      </c>
      <c r="E264">
        <f t="shared" si="199"/>
        <v>0</v>
      </c>
      <c r="G264">
        <f>SUMPRODUCT(StatVector,I264:R264)+SUMPRODUCT(OHStatVector,AB264:AN264)+Calcs!$W$1089*BV264</f>
        <v>755.49509743958208</v>
      </c>
      <c r="J264">
        <v>52</v>
      </c>
      <c r="K264">
        <v>45</v>
      </c>
      <c r="M264">
        <v>74</v>
      </c>
      <c r="P264">
        <v>30</v>
      </c>
      <c r="R264">
        <v>37</v>
      </c>
      <c r="AB264">
        <f>0.5*(200+301)/1.4</f>
        <v>178.92857142857144</v>
      </c>
      <c r="AD264">
        <v>1</v>
      </c>
      <c r="AL264">
        <v>1</v>
      </c>
      <c r="BA264">
        <f t="shared" si="200"/>
        <v>0</v>
      </c>
      <c r="BC264">
        <f t="shared" si="201"/>
        <v>0</v>
      </c>
      <c r="BD264">
        <f t="shared" si="202"/>
        <v>0</v>
      </c>
      <c r="BE264">
        <f t="shared" si="203"/>
        <v>0</v>
      </c>
      <c r="BG264">
        <f>BA264*BestGemValue</f>
        <v>0</v>
      </c>
      <c r="BI264">
        <f t="shared" si="204"/>
        <v>1</v>
      </c>
      <c r="BJ264">
        <f>1</f>
        <v>1</v>
      </c>
      <c r="BK264">
        <f t="shared" si="205"/>
        <v>755.49509743958208</v>
      </c>
      <c r="BL264">
        <f t="shared" si="206"/>
        <v>755.49509743958208</v>
      </c>
      <c r="BN264">
        <f t="shared" si="207"/>
        <v>0</v>
      </c>
      <c r="BO264">
        <f t="shared" si="208"/>
        <v>0</v>
      </c>
      <c r="BP264" s="44">
        <f t="shared" si="209"/>
        <v>0</v>
      </c>
      <c r="BR264" t="s">
        <v>55</v>
      </c>
      <c r="BS264">
        <f>VLOOKUP(BR264,ZoneFilters,3,FALSE())</f>
        <v>1</v>
      </c>
    </row>
    <row r="265" spans="1:74" x14ac:dyDescent="0.25">
      <c r="BP265" s="44"/>
    </row>
    <row r="266" spans="1:74" x14ac:dyDescent="0.25">
      <c r="A266" s="44" t="s">
        <v>118</v>
      </c>
      <c r="B266" t="s">
        <v>434</v>
      </c>
      <c r="C266" t="str">
        <f t="shared" ref="C266:C277" si="210">B266&amp;" "&amp;_xlfn.RANK.EQ(BL266,OHScores,0)</f>
        <v>OH 5</v>
      </c>
      <c r="E266">
        <f t="shared" ref="E266:E277" si="211">IF(OHEQ=A266,1,0)</f>
        <v>0</v>
      </c>
      <c r="G266">
        <f>SUMPRODUCT(StatVector,I266:R266)+SUMPRODUCT(OHStatVector,AB266:AN266)+Calcs!$X$1089*BU266</f>
        <v>829.14747662052537</v>
      </c>
      <c r="J266">
        <v>78</v>
      </c>
      <c r="K266">
        <v>78</v>
      </c>
      <c r="M266">
        <v>88</v>
      </c>
      <c r="N266">
        <v>52</v>
      </c>
      <c r="R266">
        <v>44</v>
      </c>
      <c r="U266">
        <v>1</v>
      </c>
      <c r="AB266">
        <f>0.5*(263+489)/1.5</f>
        <v>250.66666666666666</v>
      </c>
      <c r="AE266">
        <v>1</v>
      </c>
      <c r="AQ266">
        <v>4</v>
      </c>
      <c r="BA266">
        <f t="shared" ref="BA266:BA277" si="212">T266+U266+V266</f>
        <v>1</v>
      </c>
      <c r="BC266">
        <f t="shared" ref="BC266:BC277" si="213">SUMPRODUCT(StatVector,AP266:AY266)</f>
        <v>7.7191560584550762</v>
      </c>
      <c r="BD266">
        <f t="shared" ref="BD266:BD277" si="214">T266*BestRedGemValue+U266*BestYellowGemValue+V266*BestBlueGemValue</f>
        <v>38.123555063124755</v>
      </c>
      <c r="BE266">
        <f t="shared" ref="BE266:BE277" si="215">BC266+BD266</f>
        <v>45.842711121579832</v>
      </c>
      <c r="BG266">
        <f>BA266*BestGemValue</f>
        <v>40</v>
      </c>
      <c r="BI266">
        <f t="shared" ref="BI266:BI277" si="216">IF(BG266&gt;BE266,0,1)</f>
        <v>1</v>
      </c>
      <c r="BJ266">
        <f>1</f>
        <v>1</v>
      </c>
      <c r="BK266">
        <f t="shared" ref="BK266:BK277" si="217">BI266*BE266+(1-BI266)*BG266+G266</f>
        <v>874.99018774210515</v>
      </c>
      <c r="BL266">
        <f t="shared" ref="BL266:BL277" si="218">BK266*(1-E266)*BS266</f>
        <v>874.99018774210515</v>
      </c>
      <c r="BN266">
        <f t="shared" ref="BN266:BN277" si="219">IF(T266&gt;0,1,IF(T266+U266&gt;0,2,IF(T266+U266+V266&gt;0,3,0)))</f>
        <v>2</v>
      </c>
      <c r="BO266">
        <f t="shared" ref="BO266:BO277" si="220">IF(T266&gt;1,1,IF(T266+U266&gt;1,2,IF(T266+U266+V266&gt;1,3,0)))</f>
        <v>0</v>
      </c>
      <c r="BP266" s="44">
        <f t="shared" ref="BP266:BP277" si="221">IF(T266&gt;2,1,IF(T266+U266&gt;2,2,IF(T266+U266+V266&gt;2,3,0)))</f>
        <v>0</v>
      </c>
      <c r="BR266" s="44" t="s">
        <v>67</v>
      </c>
      <c r="BS266">
        <f>VLOOKUP(BR266,ZoneFilters,3,FALSE())</f>
        <v>1</v>
      </c>
      <c r="BU266">
        <v>1</v>
      </c>
    </row>
    <row r="267" spans="1:74" x14ac:dyDescent="0.25">
      <c r="A267" s="44" t="s">
        <v>447</v>
      </c>
      <c r="B267" t="s">
        <v>434</v>
      </c>
      <c r="C267" t="str">
        <f t="shared" si="210"/>
        <v>OH 11</v>
      </c>
      <c r="E267">
        <f t="shared" si="211"/>
        <v>0</v>
      </c>
      <c r="G267">
        <f>SUMPRODUCT(StatVector,I267:R267)+SUMPRODUCT(OHStatVector,AB267:AN267)+Calcs!$X$1089*BU267</f>
        <v>723.75098575754168</v>
      </c>
      <c r="J267">
        <v>61</v>
      </c>
      <c r="K267">
        <v>69</v>
      </c>
      <c r="M267">
        <v>93</v>
      </c>
      <c r="Q267">
        <v>46</v>
      </c>
      <c r="R267">
        <v>38</v>
      </c>
      <c r="V267">
        <v>1</v>
      </c>
      <c r="AB267">
        <f>0.5*(238+442)/1.5</f>
        <v>226.66666666666666</v>
      </c>
      <c r="AE267">
        <v>1</v>
      </c>
      <c r="AT267">
        <v>8</v>
      </c>
      <c r="BA267">
        <f t="shared" si="212"/>
        <v>1</v>
      </c>
      <c r="BC267">
        <f t="shared" si="213"/>
        <v>8</v>
      </c>
      <c r="BD267">
        <f t="shared" si="214"/>
        <v>20</v>
      </c>
      <c r="BE267">
        <f t="shared" si="215"/>
        <v>28</v>
      </c>
      <c r="BG267">
        <f>BA267*BestGemValue</f>
        <v>40</v>
      </c>
      <c r="BI267">
        <f t="shared" si="216"/>
        <v>0</v>
      </c>
      <c r="BJ267">
        <f>1</f>
        <v>1</v>
      </c>
      <c r="BK267">
        <f t="shared" si="217"/>
        <v>763.75098575754168</v>
      </c>
      <c r="BL267">
        <f t="shared" si="218"/>
        <v>763.75098575754168</v>
      </c>
      <c r="BN267">
        <f t="shared" si="219"/>
        <v>3</v>
      </c>
      <c r="BO267">
        <f t="shared" si="220"/>
        <v>0</v>
      </c>
      <c r="BP267" s="44">
        <f t="shared" si="221"/>
        <v>0</v>
      </c>
      <c r="BR267" s="44" t="s">
        <v>62</v>
      </c>
      <c r="BS267">
        <f>VLOOKUP(BR267,ZoneFilters,3,FALSE())</f>
        <v>1</v>
      </c>
      <c r="BU267">
        <v>1</v>
      </c>
    </row>
    <row r="268" spans="1:74" x14ac:dyDescent="0.25">
      <c r="A268" s="44" t="s">
        <v>448</v>
      </c>
      <c r="B268" t="s">
        <v>434</v>
      </c>
      <c r="C268" t="str">
        <f t="shared" si="210"/>
        <v>OH 14</v>
      </c>
      <c r="E268">
        <f t="shared" si="211"/>
        <v>0</v>
      </c>
      <c r="G268">
        <f>SUMPRODUCT(StatVector,I268:R268)+SUMPRODUCT(OHStatVector,AB268:AN268)+Calcs!$X$1089*BU268</f>
        <v>750.12520040157096</v>
      </c>
      <c r="J268">
        <v>69</v>
      </c>
      <c r="K268">
        <v>69</v>
      </c>
      <c r="M268">
        <v>93</v>
      </c>
      <c r="N268">
        <v>46</v>
      </c>
      <c r="R268">
        <v>46</v>
      </c>
      <c r="AB268">
        <f>0.5*(238+442)/1.5</f>
        <v>226.66666666666666</v>
      </c>
      <c r="AE268">
        <v>1</v>
      </c>
      <c r="BA268">
        <f t="shared" si="212"/>
        <v>0</v>
      </c>
      <c r="BC268">
        <f t="shared" si="213"/>
        <v>0</v>
      </c>
      <c r="BD268">
        <f t="shared" si="214"/>
        <v>0</v>
      </c>
      <c r="BE268">
        <f t="shared" si="215"/>
        <v>0</v>
      </c>
      <c r="BG268">
        <f>BA268*BestGemValue</f>
        <v>0</v>
      </c>
      <c r="BI268">
        <f t="shared" si="216"/>
        <v>1</v>
      </c>
      <c r="BJ268">
        <f>1</f>
        <v>1</v>
      </c>
      <c r="BK268">
        <f t="shared" si="217"/>
        <v>750.12520040157096</v>
      </c>
      <c r="BL268">
        <f t="shared" si="218"/>
        <v>750.12520040157096</v>
      </c>
      <c r="BN268">
        <f t="shared" si="219"/>
        <v>0</v>
      </c>
      <c r="BO268">
        <f t="shared" si="220"/>
        <v>0</v>
      </c>
      <c r="BP268" s="44">
        <f t="shared" si="221"/>
        <v>0</v>
      </c>
      <c r="BR268" s="44" t="s">
        <v>65</v>
      </c>
      <c r="BS268">
        <f>VLOOKUP(BR268,ZoneFilters,3,FALSE())</f>
        <v>1</v>
      </c>
      <c r="BU268">
        <v>1</v>
      </c>
    </row>
    <row r="269" spans="1:74" x14ac:dyDescent="0.25">
      <c r="A269" t="s">
        <v>449</v>
      </c>
      <c r="B269" t="s">
        <v>434</v>
      </c>
      <c r="C269" t="str">
        <f t="shared" si="210"/>
        <v>OH 15</v>
      </c>
      <c r="E269">
        <f t="shared" si="211"/>
        <v>0</v>
      </c>
      <c r="G269">
        <f>SUMPRODUCT(StatVector,I269:R269)+SUMPRODUCT(OHStatVector,AB269:AN269)+Calcs!$X$1089*BU269</f>
        <v>677.23694708595906</v>
      </c>
      <c r="J269">
        <v>66</v>
      </c>
      <c r="K269">
        <v>66</v>
      </c>
      <c r="M269">
        <v>72</v>
      </c>
      <c r="N269">
        <v>36</v>
      </c>
      <c r="R269">
        <v>44</v>
      </c>
      <c r="U269">
        <v>1</v>
      </c>
      <c r="AB269">
        <f>325/1.5</f>
        <v>216.66666666666666</v>
      </c>
      <c r="AE269">
        <v>1</v>
      </c>
      <c r="AQ269">
        <v>4</v>
      </c>
      <c r="BA269">
        <f t="shared" si="212"/>
        <v>1</v>
      </c>
      <c r="BC269">
        <f t="shared" si="213"/>
        <v>7.7191560584550762</v>
      </c>
      <c r="BD269">
        <f t="shared" si="214"/>
        <v>38.123555063124755</v>
      </c>
      <c r="BE269">
        <f t="shared" si="215"/>
        <v>45.842711121579832</v>
      </c>
      <c r="BG269">
        <f>BA269*BestGemValue</f>
        <v>40</v>
      </c>
      <c r="BI269">
        <f t="shared" si="216"/>
        <v>1</v>
      </c>
      <c r="BJ269">
        <f>1</f>
        <v>1</v>
      </c>
      <c r="BK269">
        <f t="shared" si="217"/>
        <v>723.07965820753884</v>
      </c>
      <c r="BL269">
        <f t="shared" si="218"/>
        <v>723.07965820753884</v>
      </c>
      <c r="BN269">
        <f t="shared" si="219"/>
        <v>2</v>
      </c>
      <c r="BO269">
        <f t="shared" si="220"/>
        <v>0</v>
      </c>
      <c r="BP269" s="44">
        <f t="shared" si="221"/>
        <v>0</v>
      </c>
      <c r="BR269" s="44" t="s">
        <v>59</v>
      </c>
      <c r="BS269">
        <f>VLOOKUP(BR269,ZoneFilters,3,FALSE())</f>
        <v>1</v>
      </c>
      <c r="BU269">
        <v>1</v>
      </c>
    </row>
    <row r="270" spans="1:74" x14ac:dyDescent="0.25">
      <c r="A270" s="44" t="s">
        <v>450</v>
      </c>
      <c r="B270" t="s">
        <v>434</v>
      </c>
      <c r="C270" t="str">
        <f t="shared" si="210"/>
        <v>OH 16</v>
      </c>
      <c r="E270">
        <f t="shared" si="211"/>
        <v>0</v>
      </c>
      <c r="G270">
        <f>SUMPRODUCT(StatVector,I270:R270)+SUMPRODUCT(OHStatVector,AB270:AN270)+Calcs!$X$1089*BU270</f>
        <v>657.8733501556851</v>
      </c>
      <c r="J270">
        <v>62</v>
      </c>
      <c r="K270">
        <v>62</v>
      </c>
      <c r="M270">
        <v>82</v>
      </c>
      <c r="Q270">
        <v>41</v>
      </c>
      <c r="R270">
        <v>41</v>
      </c>
      <c r="AB270">
        <f>0.5*(215+401)/1.5</f>
        <v>205.33333333333334</v>
      </c>
      <c r="AE270">
        <v>1</v>
      </c>
      <c r="BA270">
        <f t="shared" si="212"/>
        <v>0</v>
      </c>
      <c r="BC270">
        <f t="shared" si="213"/>
        <v>0</v>
      </c>
      <c r="BD270">
        <f t="shared" si="214"/>
        <v>0</v>
      </c>
      <c r="BE270">
        <f t="shared" si="215"/>
        <v>0</v>
      </c>
      <c r="BG270">
        <f>BA270*BestGemValue</f>
        <v>0</v>
      </c>
      <c r="BI270">
        <f t="shared" si="216"/>
        <v>1</v>
      </c>
      <c r="BJ270">
        <f>1</f>
        <v>1</v>
      </c>
      <c r="BK270">
        <f t="shared" si="217"/>
        <v>657.8733501556851</v>
      </c>
      <c r="BL270">
        <f t="shared" si="218"/>
        <v>657.8733501556851</v>
      </c>
      <c r="BN270">
        <f t="shared" si="219"/>
        <v>0</v>
      </c>
      <c r="BO270">
        <f t="shared" si="220"/>
        <v>0</v>
      </c>
      <c r="BP270" s="44">
        <f t="shared" si="221"/>
        <v>0</v>
      </c>
      <c r="BR270" s="44" t="s">
        <v>60</v>
      </c>
      <c r="BS270">
        <f>VLOOKUP(BR270,ZoneFilters,3,FALSE())</f>
        <v>1</v>
      </c>
      <c r="BU270">
        <v>1</v>
      </c>
    </row>
    <row r="271" spans="1:74" x14ac:dyDescent="0.25">
      <c r="A271" t="s">
        <v>451</v>
      </c>
      <c r="B271" t="s">
        <v>434</v>
      </c>
      <c r="C271" t="str">
        <f t="shared" si="210"/>
        <v>OH 17</v>
      </c>
      <c r="E271">
        <f t="shared" si="211"/>
        <v>0</v>
      </c>
      <c r="G271">
        <f>SUMPRODUCT(StatVector,I271:R271)+SUMPRODUCT(OHStatVector,AB271:AN271)+Calcs!$X$1089*BU271</f>
        <v>584.10604576510241</v>
      </c>
      <c r="J271">
        <v>58</v>
      </c>
      <c r="K271">
        <v>51</v>
      </c>
      <c r="M271">
        <v>67</v>
      </c>
      <c r="N271">
        <v>24</v>
      </c>
      <c r="R271">
        <v>43</v>
      </c>
      <c r="T271">
        <v>1</v>
      </c>
      <c r="AB271">
        <f>0.5*(206+384)/1.5</f>
        <v>196.66666666666666</v>
      </c>
      <c r="AE271">
        <v>1</v>
      </c>
      <c r="AM271">
        <v>1</v>
      </c>
      <c r="AT271">
        <v>8</v>
      </c>
      <c r="BA271">
        <f t="shared" si="212"/>
        <v>1</v>
      </c>
      <c r="BC271">
        <f t="shared" si="213"/>
        <v>8</v>
      </c>
      <c r="BD271">
        <f t="shared" si="214"/>
        <v>40</v>
      </c>
      <c r="BE271">
        <f t="shared" si="215"/>
        <v>48</v>
      </c>
      <c r="BG271">
        <f>BA271*BestGemValue</f>
        <v>40</v>
      </c>
      <c r="BI271">
        <f t="shared" si="216"/>
        <v>1</v>
      </c>
      <c r="BJ271">
        <f>1</f>
        <v>1</v>
      </c>
      <c r="BK271">
        <f t="shared" si="217"/>
        <v>632.10604576510241</v>
      </c>
      <c r="BL271">
        <f t="shared" si="218"/>
        <v>632.10604576510241</v>
      </c>
      <c r="BN271">
        <f t="shared" si="219"/>
        <v>1</v>
      </c>
      <c r="BO271">
        <f t="shared" si="220"/>
        <v>0</v>
      </c>
      <c r="BP271" s="44">
        <f t="shared" si="221"/>
        <v>0</v>
      </c>
      <c r="BR271" s="44" t="s">
        <v>57</v>
      </c>
      <c r="BS271">
        <f>VLOOKUP(BR271,ZoneFilters,3,FALSE())</f>
        <v>1</v>
      </c>
    </row>
    <row r="272" spans="1:74" x14ac:dyDescent="0.25">
      <c r="A272" t="s">
        <v>452</v>
      </c>
      <c r="B272" t="s">
        <v>434</v>
      </c>
      <c r="C272" t="str">
        <f t="shared" si="210"/>
        <v>OH 19</v>
      </c>
      <c r="E272">
        <f t="shared" si="211"/>
        <v>0</v>
      </c>
      <c r="G272">
        <f>SUMPRODUCT(StatVector,I272:R272)+SUMPRODUCT(OHStatVector,AB272:AN272)+Calcs!$X$1089*BU272</f>
        <v>613.10404526118532</v>
      </c>
      <c r="J272">
        <v>58</v>
      </c>
      <c r="K272">
        <v>58</v>
      </c>
      <c r="M272">
        <v>78</v>
      </c>
      <c r="N272">
        <v>39</v>
      </c>
      <c r="R272">
        <v>39</v>
      </c>
      <c r="AB272">
        <f>0.5*(206+384)/1.5</f>
        <v>196.66666666666666</v>
      </c>
      <c r="AE272">
        <v>1</v>
      </c>
      <c r="BA272">
        <f t="shared" si="212"/>
        <v>0</v>
      </c>
      <c r="BC272">
        <f t="shared" si="213"/>
        <v>0</v>
      </c>
      <c r="BD272">
        <f t="shared" si="214"/>
        <v>0</v>
      </c>
      <c r="BE272">
        <f t="shared" si="215"/>
        <v>0</v>
      </c>
      <c r="BG272">
        <f>BA272*BestGemValue</f>
        <v>0</v>
      </c>
      <c r="BI272">
        <f t="shared" si="216"/>
        <v>1</v>
      </c>
      <c r="BJ272">
        <f>1</f>
        <v>1</v>
      </c>
      <c r="BK272">
        <f t="shared" si="217"/>
        <v>613.10404526118532</v>
      </c>
      <c r="BL272">
        <f t="shared" si="218"/>
        <v>613.10404526118532</v>
      </c>
      <c r="BN272">
        <f t="shared" si="219"/>
        <v>0</v>
      </c>
      <c r="BO272">
        <f t="shared" si="220"/>
        <v>0</v>
      </c>
      <c r="BP272" s="44">
        <f t="shared" si="221"/>
        <v>0</v>
      </c>
      <c r="BR272" t="s">
        <v>59</v>
      </c>
      <c r="BS272">
        <f>VLOOKUP(BR272,ZoneFilters,3,FALSE())</f>
        <v>1</v>
      </c>
      <c r="BU272">
        <v>1</v>
      </c>
    </row>
    <row r="273" spans="1:71" x14ac:dyDescent="0.25">
      <c r="A273" t="s">
        <v>453</v>
      </c>
      <c r="B273" t="s">
        <v>434</v>
      </c>
      <c r="C273" t="str">
        <f t="shared" si="210"/>
        <v>OH 24</v>
      </c>
      <c r="E273">
        <f t="shared" si="211"/>
        <v>0</v>
      </c>
      <c r="G273">
        <f>SUMPRODUCT(StatVector,I273:R273)+SUMPRODUCT(OHStatVector,AB273:AN273)+Calcs!$X$1089*BU273</f>
        <v>533.28058361806495</v>
      </c>
      <c r="J273">
        <v>52</v>
      </c>
      <c r="K273">
        <v>45</v>
      </c>
      <c r="M273">
        <v>74</v>
      </c>
      <c r="N273">
        <v>29</v>
      </c>
      <c r="R273">
        <v>38</v>
      </c>
      <c r="AB273">
        <f>0.5*(187+349)/1.5</f>
        <v>178.66666666666666</v>
      </c>
      <c r="AE273">
        <v>1</v>
      </c>
      <c r="AM273">
        <v>1</v>
      </c>
      <c r="BA273">
        <f t="shared" si="212"/>
        <v>0</v>
      </c>
      <c r="BC273">
        <f t="shared" si="213"/>
        <v>0</v>
      </c>
      <c r="BD273">
        <f t="shared" si="214"/>
        <v>0</v>
      </c>
      <c r="BE273">
        <f t="shared" si="215"/>
        <v>0</v>
      </c>
      <c r="BG273">
        <f>BA273*BestGemValue</f>
        <v>0</v>
      </c>
      <c r="BI273">
        <f t="shared" si="216"/>
        <v>1</v>
      </c>
      <c r="BJ273">
        <f>1</f>
        <v>1</v>
      </c>
      <c r="BK273">
        <f t="shared" si="217"/>
        <v>533.28058361806495</v>
      </c>
      <c r="BL273">
        <f t="shared" si="218"/>
        <v>533.28058361806495</v>
      </c>
      <c r="BN273">
        <f t="shared" si="219"/>
        <v>0</v>
      </c>
      <c r="BO273">
        <f t="shared" si="220"/>
        <v>0</v>
      </c>
      <c r="BP273" s="44">
        <f t="shared" si="221"/>
        <v>0</v>
      </c>
      <c r="BR273" t="s">
        <v>57</v>
      </c>
      <c r="BS273">
        <f>VLOOKUP(BR273,ZoneFilters,3,FALSE())</f>
        <v>1</v>
      </c>
    </row>
    <row r="274" spans="1:71" x14ac:dyDescent="0.25">
      <c r="A274" t="s">
        <v>454</v>
      </c>
      <c r="B274" t="s">
        <v>434</v>
      </c>
      <c r="C274" t="str">
        <f t="shared" si="210"/>
        <v>OH 20</v>
      </c>
      <c r="E274">
        <f t="shared" si="211"/>
        <v>0</v>
      </c>
      <c r="G274">
        <f>SUMPRODUCT(StatVector,I274:R274)+SUMPRODUCT(OHStatVector,AB274:AN274)+Calcs!$X$1089*BU274</f>
        <v>574.42079501495641</v>
      </c>
      <c r="J274">
        <v>46</v>
      </c>
      <c r="K274">
        <v>50</v>
      </c>
      <c r="M274">
        <v>56</v>
      </c>
      <c r="N274">
        <v>32</v>
      </c>
      <c r="R274">
        <v>26</v>
      </c>
      <c r="AB274">
        <f>0.5*(160+297)/1.4</f>
        <v>163.21428571428572</v>
      </c>
      <c r="AD274">
        <v>1</v>
      </c>
      <c r="AM274">
        <v>1</v>
      </c>
      <c r="BA274">
        <f t="shared" si="212"/>
        <v>0</v>
      </c>
      <c r="BC274">
        <f t="shared" si="213"/>
        <v>0</v>
      </c>
      <c r="BD274">
        <f t="shared" si="214"/>
        <v>0</v>
      </c>
      <c r="BE274">
        <f t="shared" si="215"/>
        <v>0</v>
      </c>
      <c r="BG274">
        <f>BA274*BestGemValue</f>
        <v>0</v>
      </c>
      <c r="BI274">
        <f t="shared" si="216"/>
        <v>1</v>
      </c>
      <c r="BJ274">
        <f>1</f>
        <v>1</v>
      </c>
      <c r="BK274">
        <f t="shared" si="217"/>
        <v>574.42079501495641</v>
      </c>
      <c r="BL274">
        <f t="shared" si="218"/>
        <v>574.42079501495641</v>
      </c>
      <c r="BN274">
        <f t="shared" si="219"/>
        <v>0</v>
      </c>
      <c r="BO274">
        <f t="shared" si="220"/>
        <v>0</v>
      </c>
      <c r="BP274" s="44">
        <f t="shared" si="221"/>
        <v>0</v>
      </c>
      <c r="BR274" t="s">
        <v>55</v>
      </c>
      <c r="BS274">
        <f>VLOOKUP(BR274,ZoneFilters,3,FALSE())</f>
        <v>1</v>
      </c>
    </row>
    <row r="275" spans="1:71" x14ac:dyDescent="0.25">
      <c r="A275" t="s">
        <v>455</v>
      </c>
      <c r="B275" t="s">
        <v>434</v>
      </c>
      <c r="C275" t="str">
        <f t="shared" si="210"/>
        <v>OH 21</v>
      </c>
      <c r="E275">
        <f t="shared" si="211"/>
        <v>0</v>
      </c>
      <c r="G275">
        <f>SUMPRODUCT(StatVector,I275:R275)+SUMPRODUCT(OHStatVector,AB275:AN275)+Calcs!$X$1089*BU275</f>
        <v>504.53332322842573</v>
      </c>
      <c r="J275">
        <v>52</v>
      </c>
      <c r="K275">
        <v>51</v>
      </c>
      <c r="M275">
        <v>72</v>
      </c>
      <c r="N275">
        <v>20</v>
      </c>
      <c r="O275">
        <v>36</v>
      </c>
      <c r="T275">
        <v>1</v>
      </c>
      <c r="AB275">
        <f>0.5*(187+349)/1.5</f>
        <v>178.66666666666666</v>
      </c>
      <c r="AE275">
        <v>1</v>
      </c>
      <c r="AM275">
        <v>1</v>
      </c>
      <c r="AQ275">
        <v>4</v>
      </c>
      <c r="BA275">
        <f t="shared" si="212"/>
        <v>1</v>
      </c>
      <c r="BC275">
        <f t="shared" si="213"/>
        <v>7.7191560584550762</v>
      </c>
      <c r="BD275">
        <f t="shared" si="214"/>
        <v>40</v>
      </c>
      <c r="BE275">
        <f t="shared" si="215"/>
        <v>47.719156058455077</v>
      </c>
      <c r="BG275">
        <f>BA275*BestGemValue</f>
        <v>40</v>
      </c>
      <c r="BI275">
        <f t="shared" si="216"/>
        <v>1</v>
      </c>
      <c r="BJ275">
        <f>1</f>
        <v>1</v>
      </c>
      <c r="BK275">
        <f t="shared" si="217"/>
        <v>552.25247928688077</v>
      </c>
      <c r="BL275">
        <f t="shared" si="218"/>
        <v>552.25247928688077</v>
      </c>
      <c r="BN275">
        <f t="shared" si="219"/>
        <v>1</v>
      </c>
      <c r="BO275">
        <f t="shared" si="220"/>
        <v>0</v>
      </c>
      <c r="BP275" s="44">
        <f t="shared" si="221"/>
        <v>0</v>
      </c>
      <c r="BR275" t="s">
        <v>55</v>
      </c>
      <c r="BS275">
        <f>VLOOKUP(BR275,ZoneFilters,3,FALSE())</f>
        <v>1</v>
      </c>
    </row>
    <row r="276" spans="1:71" x14ac:dyDescent="0.25">
      <c r="A276" t="s">
        <v>456</v>
      </c>
      <c r="B276" t="s">
        <v>434</v>
      </c>
      <c r="C276" t="str">
        <f t="shared" si="210"/>
        <v>OH 23</v>
      </c>
      <c r="E276">
        <f t="shared" si="211"/>
        <v>0</v>
      </c>
      <c r="G276">
        <f>SUMPRODUCT(StatVector,I276:R276)+SUMPRODUCT(OHStatVector,AB276:AN276)+Calcs!$X$1089*BU276</f>
        <v>540.34996659401338</v>
      </c>
      <c r="J276">
        <v>52</v>
      </c>
      <c r="K276">
        <v>42</v>
      </c>
      <c r="M276">
        <v>77</v>
      </c>
      <c r="N276">
        <v>34</v>
      </c>
      <c r="P276" s="44">
        <v>34</v>
      </c>
      <c r="AB276">
        <f>0.5*(187+349)/1.5</f>
        <v>178.66666666666666</v>
      </c>
      <c r="AE276">
        <v>1</v>
      </c>
      <c r="AM276">
        <v>1</v>
      </c>
      <c r="BA276">
        <f t="shared" si="212"/>
        <v>0</v>
      </c>
      <c r="BC276">
        <f t="shared" si="213"/>
        <v>0</v>
      </c>
      <c r="BD276">
        <f t="shared" si="214"/>
        <v>0</v>
      </c>
      <c r="BE276">
        <f t="shared" si="215"/>
        <v>0</v>
      </c>
      <c r="BG276">
        <f>BA276*BestGemValue</f>
        <v>0</v>
      </c>
      <c r="BI276">
        <f t="shared" si="216"/>
        <v>1</v>
      </c>
      <c r="BJ276">
        <f>1</f>
        <v>1</v>
      </c>
      <c r="BK276">
        <f t="shared" si="217"/>
        <v>540.34996659401338</v>
      </c>
      <c r="BL276">
        <f t="shared" si="218"/>
        <v>540.34996659401338</v>
      </c>
      <c r="BN276">
        <f t="shared" si="219"/>
        <v>0</v>
      </c>
      <c r="BO276">
        <f t="shared" si="220"/>
        <v>0</v>
      </c>
      <c r="BP276" s="44">
        <f t="shared" si="221"/>
        <v>0</v>
      </c>
      <c r="BR276" t="s">
        <v>55</v>
      </c>
      <c r="BS276">
        <f>VLOOKUP(BR276,ZoneFilters,3,FALSE())</f>
        <v>1</v>
      </c>
    </row>
    <row r="277" spans="1:71" x14ac:dyDescent="0.25">
      <c r="A277" t="s">
        <v>1036</v>
      </c>
      <c r="B277" t="s">
        <v>434</v>
      </c>
      <c r="C277" t="str">
        <f t="shared" si="210"/>
        <v>OH 18</v>
      </c>
      <c r="E277">
        <f t="shared" si="211"/>
        <v>0</v>
      </c>
      <c r="G277">
        <f>SUMPRODUCT(StatVector,I277:R277)+SUMPRODUCT(OHStatVector,AB277:AN277)+Calcs!$X$1089*BU277</f>
        <v>624.64494222185169</v>
      </c>
      <c r="J277">
        <v>69</v>
      </c>
      <c r="K277">
        <v>69</v>
      </c>
      <c r="M277">
        <v>93</v>
      </c>
      <c r="N277">
        <v>0</v>
      </c>
      <c r="O277">
        <v>46</v>
      </c>
      <c r="P277">
        <v>0</v>
      </c>
      <c r="Q277">
        <v>46</v>
      </c>
      <c r="R277">
        <v>0</v>
      </c>
      <c r="AB277">
        <f>0.5*(187+349)/1.5</f>
        <v>178.66666666666666</v>
      </c>
      <c r="AE277">
        <v>1</v>
      </c>
      <c r="AM277">
        <v>1</v>
      </c>
      <c r="BA277">
        <f t="shared" si="212"/>
        <v>0</v>
      </c>
      <c r="BC277">
        <f t="shared" si="213"/>
        <v>0</v>
      </c>
      <c r="BD277">
        <f t="shared" si="214"/>
        <v>0</v>
      </c>
      <c r="BE277">
        <f t="shared" si="215"/>
        <v>0</v>
      </c>
      <c r="BG277">
        <f>BA277*BestGemValue</f>
        <v>0</v>
      </c>
      <c r="BI277">
        <f t="shared" si="216"/>
        <v>1</v>
      </c>
      <c r="BJ277">
        <f>1</f>
        <v>1</v>
      </c>
      <c r="BK277">
        <f t="shared" si="217"/>
        <v>624.64494222185169</v>
      </c>
      <c r="BL277">
        <f t="shared" si="218"/>
        <v>624.64494222185169</v>
      </c>
      <c r="BN277">
        <f t="shared" si="219"/>
        <v>0</v>
      </c>
      <c r="BO277">
        <f t="shared" si="220"/>
        <v>0</v>
      </c>
      <c r="BP277" s="44">
        <f t="shared" si="221"/>
        <v>0</v>
      </c>
      <c r="BR277" t="s">
        <v>55</v>
      </c>
      <c r="BS277">
        <f>VLOOKUP(BR277,ZoneFilters,3,FALSE())</f>
        <v>1</v>
      </c>
    </row>
    <row r="278" spans="1:71" x14ac:dyDescent="0.25">
      <c r="BP278" s="44"/>
    </row>
    <row r="279" spans="1:71" x14ac:dyDescent="0.25">
      <c r="A279" s="44" t="s">
        <v>457</v>
      </c>
      <c r="B279" t="s">
        <v>434</v>
      </c>
      <c r="C279" t="str">
        <f>B279&amp;" "&amp;_xlfn.RANK.EQ(BL279,OHScores,0)</f>
        <v>OH 22</v>
      </c>
      <c r="E279">
        <f>IF(OHEQ=A279,1,0)</f>
        <v>0</v>
      </c>
      <c r="G279">
        <f>SUMPRODUCT(StatVector,I279:R279)+SUMPRODUCT(OHStatVector,AB279:AN279)</f>
        <v>507.96015547844445</v>
      </c>
      <c r="K279">
        <v>99</v>
      </c>
      <c r="M279">
        <v>115</v>
      </c>
      <c r="N279">
        <v>36</v>
      </c>
      <c r="V279">
        <v>1</v>
      </c>
      <c r="AB279">
        <f>325/1.5</f>
        <v>216.66666666666666</v>
      </c>
      <c r="AE279">
        <v>1</v>
      </c>
      <c r="AN279">
        <v>1</v>
      </c>
      <c r="AT279">
        <v>8</v>
      </c>
      <c r="BA279">
        <f>T279+U279+V279</f>
        <v>1</v>
      </c>
      <c r="BC279">
        <f>SUMPRODUCT(StatVector,AP279:AY279)</f>
        <v>8</v>
      </c>
      <c r="BD279">
        <f>T279*BestRedGemValue+U279*BestYellowGemValue+V279*BestBlueGemValue</f>
        <v>20</v>
      </c>
      <c r="BE279">
        <f>BC279+BD279</f>
        <v>28</v>
      </c>
      <c r="BG279">
        <f>BA279*BestGemValue</f>
        <v>40</v>
      </c>
      <c r="BI279">
        <f>IF(BG279&gt;BE279,0,1)</f>
        <v>0</v>
      </c>
      <c r="BJ279">
        <f>1</f>
        <v>1</v>
      </c>
      <c r="BK279">
        <f>BI279*BE279+(1-BI279)*BG279+G279</f>
        <v>547.96015547844445</v>
      </c>
      <c r="BL279">
        <f>BK279*(1-E279)*BS279</f>
        <v>547.96015547844445</v>
      </c>
      <c r="BN279">
        <f>IF(T279&gt;0,1,IF(T279+U279&gt;0,2,IF(T279+U279+V279&gt;0,3,0)))</f>
        <v>3</v>
      </c>
      <c r="BO279">
        <f>IF(T279&gt;1,1,IF(T279+U279&gt;1,2,IF(T279+U279+V279&gt;1,3,0)))</f>
        <v>0</v>
      </c>
      <c r="BP279" s="44">
        <f>IF(T279&gt;2,1,IF(T279+U279&gt;2,2,IF(T279+U279+V279&gt;2,3,0)))</f>
        <v>0</v>
      </c>
      <c r="BR279" t="s">
        <v>55</v>
      </c>
      <c r="BS279">
        <f>VLOOKUP(BR279,ZoneFilters,3,FALSE())</f>
        <v>1</v>
      </c>
    </row>
    <row r="280" spans="1:71" x14ac:dyDescent="0.25">
      <c r="A280" s="44" t="s">
        <v>458</v>
      </c>
      <c r="B280" t="s">
        <v>434</v>
      </c>
      <c r="C280" t="str">
        <f>B280&amp;" "&amp;_xlfn.RANK.EQ(BL280,OHScores,0)</f>
        <v>OH 26</v>
      </c>
      <c r="E280">
        <f>IF(OHEQ=A280,1,0)</f>
        <v>0</v>
      </c>
      <c r="G280">
        <f>SUMPRODUCT(StatVector,I280:R280)+SUMPRODUCT(OHStatVector,AB280:AN280)</f>
        <v>486.47645846228659</v>
      </c>
      <c r="J280">
        <v>46</v>
      </c>
      <c r="K280">
        <v>39</v>
      </c>
      <c r="M280">
        <v>74</v>
      </c>
      <c r="N280">
        <v>47</v>
      </c>
      <c r="P280">
        <v>23</v>
      </c>
      <c r="AB280">
        <f>0.5*(171+318)/1.5</f>
        <v>163</v>
      </c>
      <c r="AE280">
        <v>1</v>
      </c>
      <c r="AN280">
        <v>1</v>
      </c>
      <c r="BA280">
        <f>T280+U280+V280</f>
        <v>0</v>
      </c>
      <c r="BC280">
        <f>SUMPRODUCT(StatVector,AP280:AY280)</f>
        <v>0</v>
      </c>
      <c r="BD280">
        <f>T280*BestRedGemValue+U280*BestYellowGemValue+V280*BestBlueGemValue</f>
        <v>0</v>
      </c>
      <c r="BE280">
        <f>BC280+BD280</f>
        <v>0</v>
      </c>
      <c r="BG280">
        <f>BA280*BestGemValue</f>
        <v>0</v>
      </c>
      <c r="BI280">
        <f>IF(BG280&gt;BE280,0,1)</f>
        <v>1</v>
      </c>
      <c r="BJ280">
        <f>1</f>
        <v>1</v>
      </c>
      <c r="BK280">
        <f>BI280*BE280+(1-BI280)*BG280+G280</f>
        <v>486.47645846228659</v>
      </c>
      <c r="BL280">
        <f>BK280*(1-E280)*BS280</f>
        <v>486.47645846228659</v>
      </c>
      <c r="BN280">
        <f>IF(T280&gt;0,1,IF(T280+U280&gt;0,2,IF(T280+U280+V280&gt;0,3,0)))</f>
        <v>0</v>
      </c>
      <c r="BO280">
        <f>IF(T280&gt;1,1,IF(T280+U280&gt;1,2,IF(T280+U280+V280&gt;1,3,0)))</f>
        <v>0</v>
      </c>
      <c r="BP280" s="44">
        <f>IF(T280&gt;2,1,IF(T280+U280&gt;2,2,IF(T280+U280+V280&gt;2,3,0)))</f>
        <v>0</v>
      </c>
      <c r="BR280" t="s">
        <v>55</v>
      </c>
      <c r="BS280">
        <f>VLOOKUP(BR280,ZoneFilters,3,FALSE())</f>
        <v>1</v>
      </c>
    </row>
    <row r="281" spans="1:71" x14ac:dyDescent="0.25">
      <c r="A281" t="s">
        <v>459</v>
      </c>
      <c r="B281" t="s">
        <v>434</v>
      </c>
      <c r="C281" t="str">
        <f>B281&amp;" "&amp;_xlfn.RANK.EQ(BL281,OHScores,0)</f>
        <v>OH 25</v>
      </c>
      <c r="E281">
        <f>IF(OHEQ=A281,1,0)</f>
        <v>0</v>
      </c>
      <c r="G281">
        <f>SUMPRODUCT(StatVector,I281:R281)+SUMPRODUCT(OHStatVector,AB281:AN281)</f>
        <v>522.60279832497122</v>
      </c>
      <c r="J281">
        <v>51</v>
      </c>
      <c r="K281">
        <v>51</v>
      </c>
      <c r="M281">
        <v>68</v>
      </c>
      <c r="N281">
        <v>30</v>
      </c>
      <c r="Q281">
        <v>38</v>
      </c>
      <c r="AB281">
        <f>0.5*(187+349)/1.5</f>
        <v>178.66666666666666</v>
      </c>
      <c r="AE281">
        <v>1</v>
      </c>
      <c r="AN281">
        <v>1</v>
      </c>
      <c r="BA281">
        <f>T281+U281+V281</f>
        <v>0</v>
      </c>
      <c r="BC281">
        <f>SUMPRODUCT(StatVector,AP281:AY281)</f>
        <v>0</v>
      </c>
      <c r="BD281">
        <f>T281*BestRedGemValue+U281*BestYellowGemValue+V281*BestBlueGemValue</f>
        <v>0</v>
      </c>
      <c r="BE281">
        <f>BC281+BD281</f>
        <v>0</v>
      </c>
      <c r="BG281">
        <f>BA281*BestGemValue</f>
        <v>0</v>
      </c>
      <c r="BI281">
        <f>IF(BG281&gt;BE281,0,1)</f>
        <v>1</v>
      </c>
      <c r="BJ281">
        <f>1</f>
        <v>1</v>
      </c>
      <c r="BK281">
        <f>BI281*BE281+(1-BI281)*BG281+G281</f>
        <v>522.60279832497122</v>
      </c>
      <c r="BL281">
        <f>BK281*(1-E281)*BS281</f>
        <v>522.60279832497122</v>
      </c>
      <c r="BN281">
        <f>IF(T281&gt;0,1,IF(T281+U281&gt;0,2,IF(T281+U281+V281&gt;0,3,0)))</f>
        <v>0</v>
      </c>
      <c r="BO281">
        <f>IF(T281&gt;1,1,IF(T281+U281&gt;1,2,IF(T281+U281+V281&gt;1,3,0)))</f>
        <v>0</v>
      </c>
      <c r="BP281" s="44">
        <f>IF(T281&gt;2,1,IF(T281+U281&gt;2,2,IF(T281+U281+V281&gt;2,3,0)))</f>
        <v>0</v>
      </c>
      <c r="BR281" t="s">
        <v>55</v>
      </c>
      <c r="BS281">
        <f>VLOOKUP(BR281,ZoneFilters,3,FALSE())</f>
        <v>1</v>
      </c>
    </row>
    <row r="284" spans="1:71" x14ac:dyDescent="0.25">
      <c r="A284" t="s">
        <v>17</v>
      </c>
      <c r="B284" t="s">
        <v>460</v>
      </c>
      <c r="C284" t="str">
        <f>B284&amp;" "&amp;_xlfn.RANK.EQ(BL284,HelmEnchantScores,0)</f>
        <v>HelmEnchant 1</v>
      </c>
      <c r="E284">
        <f>IF(HelmEnchantEQ=A284,1,0)</f>
        <v>1</v>
      </c>
      <c r="G284">
        <f>SUMPRODUCT(StatVector,I284:R284)</f>
        <v>84.289540739383909</v>
      </c>
      <c r="M284">
        <v>50</v>
      </c>
      <c r="N284">
        <v>20</v>
      </c>
      <c r="BJ284">
        <f>1</f>
        <v>1</v>
      </c>
      <c r="BK284">
        <f>G284</f>
        <v>84.289540739383909</v>
      </c>
      <c r="BL284">
        <f>G284*BJ284</f>
        <v>84.289540739383909</v>
      </c>
    </row>
    <row r="286" spans="1:71" x14ac:dyDescent="0.25">
      <c r="A286" t="s">
        <v>461</v>
      </c>
      <c r="B286" t="s">
        <v>462</v>
      </c>
      <c r="C286" t="str">
        <f>B286&amp;" "&amp;_xlfn.RANK.EQ(BL286,ShoulderEnchantScores,0)</f>
        <v>ShoulderEnchant 3</v>
      </c>
      <c r="E286">
        <f>IF(ShoulderEnchantEQ=A286,1,0)</f>
        <v>0</v>
      </c>
      <c r="G286">
        <f>SUMPRODUCT(StatVector,I286:R286)</f>
        <v>145.71715555453792</v>
      </c>
      <c r="M286">
        <v>120</v>
      </c>
      <c r="N286">
        <v>15</v>
      </c>
      <c r="BJ286">
        <f>IF(Equipment!$B$16=A286,1,0)</f>
        <v>0</v>
      </c>
      <c r="BK286">
        <f>G286</f>
        <v>145.71715555453792</v>
      </c>
      <c r="BL286">
        <f>G286*BJ286</f>
        <v>0</v>
      </c>
    </row>
    <row r="287" spans="1:71" x14ac:dyDescent="0.25">
      <c r="A287" t="s">
        <v>35</v>
      </c>
      <c r="B287" t="s">
        <v>462</v>
      </c>
      <c r="C287" t="str">
        <f>B287&amp;" "&amp;_xlfn.RANK.EQ(BL287,ShoulderEnchantScores,0)</f>
        <v>ShoulderEnchant 1</v>
      </c>
      <c r="E287">
        <f>IF(ShoulderEnchantEQ=A287,1,0)</f>
        <v>1</v>
      </c>
      <c r="G287">
        <f>SUMPRODUCT(StatVector,I287:R287)</f>
        <v>65.717155554537939</v>
      </c>
      <c r="M287">
        <v>40</v>
      </c>
      <c r="N287">
        <v>15</v>
      </c>
      <c r="BJ287">
        <f>1</f>
        <v>1</v>
      </c>
      <c r="BK287">
        <f>G287</f>
        <v>65.717155554537939</v>
      </c>
      <c r="BL287">
        <f>G287*BJ287</f>
        <v>65.717155554537939</v>
      </c>
    </row>
    <row r="288" spans="1:71" x14ac:dyDescent="0.25">
      <c r="A288" t="s">
        <v>463</v>
      </c>
      <c r="B288" t="s">
        <v>462</v>
      </c>
      <c r="C288" t="str">
        <f>B288&amp;" "&amp;_xlfn.RANK.EQ(BL288,ShoulderEnchantScores,0)</f>
        <v>ShoulderEnchant 2</v>
      </c>
      <c r="E288">
        <f>IF(ShoulderEnchantEQ=A288,1,0)</f>
        <v>0</v>
      </c>
      <c r="G288">
        <f>SUMPRODUCT(StatVector,I288:R288)</f>
        <v>47.144770369691955</v>
      </c>
      <c r="M288">
        <v>30</v>
      </c>
      <c r="N288">
        <v>10</v>
      </c>
      <c r="BJ288">
        <f>1</f>
        <v>1</v>
      </c>
      <c r="BK288">
        <f>G288</f>
        <v>47.144770369691955</v>
      </c>
      <c r="BL288">
        <f>G288*BJ288</f>
        <v>47.144770369691955</v>
      </c>
    </row>
    <row r="290" spans="1:64" x14ac:dyDescent="0.25">
      <c r="A290" t="s">
        <v>464</v>
      </c>
      <c r="B290" t="s">
        <v>465</v>
      </c>
      <c r="C290" t="str">
        <f>B290&amp;" "&amp;_xlfn.RANK.EQ(BL290,CloakEnchantScores,0)</f>
        <v>CloakEnchant 3</v>
      </c>
      <c r="E290">
        <f>IF(CloakEnchantEQ=A290,1,0)</f>
        <v>0</v>
      </c>
      <c r="G290">
        <f>SUMPRODUCT(StatVector,I290:R290)+Calcs!AT1089</f>
        <v>97.129057695011625</v>
      </c>
      <c r="BJ290">
        <f>E290</f>
        <v>0</v>
      </c>
      <c r="BK290">
        <f>G290</f>
        <v>97.129057695011625</v>
      </c>
      <c r="BL290">
        <f>G290*BJ290</f>
        <v>0</v>
      </c>
    </row>
    <row r="291" spans="1:64" x14ac:dyDescent="0.25">
      <c r="A291" t="s">
        <v>42</v>
      </c>
      <c r="B291" t="s">
        <v>465</v>
      </c>
      <c r="C291" t="str">
        <f>B291&amp;" "&amp;_xlfn.RANK.EQ(BL291,CloakEnchantScores,0)</f>
        <v>CloakEnchant 3</v>
      </c>
      <c r="E291">
        <f>IF(CloakEnchantEQ=A291,1,0)</f>
        <v>0</v>
      </c>
      <c r="G291">
        <f>SUMPRODUCT(StatVector,I291:R291)</f>
        <v>44.385147336116688</v>
      </c>
      <c r="J291">
        <v>23</v>
      </c>
      <c r="BJ291">
        <f>E291</f>
        <v>0</v>
      </c>
      <c r="BK291">
        <f>G291</f>
        <v>44.385147336116688</v>
      </c>
      <c r="BL291">
        <f>G291*BJ291</f>
        <v>0</v>
      </c>
    </row>
    <row r="292" spans="1:64" x14ac:dyDescent="0.25">
      <c r="A292" t="s">
        <v>466</v>
      </c>
      <c r="B292" t="s">
        <v>465</v>
      </c>
      <c r="C292" t="str">
        <f>B292&amp;" "&amp;_xlfn.RANK.EQ(BL292,CloakEnchantScores,0)</f>
        <v>CloakEnchant 2</v>
      </c>
      <c r="E292">
        <f>IF(CloakEnchantEQ=A292,1,0)</f>
        <v>1</v>
      </c>
      <c r="G292">
        <f>SUMPRODUCT(StatVector,I292:R292)</f>
        <v>41.684176645186945</v>
      </c>
      <c r="Q292">
        <v>23</v>
      </c>
      <c r="BJ292">
        <f>1</f>
        <v>1</v>
      </c>
      <c r="BK292">
        <f>G292</f>
        <v>41.684176645186945</v>
      </c>
      <c r="BL292">
        <f>G292*BJ292</f>
        <v>41.684176645186945</v>
      </c>
    </row>
    <row r="293" spans="1:64" x14ac:dyDescent="0.25">
      <c r="A293" t="s">
        <v>467</v>
      </c>
      <c r="B293" t="s">
        <v>465</v>
      </c>
      <c r="C293" t="str">
        <f>B293&amp;" "&amp;_xlfn.RANK.EQ(BL293,CloakEnchantScores,0)</f>
        <v>CloakEnchant 1</v>
      </c>
      <c r="E293">
        <f>IF(CloakEnchantEQ=A293,1,0)</f>
        <v>0</v>
      </c>
      <c r="G293">
        <f>SUMPRODUCT(StatVector,I293:R293)</f>
        <v>42.455358321502921</v>
      </c>
      <c r="J293">
        <v>22</v>
      </c>
      <c r="BJ293">
        <f>1</f>
        <v>1</v>
      </c>
      <c r="BK293">
        <f>G293</f>
        <v>42.455358321502921</v>
      </c>
      <c r="BL293">
        <f>G293*BJ293</f>
        <v>42.455358321502921</v>
      </c>
    </row>
    <row r="295" spans="1:64" x14ac:dyDescent="0.25">
      <c r="A295" t="s">
        <v>49</v>
      </c>
      <c r="B295" t="s">
        <v>468</v>
      </c>
      <c r="C295" t="str">
        <f>B295&amp;" "&amp;_xlfn.RANK.EQ(BL295,ChestEnchantScores,0)</f>
        <v>ChestEnchant 1</v>
      </c>
      <c r="E295">
        <f>IF(ChestEnchantEQ=A295,1,0)</f>
        <v>1</v>
      </c>
      <c r="G295">
        <f>SUMPRODUCT(StatVector,I295:R295)</f>
        <v>30.297890146137689</v>
      </c>
      <c r="I295">
        <v>10</v>
      </c>
      <c r="J295">
        <v>10</v>
      </c>
      <c r="K295">
        <v>10</v>
      </c>
      <c r="BJ295">
        <f>1</f>
        <v>1</v>
      </c>
      <c r="BK295">
        <f>G295</f>
        <v>30.297890146137689</v>
      </c>
      <c r="BL295">
        <f>G295*BJ295</f>
        <v>30.297890146137689</v>
      </c>
    </row>
    <row r="297" spans="1:64" x14ac:dyDescent="0.25">
      <c r="A297" t="s">
        <v>469</v>
      </c>
      <c r="B297" t="s">
        <v>470</v>
      </c>
      <c r="C297" t="str">
        <f>B297&amp;" "&amp;_xlfn.RANK.EQ(BL297,WristEnchantScores,0)</f>
        <v>WristEnchant 2</v>
      </c>
      <c r="E297">
        <f>IF(WristEnchantEQ=A297,1,0)</f>
        <v>0</v>
      </c>
      <c r="G297">
        <f>SUMPRODUCT(StatVector,I297:R297)</f>
        <v>130</v>
      </c>
      <c r="M297">
        <v>130</v>
      </c>
      <c r="BJ297">
        <f>IF(Equipment!$B$29=A297,1,0)</f>
        <v>0</v>
      </c>
      <c r="BK297">
        <f>G297</f>
        <v>130</v>
      </c>
      <c r="BL297">
        <f>G297*BJ297</f>
        <v>0</v>
      </c>
    </row>
    <row r="298" spans="1:64" x14ac:dyDescent="0.25">
      <c r="A298" t="s">
        <v>56</v>
      </c>
      <c r="B298" t="s">
        <v>470</v>
      </c>
      <c r="C298" t="str">
        <f>B298&amp;" "&amp;_xlfn.RANK.EQ(BL298,WristEnchantScores,0)</f>
        <v>WristEnchant 1</v>
      </c>
      <c r="E298">
        <f>IF(WristEnchantEQ=A298,1,0)</f>
        <v>1</v>
      </c>
      <c r="G298">
        <f>SUMPRODUCT(StatVector,I298:R298)</f>
        <v>50</v>
      </c>
      <c r="M298">
        <v>50</v>
      </c>
      <c r="BJ298">
        <f>1</f>
        <v>1</v>
      </c>
      <c r="BK298">
        <f>G298</f>
        <v>50</v>
      </c>
      <c r="BL298">
        <f>G298*BJ298</f>
        <v>50</v>
      </c>
    </row>
    <row r="300" spans="1:64" x14ac:dyDescent="0.25">
      <c r="A300" t="s">
        <v>66</v>
      </c>
      <c r="B300" t="s">
        <v>471</v>
      </c>
      <c r="C300" t="str">
        <f>B300&amp;" "&amp;_xlfn.RANK.EQ(BL300,GloveEnchantScores,0)</f>
        <v>GloveEnchant 4</v>
      </c>
      <c r="E300">
        <f>IF(GloveEnchantEQ=A300,1,0)</f>
        <v>0</v>
      </c>
      <c r="G300">
        <f>SUMPRODUCT(StatVector,I300:R300)+Calcs!AQ1089</f>
        <v>118.86995739452364</v>
      </c>
      <c r="BJ300">
        <f>E300</f>
        <v>0</v>
      </c>
      <c r="BK300">
        <f>G300</f>
        <v>118.86995739452364</v>
      </c>
      <c r="BL300">
        <f>G300*BJ300</f>
        <v>0</v>
      </c>
    </row>
    <row r="301" spans="1:64" x14ac:dyDescent="0.25">
      <c r="A301" t="s">
        <v>472</v>
      </c>
      <c r="B301" t="s">
        <v>471</v>
      </c>
      <c r="C301" t="str">
        <f>B301&amp;" "&amp;_xlfn.RANK.EQ(BL301,GloveEnchantScores,0)</f>
        <v>GloveEnchant 1</v>
      </c>
      <c r="E301">
        <f>IF(GloveEnchantEQ=A301,1,0)</f>
        <v>1</v>
      </c>
      <c r="G301">
        <f>SUMPRODUCT(StatVector,I301:R301)</f>
        <v>44</v>
      </c>
      <c r="M301">
        <v>44</v>
      </c>
      <c r="BJ301">
        <f>1</f>
        <v>1</v>
      </c>
      <c r="BK301">
        <f>G301</f>
        <v>44</v>
      </c>
      <c r="BL301">
        <f>G301*BJ301</f>
        <v>44</v>
      </c>
    </row>
    <row r="302" spans="1:64" x14ac:dyDescent="0.25">
      <c r="A302" t="s">
        <v>473</v>
      </c>
      <c r="B302" t="s">
        <v>471</v>
      </c>
      <c r="C302" t="str">
        <f>B302&amp;" "&amp;_xlfn.RANK.EQ(BL302,GloveEnchantScores,0)</f>
        <v>GloveEnchant 2</v>
      </c>
      <c r="E302">
        <f>IF(GloveEnchantEQ=A302,1,0)</f>
        <v>0</v>
      </c>
      <c r="G302">
        <f>SUMPRODUCT(StatVector,I302:R302)</f>
        <v>38.595780292275379</v>
      </c>
      <c r="J302">
        <v>20</v>
      </c>
      <c r="BJ302">
        <f>1</f>
        <v>1</v>
      </c>
      <c r="BK302">
        <f>G302</f>
        <v>38.595780292275379</v>
      </c>
      <c r="BL302">
        <f>G302*BJ302</f>
        <v>38.595780292275379</v>
      </c>
    </row>
    <row r="303" spans="1:64" x14ac:dyDescent="0.25">
      <c r="A303" t="s">
        <v>474</v>
      </c>
      <c r="B303" t="s">
        <v>471</v>
      </c>
      <c r="C303" t="str">
        <f>B303&amp;" "&amp;_xlfn.RANK.EQ(BL303,GloveEnchantScores,0)</f>
        <v>GloveEnchant 3</v>
      </c>
      <c r="E303">
        <f>IF(GloveEnchantEQ=A303,1,0)</f>
        <v>0</v>
      </c>
      <c r="G303">
        <f>SUMPRODUCT(StatVector,I303:R303)</f>
        <v>34.452786388003808</v>
      </c>
      <c r="O303">
        <v>20</v>
      </c>
      <c r="BJ303">
        <f>1</f>
        <v>1</v>
      </c>
      <c r="BK303">
        <f>G303</f>
        <v>34.452786388003808</v>
      </c>
      <c r="BL303">
        <f>G303*BJ303</f>
        <v>34.452786388003808</v>
      </c>
    </row>
    <row r="305" spans="1:64" x14ac:dyDescent="0.25">
      <c r="A305" t="s">
        <v>81</v>
      </c>
      <c r="B305" t="s">
        <v>475</v>
      </c>
      <c r="C305" t="str">
        <f>B305&amp;" "&amp;_xlfn.RANK.EQ(BL305,LegEnchantScores,0)</f>
        <v>LegEnchant 1</v>
      </c>
      <c r="E305">
        <f>IF(LegEnchantEQ=A305,1,0)</f>
        <v>1</v>
      </c>
      <c r="G305">
        <f>SUMPRODUCT(StatVector,I305:R305)</f>
        <v>112.71849481332231</v>
      </c>
      <c r="M305">
        <v>75</v>
      </c>
      <c r="N305">
        <v>22</v>
      </c>
      <c r="BJ305">
        <f>1</f>
        <v>1</v>
      </c>
      <c r="BK305">
        <f>G305</f>
        <v>112.71849481332231</v>
      </c>
      <c r="BL305">
        <f>G305*BJ305</f>
        <v>112.71849481332231</v>
      </c>
    </row>
    <row r="306" spans="1:64" x14ac:dyDescent="0.25">
      <c r="A306" t="s">
        <v>476</v>
      </c>
      <c r="B306" t="s">
        <v>475</v>
      </c>
      <c r="C306" t="str">
        <f>B306&amp;" "&amp;_xlfn.RANK.EQ(BL306,LegEnchantScores,0)</f>
        <v>LegEnchant 2</v>
      </c>
      <c r="E306">
        <f>IF(LegEnchantEQ=A306,1,0)</f>
        <v>0</v>
      </c>
      <c r="G306">
        <f>SUMPRODUCT(StatVector,I306:R306)</f>
        <v>80.717155554537939</v>
      </c>
      <c r="M306">
        <v>55</v>
      </c>
      <c r="N306">
        <v>15</v>
      </c>
      <c r="BJ306">
        <f>1</f>
        <v>1</v>
      </c>
      <c r="BK306">
        <f>G306</f>
        <v>80.717155554537939</v>
      </c>
      <c r="BL306">
        <f>G306*BJ306</f>
        <v>80.717155554537939</v>
      </c>
    </row>
    <row r="308" spans="1:64" x14ac:dyDescent="0.25">
      <c r="A308" t="s">
        <v>88</v>
      </c>
      <c r="B308" t="s">
        <v>477</v>
      </c>
      <c r="C308" t="str">
        <f>B308&amp;" "&amp;_xlfn.RANK.EQ(BL308,BootEnchantScores,0)</f>
        <v>BootEnchant 5</v>
      </c>
      <c r="E308">
        <f>IF(BootEnchantEQ=A308,1,0)</f>
        <v>0</v>
      </c>
      <c r="G308">
        <f>SUMPRODUCT(StatVector,I308:R308)</f>
        <v>41.147448887260694</v>
      </c>
      <c r="N308">
        <v>24</v>
      </c>
      <c r="BJ308">
        <f>E308</f>
        <v>0</v>
      </c>
      <c r="BK308">
        <f>G308</f>
        <v>41.147448887260694</v>
      </c>
      <c r="BL308">
        <f>G308*BJ308</f>
        <v>0</v>
      </c>
    </row>
    <row r="309" spans="1:64" x14ac:dyDescent="0.25">
      <c r="A309" t="s">
        <v>478</v>
      </c>
      <c r="B309" t="s">
        <v>477</v>
      </c>
      <c r="C309" t="str">
        <f>B309&amp;" "&amp;_xlfn.RANK.EQ(BL309,BootEnchantScores,0)</f>
        <v>BootEnchant 1</v>
      </c>
      <c r="E309">
        <f>IF(BootEnchantEQ=A309,1,0)</f>
        <v>0</v>
      </c>
      <c r="G309">
        <f>SUMPRODUCT(StatVector,I309:R309)</f>
        <v>41.245396276432629</v>
      </c>
      <c r="N309">
        <v>12</v>
      </c>
      <c r="O309">
        <v>12</v>
      </c>
      <c r="BJ309">
        <f>1</f>
        <v>1</v>
      </c>
      <c r="BK309">
        <f>G309</f>
        <v>41.245396276432629</v>
      </c>
      <c r="BL309">
        <f>G309*BJ309</f>
        <v>41.245396276432629</v>
      </c>
    </row>
    <row r="310" spans="1:64" x14ac:dyDescent="0.25">
      <c r="A310" t="s">
        <v>479</v>
      </c>
      <c r="B310" t="s">
        <v>477</v>
      </c>
      <c r="C310" t="str">
        <f>B310&amp;" "&amp;_xlfn.RANK.EQ(BL310,BootEnchantScores,0)</f>
        <v>BootEnchant 2</v>
      </c>
      <c r="E310">
        <f>IF(BootEnchantEQ=A310,1,0)</f>
        <v>1</v>
      </c>
      <c r="G310">
        <f>SUMPRODUCT(StatVector,I310:R310)</f>
        <v>32</v>
      </c>
      <c r="M310">
        <v>32</v>
      </c>
      <c r="BJ310">
        <f>1</f>
        <v>1</v>
      </c>
      <c r="BK310">
        <f>G310</f>
        <v>32</v>
      </c>
      <c r="BL310">
        <f>G310*BJ310</f>
        <v>32</v>
      </c>
    </row>
    <row r="311" spans="1:64" x14ac:dyDescent="0.25">
      <c r="A311" t="s">
        <v>480</v>
      </c>
      <c r="B311" t="s">
        <v>477</v>
      </c>
      <c r="C311" t="str">
        <f>B311&amp;" "&amp;_xlfn.RANK.EQ(BL311,BootEnchantScores,0)</f>
        <v>BootEnchant 3</v>
      </c>
      <c r="E311">
        <f>IF(BootEnchantEQ=A311,1,0)</f>
        <v>0</v>
      </c>
      <c r="G311">
        <f>SUMPRODUCT(StatVector,I311:R311)</f>
        <v>30.876624233820305</v>
      </c>
      <c r="J311">
        <v>16</v>
      </c>
      <c r="BJ311">
        <f>1</f>
        <v>1</v>
      </c>
      <c r="BK311">
        <f>G311</f>
        <v>30.876624233820305</v>
      </c>
      <c r="BL311">
        <f>G311*BJ311</f>
        <v>30.876624233820305</v>
      </c>
    </row>
    <row r="312" spans="1:64" x14ac:dyDescent="0.25">
      <c r="A312" t="s">
        <v>481</v>
      </c>
      <c r="B312" t="s">
        <v>477</v>
      </c>
      <c r="C312" t="str">
        <f>B312&amp;" "&amp;_xlfn.RANK.EQ(BL312,BootEnchantScores,0)</f>
        <v>BootEnchant 4</v>
      </c>
      <c r="E312">
        <f>IF(BootEnchantEQ=A312,1,0)</f>
        <v>0</v>
      </c>
      <c r="G312">
        <f>SUMPRODUCT(StatVector,I312:R312)</f>
        <v>11.578734087682614</v>
      </c>
      <c r="J312">
        <v>6</v>
      </c>
      <c r="BJ312">
        <f>1</f>
        <v>1</v>
      </c>
      <c r="BK312">
        <f>G312</f>
        <v>11.578734087682614</v>
      </c>
      <c r="BL312">
        <f>G312*BJ312</f>
        <v>11.578734087682614</v>
      </c>
    </row>
    <row r="314" spans="1:64" x14ac:dyDescent="0.25">
      <c r="A314" t="s">
        <v>23</v>
      </c>
      <c r="B314" t="s">
        <v>482</v>
      </c>
      <c r="C314" t="str">
        <f>B314&amp;" "&amp;_xlfn.RANK.EQ(BL314,RingEnchantScores,0)</f>
        <v>RingEnchant 1</v>
      </c>
      <c r="E314">
        <f>IF(Ring1EnchantEQ=A314,1,0)+IF(Ring2EnchantEQ=A314,1,0)</f>
        <v>2</v>
      </c>
      <c r="G314">
        <f>SUMPRODUCT(StatVector,I314:R314)</f>
        <v>0</v>
      </c>
      <c r="BJ314">
        <f>1</f>
        <v>1</v>
      </c>
      <c r="BK314">
        <f>G314</f>
        <v>0</v>
      </c>
      <c r="BL314">
        <f>G314*BJ314+0.000000001</f>
        <v>1.0000000000000001E-9</v>
      </c>
    </row>
    <row r="315" spans="1:64" x14ac:dyDescent="0.25">
      <c r="A315" t="s">
        <v>483</v>
      </c>
      <c r="B315" t="s">
        <v>482</v>
      </c>
      <c r="C315" t="str">
        <f>B315&amp;" "&amp;_xlfn.RANK.EQ(BL315,RingEnchantScores,0)</f>
        <v>RingEnchant 2</v>
      </c>
      <c r="E315">
        <f>IF(Ring1EnchantEQ=A315,1,0)+IF(Ring2EnchantEQ=A315,1,0)</f>
        <v>0</v>
      </c>
      <c r="G315">
        <f>SUMPRODUCT(StatVector,I315:R315)</f>
        <v>40</v>
      </c>
      <c r="M315">
        <v>40</v>
      </c>
      <c r="BJ315">
        <f>IF(Equipment!$B$53=A315,1,IF(Equipment!$B$56=A315,1,0))</f>
        <v>0</v>
      </c>
      <c r="BK315">
        <f>G315</f>
        <v>40</v>
      </c>
      <c r="BL315">
        <f>G315*BJ315</f>
        <v>0</v>
      </c>
    </row>
    <row r="317" spans="1:64" x14ac:dyDescent="0.25">
      <c r="A317" s="101" t="s">
        <v>404</v>
      </c>
      <c r="B317" s="101"/>
    </row>
    <row r="318" spans="1:64" x14ac:dyDescent="0.25">
      <c r="A318" s="44" t="s">
        <v>113</v>
      </c>
      <c r="B318" s="44" t="s">
        <v>484</v>
      </c>
      <c r="C318" t="str">
        <f>B318&amp;" "&amp;_xlfn.RANK.EQ(BL318,MHEnchantScores,0)</f>
        <v>MHEnchant 1</v>
      </c>
      <c r="E318">
        <f>IF(MHEnchantEQ=A318,1,0)</f>
        <v>1</v>
      </c>
      <c r="G318">
        <f>SUMPRODUCT(StatVector,I318:R318)+Calcs!AL1089</f>
        <v>231.56341139847427</v>
      </c>
      <c r="BJ318">
        <f>1</f>
        <v>1</v>
      </c>
      <c r="BK318">
        <f>G318</f>
        <v>231.56341139847427</v>
      </c>
      <c r="BL318">
        <f>G318*BJ318</f>
        <v>231.56341139847427</v>
      </c>
    </row>
    <row r="319" spans="1:64" x14ac:dyDescent="0.25">
      <c r="A319" t="s">
        <v>485</v>
      </c>
      <c r="B319" s="44" t="s">
        <v>484</v>
      </c>
      <c r="C319" t="str">
        <f>B319&amp;" "&amp;_xlfn.RANK.EQ(BL319,MHEnchantScores,0)</f>
        <v>MHEnchant 2</v>
      </c>
      <c r="E319">
        <f>IF(MHEnchantEQ=A319,1,0)</f>
        <v>0</v>
      </c>
      <c r="G319">
        <f>SUMPRODUCT(StatVector,I319:R319)+Calcs!AM1089</f>
        <v>166.66245924168297</v>
      </c>
      <c r="BJ319">
        <f>1</f>
        <v>1</v>
      </c>
      <c r="BK319">
        <f>G319</f>
        <v>166.66245924168297</v>
      </c>
      <c r="BL319">
        <f>G319*BJ319</f>
        <v>166.66245924168297</v>
      </c>
    </row>
    <row r="320" spans="1:64" x14ac:dyDescent="0.25">
      <c r="A320" t="s">
        <v>486</v>
      </c>
      <c r="B320" s="44" t="s">
        <v>484</v>
      </c>
      <c r="C320" t="str">
        <f>B320&amp;" "&amp;_xlfn.RANK.EQ(BL320,MHEnchantScores,0)</f>
        <v>MHEnchant 3</v>
      </c>
      <c r="E320">
        <f>IF(MHEnchantEQ=A320,1,0)</f>
        <v>0</v>
      </c>
      <c r="G320">
        <f>SUMPRODUCT(StatVector,I320:R320)</f>
        <v>85.927908909234645</v>
      </c>
      <c r="N320">
        <v>25</v>
      </c>
      <c r="O320">
        <v>25</v>
      </c>
      <c r="BJ320">
        <f>1</f>
        <v>1</v>
      </c>
      <c r="BK320">
        <f>G320</f>
        <v>85.927908909234645</v>
      </c>
      <c r="BL320">
        <f>G320*BJ320</f>
        <v>85.927908909234645</v>
      </c>
    </row>
    <row r="322" spans="1:64" x14ac:dyDescent="0.25">
      <c r="A322" s="101" t="s">
        <v>434</v>
      </c>
      <c r="B322" s="101"/>
    </row>
    <row r="323" spans="1:64" x14ac:dyDescent="0.25">
      <c r="A323" s="44" t="s">
        <v>119</v>
      </c>
      <c r="B323" s="44" t="s">
        <v>487</v>
      </c>
      <c r="C323" t="str">
        <f>B323&amp;" "&amp;_xlfn.RANK.EQ(BL323,OHEnchantScores,0)</f>
        <v>OHEnchant 1</v>
      </c>
      <c r="E323">
        <f>IF(OHEnchantEQ=A323,1,0)</f>
        <v>1</v>
      </c>
      <c r="G323">
        <f>SUMPRODUCT(StatVector,I323:R323)+Calcs!AN1089</f>
        <v>167.46955920682703</v>
      </c>
      <c r="BJ323">
        <f>1</f>
        <v>1</v>
      </c>
      <c r="BK323">
        <f>G323</f>
        <v>167.46955920682703</v>
      </c>
      <c r="BL323">
        <f>G323*BJ323</f>
        <v>167.46955920682703</v>
      </c>
    </row>
    <row r="324" spans="1:64" x14ac:dyDescent="0.25">
      <c r="A324" t="s">
        <v>488</v>
      </c>
      <c r="B324" s="44" t="s">
        <v>487</v>
      </c>
      <c r="C324" t="str">
        <f>B324&amp;" "&amp;_xlfn.RANK.EQ(BL324,OHEnchantScores,0)</f>
        <v>OHEnchant 2</v>
      </c>
      <c r="E324">
        <f>IF(OHEnchantEQ=A324,1,0)</f>
        <v>0</v>
      </c>
      <c r="G324">
        <f>SUMPRODUCT(StatVector,I324:R324)+Calcs!AO1089</f>
        <v>120.4411893996355</v>
      </c>
      <c r="BJ324">
        <f>1</f>
        <v>1</v>
      </c>
      <c r="BK324">
        <f>G324</f>
        <v>120.4411893996355</v>
      </c>
      <c r="BL324">
        <f>G324*BJ324</f>
        <v>120.4411893996355</v>
      </c>
    </row>
    <row r="325" spans="1:64" x14ac:dyDescent="0.25">
      <c r="A325" t="s">
        <v>489</v>
      </c>
      <c r="B325" s="44" t="s">
        <v>487</v>
      </c>
      <c r="C325" t="str">
        <f>B325&amp;" "&amp;_xlfn.RANK.EQ(BL325,OHEnchantScores,0)</f>
        <v>OHEnchant 3</v>
      </c>
      <c r="E325">
        <f>IF(OHEnchantEQ=A325,1,0)</f>
        <v>0</v>
      </c>
      <c r="G325">
        <f>SUMPRODUCT(StatVector,I325:R325)</f>
        <v>85.927908909234645</v>
      </c>
      <c r="N325">
        <v>25</v>
      </c>
      <c r="O325">
        <v>25</v>
      </c>
      <c r="BJ325">
        <f>1</f>
        <v>1</v>
      </c>
      <c r="BK325">
        <f>G325</f>
        <v>85.927908909234645</v>
      </c>
      <c r="BL325">
        <f>G325*BJ325</f>
        <v>85.927908909234645</v>
      </c>
    </row>
    <row r="327" spans="1:64" x14ac:dyDescent="0.25">
      <c r="A327" t="s">
        <v>490</v>
      </c>
      <c r="I327">
        <f>SUMPRODUCT($E$2:$E$325,I2:I325)</f>
        <v>10</v>
      </c>
      <c r="J327">
        <f>SUMPRODUCT($E$2:$E$325,J2:J325)+21*W327</f>
        <v>1495</v>
      </c>
      <c r="K327">
        <f>SUMPRODUCT($E$2:$E$325,K2:K325)</f>
        <v>1478</v>
      </c>
      <c r="M327">
        <f t="shared" ref="M327:R327" si="222">SUMPRODUCT($E$2:$E$325,M2:M325)</f>
        <v>2668</v>
      </c>
      <c r="N327">
        <f t="shared" si="222"/>
        <v>905</v>
      </c>
      <c r="O327">
        <f t="shared" si="222"/>
        <v>420</v>
      </c>
      <c r="P327">
        <f t="shared" si="222"/>
        <v>162</v>
      </c>
      <c r="Q327">
        <f t="shared" si="222"/>
        <v>435</v>
      </c>
      <c r="R327">
        <f t="shared" si="222"/>
        <v>340</v>
      </c>
      <c r="T327">
        <f>SUMPRODUCT($E$2:$E$325,T2:T325)</f>
        <v>9</v>
      </c>
      <c r="U327">
        <f>SUMPRODUCT($E$2:$E$325,U2:U325)</f>
        <v>9</v>
      </c>
      <c r="V327">
        <f>SUMPRODUCT($E$2:$E$325,V2:V325)</f>
        <v>2</v>
      </c>
      <c r="W327">
        <f>SUMPRODUCT($E$2:$E$325,W2:W325)</f>
        <v>1</v>
      </c>
      <c r="Y327">
        <f>SUMPRODUCT($E$2:$E$325,Y2:Y325)</f>
        <v>0</v>
      </c>
      <c r="Z327">
        <f>SUMPRODUCT($E$2:$E$325,Z2:Z325)</f>
        <v>0</v>
      </c>
      <c r="AA327">
        <f>SUMPRODUCT($E$2:$E$325,AA2:AA325)</f>
        <v>0</v>
      </c>
    </row>
    <row r="329" spans="1:64" x14ac:dyDescent="0.25">
      <c r="A329" s="101" t="s">
        <v>21</v>
      </c>
      <c r="B329" s="101"/>
      <c r="C329" s="101"/>
    </row>
    <row r="330" spans="1:64" x14ac:dyDescent="0.25">
      <c r="A330" s="101" t="s">
        <v>491</v>
      </c>
      <c r="B330" s="101"/>
      <c r="C330" s="101"/>
    </row>
    <row r="331" spans="1:64" x14ac:dyDescent="0.25">
      <c r="A331" s="44" t="s">
        <v>492</v>
      </c>
      <c r="B331" s="101"/>
      <c r="C331" s="101"/>
      <c r="D331" t="str">
        <f>Equipment!B32</f>
        <v>None</v>
      </c>
      <c r="G331">
        <f>VLOOKUP(D331,GemStats,2,FALSE())</f>
        <v>0</v>
      </c>
      <c r="I331">
        <f>VLOOKUP(D331,GemStats,9,FALSE())</f>
        <v>0</v>
      </c>
      <c r="J331">
        <f>VLOOKUP(D331,GemStats,10,FALSE())</f>
        <v>0</v>
      </c>
      <c r="K331">
        <f>VLOOKUP(D331,GemStats,11,FALSE())</f>
        <v>0</v>
      </c>
      <c r="M331">
        <f>VLOOKUP(D331,GemStats,13,FALSE())</f>
        <v>0</v>
      </c>
      <c r="N331">
        <f>VLOOKUP(D331,GemStats,14,FALSE())</f>
        <v>0</v>
      </c>
      <c r="O331">
        <f>VLOOKUP(D331,GemStats,15,FALSE())</f>
        <v>0</v>
      </c>
      <c r="P331">
        <f>VLOOKUP(D331,GemStats,16,FALSE())</f>
        <v>0</v>
      </c>
      <c r="Q331">
        <f>VLOOKUP(D331,GemStats,17,FALSE())</f>
        <v>0</v>
      </c>
      <c r="R331">
        <f>VLOOKUP(D331,GemStats,18,FALSE())</f>
        <v>0</v>
      </c>
    </row>
    <row r="332" spans="1:64" x14ac:dyDescent="0.25">
      <c r="A332" s="44" t="s">
        <v>63</v>
      </c>
      <c r="B332" s="101"/>
      <c r="C332" s="101"/>
      <c r="D332" t="str">
        <f>Equipment!B38</f>
        <v>None</v>
      </c>
      <c r="G332">
        <f>VLOOKUP(D332,GemStats,2,FALSE())</f>
        <v>0</v>
      </c>
      <c r="I332">
        <f>VLOOKUP(D332,GemStats,9,FALSE())</f>
        <v>0</v>
      </c>
      <c r="J332">
        <f>VLOOKUP(D332,GemStats,10,FALSE())</f>
        <v>0</v>
      </c>
      <c r="K332">
        <f>VLOOKUP(D332,GemStats,11,FALSE())</f>
        <v>0</v>
      </c>
      <c r="M332">
        <f>VLOOKUP(D332,GemStats,13,FALSE())</f>
        <v>0</v>
      </c>
      <c r="N332">
        <f>VLOOKUP(D332,GemStats,14,FALSE())</f>
        <v>0</v>
      </c>
      <c r="O332">
        <f>VLOOKUP(D332,GemStats,15,FALSE())</f>
        <v>0</v>
      </c>
      <c r="P332">
        <f>VLOOKUP(D332,GemStats,16,FALSE())</f>
        <v>0</v>
      </c>
      <c r="Q332">
        <f>VLOOKUP(D332,GemStats,17,FALSE())</f>
        <v>0</v>
      </c>
      <c r="R332">
        <f>VLOOKUP(D332,GemStats,18,FALSE())</f>
        <v>0</v>
      </c>
    </row>
    <row r="333" spans="1:64" x14ac:dyDescent="0.25">
      <c r="A333" s="101"/>
      <c r="B333" s="101"/>
      <c r="C333" s="101"/>
    </row>
    <row r="334" spans="1:64" x14ac:dyDescent="0.25">
      <c r="A334" s="101" t="s">
        <v>210</v>
      </c>
      <c r="B334" s="101"/>
      <c r="C334" s="101"/>
      <c r="D334" s="101" t="s">
        <v>493</v>
      </c>
      <c r="E334" s="101" t="s">
        <v>494</v>
      </c>
    </row>
    <row r="335" spans="1:64" x14ac:dyDescent="0.25">
      <c r="A335" s="44" t="s">
        <v>495</v>
      </c>
      <c r="B335" s="101"/>
      <c r="C335" s="101"/>
      <c r="D335" t="str">
        <f>IF(VLOOKUP(HelmEQ,ItemStats,66,FALSE())=0,"None",HelmGem1)</f>
        <v>Delicate Cardinal Ruby (20 Agi)</v>
      </c>
      <c r="E335">
        <f>IF(D335="None",1,VLOOKUP(D335,GemStats,2+VLOOKUP(HelmEQ,ItemStats,66,FALSE()),FALSE()))</f>
        <v>0</v>
      </c>
      <c r="G335">
        <f>VLOOKUP(D335,GemStats,2,FALSE())</f>
        <v>38.595780292275379</v>
      </c>
      <c r="I335">
        <f>VLOOKUP(D335,GemStats,9,FALSE())</f>
        <v>0</v>
      </c>
      <c r="J335">
        <f>VLOOKUP(D335,GemStats,10,FALSE())</f>
        <v>20</v>
      </c>
      <c r="K335">
        <f>VLOOKUP(D335,GemStats,11,FALSE())</f>
        <v>0</v>
      </c>
      <c r="M335">
        <f>VLOOKUP(D335,GemStats,13,FALSE())</f>
        <v>0</v>
      </c>
      <c r="N335">
        <f>VLOOKUP(D335,GemStats,14,FALSE())</f>
        <v>0</v>
      </c>
      <c r="O335">
        <f>VLOOKUP(D335,GemStats,15,FALSE())</f>
        <v>0</v>
      </c>
      <c r="P335">
        <f>VLOOKUP(D335,GemStats,16,FALSE())</f>
        <v>0</v>
      </c>
      <c r="Q335">
        <f>VLOOKUP(D335,GemStats,17,FALSE())</f>
        <v>0</v>
      </c>
      <c r="R335">
        <f>VLOOKUP(D335,GemStats,18,FALSE())</f>
        <v>0</v>
      </c>
    </row>
    <row r="336" spans="1:64" x14ac:dyDescent="0.25">
      <c r="A336" s="44" t="s">
        <v>496</v>
      </c>
      <c r="B336" s="101"/>
      <c r="C336" s="101"/>
      <c r="D336" t="str">
        <f>IF(VLOOKUP(HelmEQ,ItemStats,67,FALSE())=0,"None",HelmGem2)</f>
        <v>None</v>
      </c>
      <c r="E336">
        <f>IF(D336="None",1,VLOOKUP(D336,GemStats,2+VLOOKUP(HelmEQ,ItemStats,67,FALSE()),FALSE()))</f>
        <v>1</v>
      </c>
      <c r="G336">
        <f>VLOOKUP(D336,GemStats,2,FALSE())</f>
        <v>0</v>
      </c>
      <c r="I336">
        <f>VLOOKUP(D336,GemStats,9,FALSE())</f>
        <v>0</v>
      </c>
      <c r="J336">
        <f>VLOOKUP(D336,GemStats,10,FALSE())</f>
        <v>0</v>
      </c>
      <c r="K336">
        <f>VLOOKUP(D336,GemStats,11,FALSE())</f>
        <v>0</v>
      </c>
      <c r="M336">
        <f>VLOOKUP(D336,GemStats,13,FALSE())</f>
        <v>0</v>
      </c>
      <c r="N336">
        <f>VLOOKUP(D336,GemStats,14,FALSE())</f>
        <v>0</v>
      </c>
      <c r="O336">
        <f>VLOOKUP(D336,GemStats,15,FALSE())</f>
        <v>0</v>
      </c>
      <c r="P336">
        <f>VLOOKUP(D336,GemStats,16,FALSE())</f>
        <v>0</v>
      </c>
      <c r="Q336">
        <f>VLOOKUP(D336,GemStats,17,FALSE())</f>
        <v>0</v>
      </c>
      <c r="R336">
        <f>VLOOKUP(D336,GemStats,18,FALSE())</f>
        <v>0</v>
      </c>
    </row>
    <row r="337" spans="1:18" x14ac:dyDescent="0.25">
      <c r="A337" s="44" t="s">
        <v>497</v>
      </c>
      <c r="B337" s="101"/>
      <c r="C337" s="101"/>
      <c r="D337" t="str">
        <f>IF(VLOOKUP(HelmEQ,ItemStats,68,FALSE())=0,"None",HelmGem3)</f>
        <v>None</v>
      </c>
      <c r="E337">
        <f>IF(D337="None",1,VLOOKUP(D337,GemStats,2+VLOOKUP(HelmEQ,ItemStats,68,FALSE()),FALSE()))</f>
        <v>1</v>
      </c>
      <c r="G337">
        <f>VLOOKUP(D337,GemStats,2,FALSE())</f>
        <v>0</v>
      </c>
      <c r="I337">
        <f>VLOOKUP(D337,GemStats,9,FALSE())</f>
        <v>0</v>
      </c>
      <c r="J337">
        <f>VLOOKUP(D337,GemStats,10,FALSE())</f>
        <v>0</v>
      </c>
      <c r="K337">
        <f>VLOOKUP(D337,GemStats,11,FALSE())</f>
        <v>0</v>
      </c>
      <c r="M337">
        <f>VLOOKUP(D337,GemStats,13,FALSE())</f>
        <v>0</v>
      </c>
      <c r="N337">
        <f>VLOOKUP(D337,GemStats,14,FALSE())</f>
        <v>0</v>
      </c>
      <c r="O337">
        <f>VLOOKUP(D337,GemStats,15,FALSE())</f>
        <v>0</v>
      </c>
      <c r="P337">
        <f>VLOOKUP(D337,GemStats,16,FALSE())</f>
        <v>0</v>
      </c>
      <c r="Q337">
        <f>VLOOKUP(D337,GemStats,17,FALSE())</f>
        <v>0</v>
      </c>
      <c r="R337">
        <f>VLOOKUP(D337,GemStats,18,FALSE())</f>
        <v>0</v>
      </c>
    </row>
    <row r="338" spans="1:18" x14ac:dyDescent="0.25">
      <c r="A338" s="44" t="s">
        <v>498</v>
      </c>
      <c r="B338" s="101"/>
      <c r="C338" s="101"/>
      <c r="E338">
        <f>E335*E336*E337</f>
        <v>0</v>
      </c>
      <c r="G338">
        <f>E338*VLOOKUP(HelmEQ,ItemStats,55,FALSE())</f>
        <v>0</v>
      </c>
      <c r="I338">
        <f>$E338*VLOOKUP(HelmEQ,ItemStats,I$422,FALSE())</f>
        <v>0</v>
      </c>
      <c r="J338">
        <f>$E338*VLOOKUP(HelmEQ,ItemStats,J$422,FALSE())</f>
        <v>0</v>
      </c>
      <c r="K338">
        <f>$E338*VLOOKUP(HelmEQ,ItemStats,K$422,FALSE())</f>
        <v>0</v>
      </c>
      <c r="M338">
        <f t="shared" ref="M338:R338" si="223">$E338*VLOOKUP(HelmEQ,ItemStats,M$422,FALSE())</f>
        <v>0</v>
      </c>
      <c r="N338">
        <f t="shared" si="223"/>
        <v>0</v>
      </c>
      <c r="O338">
        <f t="shared" si="223"/>
        <v>0</v>
      </c>
      <c r="P338">
        <f t="shared" si="223"/>
        <v>0</v>
      </c>
      <c r="Q338">
        <f t="shared" si="223"/>
        <v>0</v>
      </c>
      <c r="R338">
        <f t="shared" si="223"/>
        <v>0</v>
      </c>
    </row>
    <row r="339" spans="1:18" x14ac:dyDescent="0.25">
      <c r="A339" s="44"/>
      <c r="B339" s="101"/>
      <c r="C339" s="101"/>
    </row>
    <row r="340" spans="1:18" x14ac:dyDescent="0.25">
      <c r="A340" s="44" t="s">
        <v>225</v>
      </c>
      <c r="B340" s="101"/>
      <c r="C340" s="101"/>
    </row>
    <row r="341" spans="1:18" x14ac:dyDescent="0.25">
      <c r="A341" s="44" t="s">
        <v>495</v>
      </c>
      <c r="B341" s="101"/>
      <c r="C341" s="101"/>
      <c r="D341" t="str">
        <f>IF(VLOOKUP(NeckEQ,ItemStats,66,FALSE())=0,"None",NeckGem1)</f>
        <v>Quick King's Amber (20 Haste)</v>
      </c>
      <c r="E341">
        <f>IF(D341="None",1,VLOOKUP(D341,GemStats,2+VLOOKUP(NeckEQ,ItemStats,66,FALSE()),FALSE()))</f>
        <v>1</v>
      </c>
      <c r="G341">
        <f>VLOOKUP(D341,GemStats,2,FALSE())</f>
        <v>36.247110126249517</v>
      </c>
      <c r="I341">
        <f>VLOOKUP(D341,GemStats,9,FALSE())</f>
        <v>0</v>
      </c>
      <c r="J341">
        <f>VLOOKUP(D341,GemStats,10,FALSE())</f>
        <v>0</v>
      </c>
      <c r="K341">
        <f>VLOOKUP(D341,GemStats,11,FALSE())</f>
        <v>0</v>
      </c>
      <c r="M341">
        <f>VLOOKUP(D341,GemStats,13,FALSE())</f>
        <v>0</v>
      </c>
      <c r="N341">
        <f>VLOOKUP(D341,GemStats,14,FALSE())</f>
        <v>0</v>
      </c>
      <c r="O341">
        <f>VLOOKUP(D341,GemStats,15,FALSE())</f>
        <v>0</v>
      </c>
      <c r="P341">
        <f>VLOOKUP(D341,GemStats,16,FALSE())</f>
        <v>0</v>
      </c>
      <c r="Q341">
        <f>VLOOKUP(D341,GemStats,17,FALSE())</f>
        <v>20</v>
      </c>
      <c r="R341">
        <f>VLOOKUP(D341,GemStats,18,FALSE())</f>
        <v>0</v>
      </c>
    </row>
    <row r="342" spans="1:18" x14ac:dyDescent="0.25">
      <c r="A342" s="44" t="s">
        <v>496</v>
      </c>
      <c r="B342" s="101"/>
      <c r="C342" s="101"/>
      <c r="D342" t="str">
        <f>IF(VLOOKUP(NeckEQ,ItemStats,67,FALSE())=0,"None",NeckGem2)</f>
        <v>None</v>
      </c>
      <c r="E342">
        <f>IF(D342="None",1,VLOOKUP(D342,GemStats,2+VLOOKUP(NeckEQ,ItemStats,67,FALSE()),FALSE()))</f>
        <v>1</v>
      </c>
      <c r="G342">
        <f>VLOOKUP(D342,GemStats,2,FALSE())</f>
        <v>0</v>
      </c>
      <c r="I342">
        <f>VLOOKUP(D342,GemStats,9,FALSE())</f>
        <v>0</v>
      </c>
      <c r="J342">
        <f>VLOOKUP(D342,GemStats,10,FALSE())</f>
        <v>0</v>
      </c>
      <c r="K342">
        <f>VLOOKUP(D342,GemStats,11,FALSE())</f>
        <v>0</v>
      </c>
      <c r="M342">
        <f>VLOOKUP(D342,GemStats,13,FALSE())</f>
        <v>0</v>
      </c>
      <c r="N342">
        <f>VLOOKUP(D342,GemStats,14,FALSE())</f>
        <v>0</v>
      </c>
      <c r="O342">
        <f>VLOOKUP(D342,GemStats,15,FALSE())</f>
        <v>0</v>
      </c>
      <c r="P342">
        <f>VLOOKUP(D342,GemStats,16,FALSE())</f>
        <v>0</v>
      </c>
      <c r="Q342">
        <f>VLOOKUP(D342,GemStats,17,FALSE())</f>
        <v>0</v>
      </c>
      <c r="R342">
        <f>VLOOKUP(D342,GemStats,18,FALSE())</f>
        <v>0</v>
      </c>
    </row>
    <row r="343" spans="1:18" x14ac:dyDescent="0.25">
      <c r="A343" s="44" t="s">
        <v>498</v>
      </c>
      <c r="B343" s="101"/>
      <c r="C343" s="101"/>
      <c r="E343">
        <f>E341*E342</f>
        <v>1</v>
      </c>
      <c r="G343">
        <f>E343*VLOOKUP(NeckEQ,ItemStats,55,FALSE())</f>
        <v>7.7191560584550762</v>
      </c>
      <c r="I343">
        <f>$E343*VLOOKUP(NeckEQ,ItemStats,I$422,FALSE())</f>
        <v>0</v>
      </c>
      <c r="J343">
        <f>$E343*VLOOKUP(NeckEQ,ItemStats,J$422,FALSE())</f>
        <v>4</v>
      </c>
      <c r="K343">
        <f>$E343*VLOOKUP(NeckEQ,ItemStats,K$422,FALSE())</f>
        <v>0</v>
      </c>
      <c r="M343">
        <f t="shared" ref="M343:R343" si="224">$E343*VLOOKUP(NeckEQ,ItemStats,M$422,FALSE())</f>
        <v>0</v>
      </c>
      <c r="N343">
        <f t="shared" si="224"/>
        <v>0</v>
      </c>
      <c r="O343">
        <f t="shared" si="224"/>
        <v>0</v>
      </c>
      <c r="P343">
        <f t="shared" si="224"/>
        <v>0</v>
      </c>
      <c r="Q343">
        <f t="shared" si="224"/>
        <v>0</v>
      </c>
      <c r="R343">
        <f t="shared" si="224"/>
        <v>0</v>
      </c>
    </row>
    <row r="344" spans="1:18" x14ac:dyDescent="0.25">
      <c r="A344" s="44"/>
      <c r="B344" s="101"/>
      <c r="C344" s="101"/>
    </row>
    <row r="345" spans="1:18" x14ac:dyDescent="0.25">
      <c r="A345" s="44" t="s">
        <v>242</v>
      </c>
      <c r="B345" s="101"/>
      <c r="C345" s="101"/>
    </row>
    <row r="346" spans="1:18" x14ac:dyDescent="0.25">
      <c r="A346" s="44" t="s">
        <v>495</v>
      </c>
      <c r="B346" s="101"/>
      <c r="C346" s="101"/>
      <c r="D346" t="str">
        <f>IF(VLOOKUP(ShoulderEQ,ItemStats,66,FALSE())=0,"None",ShoulderGem1)</f>
        <v>Delicate Cardinal Ruby (20 Agi)</v>
      </c>
      <c r="E346">
        <f>IF(D346="None",1,VLOOKUP(D346,GemStats,2+VLOOKUP(ShoulderEQ,ItemStats,66,FALSE()),FALSE()))</f>
        <v>1</v>
      </c>
      <c r="G346">
        <f>VLOOKUP(D346,GemStats,2,FALSE())</f>
        <v>38.595780292275379</v>
      </c>
      <c r="I346">
        <f>VLOOKUP(D346,GemStats,9,FALSE())</f>
        <v>0</v>
      </c>
      <c r="J346">
        <f>VLOOKUP(D346,GemStats,10,FALSE())</f>
        <v>20</v>
      </c>
      <c r="K346">
        <f>VLOOKUP(D346,GemStats,11,FALSE())</f>
        <v>0</v>
      </c>
      <c r="M346">
        <f>VLOOKUP(D346,GemStats,13,FALSE())</f>
        <v>0</v>
      </c>
      <c r="N346">
        <f>VLOOKUP(D346,GemStats,14,FALSE())</f>
        <v>0</v>
      </c>
      <c r="O346">
        <f>VLOOKUP(D346,GemStats,15,FALSE())</f>
        <v>0</v>
      </c>
      <c r="P346">
        <f>VLOOKUP(D346,GemStats,16,FALSE())</f>
        <v>0</v>
      </c>
      <c r="Q346">
        <f>VLOOKUP(D346,GemStats,17,FALSE())</f>
        <v>0</v>
      </c>
      <c r="R346">
        <f>VLOOKUP(D346,GemStats,18,FALSE())</f>
        <v>0</v>
      </c>
    </row>
    <row r="347" spans="1:18" x14ac:dyDescent="0.25">
      <c r="A347" s="44" t="s">
        <v>496</v>
      </c>
      <c r="D347" t="str">
        <f>IF(VLOOKUP(ShoulderEQ,ItemStats,67,FALSE())=0,"None",ShoulderGem2)</f>
        <v>Quick King's Amber (20 Haste)</v>
      </c>
      <c r="E347">
        <f>IF(D347="None",1,VLOOKUP(D347,GemStats,2+VLOOKUP(ShoulderEQ,ItemStats,67,FALSE()),FALSE()))</f>
        <v>1</v>
      </c>
      <c r="G347">
        <f>VLOOKUP(D347,GemStats,2,FALSE())</f>
        <v>36.247110126249517</v>
      </c>
      <c r="I347">
        <f>VLOOKUP(D347,GemStats,9,FALSE())</f>
        <v>0</v>
      </c>
      <c r="J347">
        <f>VLOOKUP(D347,GemStats,10,FALSE())</f>
        <v>0</v>
      </c>
      <c r="K347">
        <f>VLOOKUP(D347,GemStats,11,FALSE())</f>
        <v>0</v>
      </c>
      <c r="M347">
        <f>VLOOKUP(D347,GemStats,13,FALSE())</f>
        <v>0</v>
      </c>
      <c r="N347">
        <f>VLOOKUP(D347,GemStats,14,FALSE())</f>
        <v>0</v>
      </c>
      <c r="O347">
        <f>VLOOKUP(D347,GemStats,15,FALSE())</f>
        <v>0</v>
      </c>
      <c r="P347">
        <f>VLOOKUP(D347,GemStats,16,FALSE())</f>
        <v>0</v>
      </c>
      <c r="Q347">
        <f>VLOOKUP(D347,GemStats,17,FALSE())</f>
        <v>20</v>
      </c>
      <c r="R347">
        <f>VLOOKUP(D347,GemStats,18,FALSE())</f>
        <v>0</v>
      </c>
    </row>
    <row r="348" spans="1:18" x14ac:dyDescent="0.25">
      <c r="A348" s="44" t="s">
        <v>498</v>
      </c>
      <c r="E348">
        <f>E346*E347</f>
        <v>1</v>
      </c>
      <c r="G348">
        <f>E348*VLOOKUP(ShoulderEQ,ItemStats,55,FALSE())</f>
        <v>11.578734087682614</v>
      </c>
      <c r="I348">
        <f>$E348*VLOOKUP(ShoulderEQ,ItemStats,I$422,FALSE())</f>
        <v>0</v>
      </c>
      <c r="J348">
        <f>$E348*VLOOKUP(ShoulderEQ,ItemStats,J$422,FALSE())</f>
        <v>6</v>
      </c>
      <c r="K348">
        <f>$E348*VLOOKUP(ShoulderEQ,ItemStats,K$422,FALSE())</f>
        <v>0</v>
      </c>
      <c r="M348">
        <f t="shared" ref="M348:R348" si="225">$E348*VLOOKUP(ShoulderEQ,ItemStats,M$422,FALSE())</f>
        <v>0</v>
      </c>
      <c r="N348">
        <f t="shared" si="225"/>
        <v>0</v>
      </c>
      <c r="O348">
        <f t="shared" si="225"/>
        <v>0</v>
      </c>
      <c r="P348">
        <f t="shared" si="225"/>
        <v>0</v>
      </c>
      <c r="Q348">
        <f t="shared" si="225"/>
        <v>0</v>
      </c>
      <c r="R348">
        <f t="shared" si="225"/>
        <v>0</v>
      </c>
    </row>
    <row r="349" spans="1:18" x14ac:dyDescent="0.25">
      <c r="A349" s="44"/>
    </row>
    <row r="350" spans="1:18" x14ac:dyDescent="0.25">
      <c r="A350" s="44" t="s">
        <v>258</v>
      </c>
    </row>
    <row r="351" spans="1:18" x14ac:dyDescent="0.25">
      <c r="A351" s="44" t="s">
        <v>495</v>
      </c>
      <c r="D351" t="str">
        <f>IF(VLOOKUP(CloakEQ,ItemStats,66,FALSE())=0,"None",CloakGem1)</f>
        <v>Bright Cardinal Ruby (40 AP)</v>
      </c>
      <c r="E351">
        <f>IF(D351="None",1,VLOOKUP(D351,GemStats,2+VLOOKUP(CloakEQ,ItemStats,66,FALSE()),FALSE()))</f>
        <v>1</v>
      </c>
      <c r="G351">
        <f>VLOOKUP(D351,GemStats,2,FALSE())</f>
        <v>40</v>
      </c>
      <c r="I351">
        <f>VLOOKUP(D351,GemStats,9,FALSE())</f>
        <v>0</v>
      </c>
      <c r="J351">
        <f>VLOOKUP(D351,GemStats,10,FALSE())</f>
        <v>0</v>
      </c>
      <c r="K351">
        <f>VLOOKUP(D351,GemStats,11,FALSE())</f>
        <v>0</v>
      </c>
      <c r="M351">
        <f>VLOOKUP(D351,GemStats,13,FALSE())</f>
        <v>40</v>
      </c>
      <c r="N351">
        <f>VLOOKUP(D351,GemStats,14,FALSE())</f>
        <v>0</v>
      </c>
      <c r="O351">
        <f>VLOOKUP(D351,GemStats,15,FALSE())</f>
        <v>0</v>
      </c>
      <c r="P351">
        <f>VLOOKUP(D351,GemStats,16,FALSE())</f>
        <v>0</v>
      </c>
      <c r="Q351">
        <f>VLOOKUP(D351,GemStats,17,FALSE())</f>
        <v>0</v>
      </c>
      <c r="R351">
        <f>VLOOKUP(D351,GemStats,18,FALSE())</f>
        <v>0</v>
      </c>
    </row>
    <row r="352" spans="1:18" x14ac:dyDescent="0.25">
      <c r="A352" s="44" t="s">
        <v>496</v>
      </c>
      <c r="D352" t="str">
        <f>IF(VLOOKUP(CloakEQ,ItemStats,67,FALSE())=0,"None",CloakGem2)</f>
        <v>None</v>
      </c>
      <c r="E352">
        <f>IF(D352="None",1,VLOOKUP(D352,GemStats,2+VLOOKUP(CloakEQ,ItemStats,67,FALSE()),FALSE()))</f>
        <v>1</v>
      </c>
      <c r="G352">
        <f>VLOOKUP(D352,GemStats,2,FALSE())</f>
        <v>0</v>
      </c>
      <c r="I352">
        <f>VLOOKUP(D352,GemStats,9,FALSE())</f>
        <v>0</v>
      </c>
      <c r="J352">
        <f>VLOOKUP(D352,GemStats,10,FALSE())</f>
        <v>0</v>
      </c>
      <c r="K352">
        <f>VLOOKUP(D352,GemStats,11,FALSE())</f>
        <v>0</v>
      </c>
      <c r="M352">
        <f>VLOOKUP(D352,GemStats,13,FALSE())</f>
        <v>0</v>
      </c>
      <c r="N352">
        <f>VLOOKUP(D352,GemStats,14,FALSE())</f>
        <v>0</v>
      </c>
      <c r="O352">
        <f>VLOOKUP(D352,GemStats,15,FALSE())</f>
        <v>0</v>
      </c>
      <c r="P352">
        <f>VLOOKUP(D352,GemStats,16,FALSE())</f>
        <v>0</v>
      </c>
      <c r="Q352">
        <f>VLOOKUP(D352,GemStats,17,FALSE())</f>
        <v>0</v>
      </c>
      <c r="R352">
        <f>VLOOKUP(D352,GemStats,18,FALSE())</f>
        <v>0</v>
      </c>
    </row>
    <row r="353" spans="1:18" x14ac:dyDescent="0.25">
      <c r="A353" s="44" t="s">
        <v>498</v>
      </c>
      <c r="E353">
        <f>E351*E352</f>
        <v>1</v>
      </c>
      <c r="G353">
        <f>E353*VLOOKUP(CloakEQ,ItemStats,55,FALSE())</f>
        <v>7.7191560584550762</v>
      </c>
      <c r="I353">
        <f>$E353*VLOOKUP(CloakEQ,ItemStats,I$422,FALSE())</f>
        <v>0</v>
      </c>
      <c r="J353">
        <f>$E353*VLOOKUP(CloakEQ,ItemStats,J$422,FALSE())</f>
        <v>4</v>
      </c>
      <c r="K353">
        <f>$E353*VLOOKUP(CloakEQ,ItemStats,K$422,FALSE())</f>
        <v>0</v>
      </c>
      <c r="M353">
        <f t="shared" ref="M353:R353" si="226">$E353*VLOOKUP(CloakEQ,ItemStats,M$422,FALSE())</f>
        <v>0</v>
      </c>
      <c r="N353">
        <f t="shared" si="226"/>
        <v>0</v>
      </c>
      <c r="O353">
        <f t="shared" si="226"/>
        <v>0</v>
      </c>
      <c r="P353">
        <f t="shared" si="226"/>
        <v>0</v>
      </c>
      <c r="Q353">
        <f t="shared" si="226"/>
        <v>0</v>
      </c>
      <c r="R353">
        <f t="shared" si="226"/>
        <v>0</v>
      </c>
    </row>
    <row r="354" spans="1:18" x14ac:dyDescent="0.25">
      <c r="A354" s="44"/>
    </row>
    <row r="355" spans="1:18" x14ac:dyDescent="0.25">
      <c r="A355" s="44" t="s">
        <v>47</v>
      </c>
    </row>
    <row r="356" spans="1:18" x14ac:dyDescent="0.25">
      <c r="A356" s="44" t="s">
        <v>495</v>
      </c>
      <c r="D356" t="str">
        <f>IF(VLOOKUP(ChestEQ,ItemStats,66,FALSE())=0,"None",ChestGem1)</f>
        <v>Delicate Cardinal Ruby (20 Agi)</v>
      </c>
      <c r="E356">
        <f>IF(D356="None",1,VLOOKUP(D356,GemStats,2+VLOOKUP(ChestEQ,ItemStats,66,FALSE()),FALSE()))</f>
        <v>1</v>
      </c>
      <c r="G356">
        <f>VLOOKUP(D356,GemStats,2,FALSE())</f>
        <v>38.595780292275379</v>
      </c>
      <c r="I356">
        <f>VLOOKUP(D356,GemStats,9,FALSE())</f>
        <v>0</v>
      </c>
      <c r="J356">
        <f>VLOOKUP(D356,GemStats,10,FALSE())</f>
        <v>20</v>
      </c>
      <c r="K356">
        <f>VLOOKUP(D356,GemStats,11,FALSE())</f>
        <v>0</v>
      </c>
      <c r="M356">
        <f>VLOOKUP(D356,GemStats,13,FALSE())</f>
        <v>0</v>
      </c>
      <c r="N356">
        <f>VLOOKUP(D356,GemStats,14,FALSE())</f>
        <v>0</v>
      </c>
      <c r="O356">
        <f>VLOOKUP(D356,GemStats,15,FALSE())</f>
        <v>0</v>
      </c>
      <c r="P356">
        <f>VLOOKUP(D356,GemStats,16,FALSE())</f>
        <v>0</v>
      </c>
      <c r="Q356">
        <f>VLOOKUP(D356,GemStats,17,FALSE())</f>
        <v>0</v>
      </c>
      <c r="R356">
        <f>VLOOKUP(D356,GemStats,18,FALSE())</f>
        <v>0</v>
      </c>
    </row>
    <row r="357" spans="1:18" x14ac:dyDescent="0.25">
      <c r="A357" s="44" t="s">
        <v>496</v>
      </c>
      <c r="D357" t="str">
        <f>IF(VLOOKUP(ChestEQ,ItemStats,67,FALSE())=0,"None",ChestGem2)</f>
        <v>Quick King's Amber (20 Haste)</v>
      </c>
      <c r="E357">
        <f>IF(D357="None",1,VLOOKUP(D357,GemStats,2+VLOOKUP(ChestEQ,ItemStats,67,FALSE()),FALSE()))</f>
        <v>1</v>
      </c>
      <c r="G357">
        <f>VLOOKUP(D357,GemStats,2,FALSE())</f>
        <v>36.247110126249517</v>
      </c>
      <c r="I357">
        <f>VLOOKUP(D357,GemStats,9,FALSE())</f>
        <v>0</v>
      </c>
      <c r="J357">
        <f>VLOOKUP(D357,GemStats,10,FALSE())</f>
        <v>0</v>
      </c>
      <c r="K357">
        <f>VLOOKUP(D357,GemStats,11,FALSE())</f>
        <v>0</v>
      </c>
      <c r="M357">
        <f>VLOOKUP(D357,GemStats,13,FALSE())</f>
        <v>0</v>
      </c>
      <c r="N357">
        <f>VLOOKUP(D357,GemStats,14,FALSE())</f>
        <v>0</v>
      </c>
      <c r="O357">
        <f>VLOOKUP(D357,GemStats,15,FALSE())</f>
        <v>0</v>
      </c>
      <c r="P357">
        <f>VLOOKUP(D357,GemStats,16,FALSE())</f>
        <v>0</v>
      </c>
      <c r="Q357">
        <f>VLOOKUP(D357,GemStats,17,FALSE())</f>
        <v>20</v>
      </c>
      <c r="R357">
        <f>VLOOKUP(D357,GemStats,18,FALSE())</f>
        <v>0</v>
      </c>
    </row>
    <row r="358" spans="1:18" x14ac:dyDescent="0.25">
      <c r="A358" s="44" t="s">
        <v>497</v>
      </c>
      <c r="D358" t="str">
        <f>IF(VLOOKUP(ChestEQ,ItemStats,68,FALSE())=0,"None",ChestGem3)</f>
        <v>Nightmare Tear (10 All Stats)</v>
      </c>
      <c r="E358">
        <f>IF(D358="None",1,VLOOKUP(D358,GemStats,2+VLOOKUP(ChestEQ,ItemStats,68,FALSE()),FALSE()))</f>
        <v>1</v>
      </c>
      <c r="G358">
        <f>VLOOKUP(D358,GemStats,2,FALSE())</f>
        <v>30.297890146137689</v>
      </c>
      <c r="I358">
        <f>VLOOKUP(D358,GemStats,9,FALSE())</f>
        <v>10</v>
      </c>
      <c r="J358">
        <f>VLOOKUP(D358,GemStats,10,FALSE())</f>
        <v>10</v>
      </c>
      <c r="K358">
        <f>VLOOKUP(D358,GemStats,11,FALSE())</f>
        <v>10</v>
      </c>
      <c r="M358">
        <f>VLOOKUP(D358,GemStats,13,FALSE())</f>
        <v>0</v>
      </c>
      <c r="N358">
        <f>VLOOKUP(D358,GemStats,14,FALSE())</f>
        <v>0</v>
      </c>
      <c r="O358">
        <f>VLOOKUP(D358,GemStats,15,FALSE())</f>
        <v>0</v>
      </c>
      <c r="P358">
        <f>VLOOKUP(D358,GemStats,16,FALSE())</f>
        <v>0</v>
      </c>
      <c r="Q358">
        <f>VLOOKUP(D358,GemStats,17,FALSE())</f>
        <v>0</v>
      </c>
      <c r="R358">
        <f>VLOOKUP(D358,GemStats,18,FALSE())</f>
        <v>0</v>
      </c>
    </row>
    <row r="359" spans="1:18" x14ac:dyDescent="0.25">
      <c r="A359" s="44" t="s">
        <v>498</v>
      </c>
      <c r="E359">
        <f>E356*E357*E358</f>
        <v>1</v>
      </c>
      <c r="G359">
        <f>E359*VLOOKUP(ChestEQ,ItemStats,55,FALSE())</f>
        <v>15.438312116910152</v>
      </c>
      <c r="I359">
        <f>$E359*VLOOKUP(ChestEQ,ItemStats,I$422,FALSE())</f>
        <v>0</v>
      </c>
      <c r="J359">
        <f>$E359*VLOOKUP(ChestEQ,ItemStats,J$422,FALSE())</f>
        <v>8</v>
      </c>
      <c r="K359">
        <f>$E359*VLOOKUP(ChestEQ,ItemStats,K$422,FALSE())</f>
        <v>0</v>
      </c>
      <c r="M359">
        <f t="shared" ref="M359:R359" si="227">$E359*VLOOKUP(ChestEQ,ItemStats,M$422,FALSE())</f>
        <v>0</v>
      </c>
      <c r="N359">
        <f t="shared" si="227"/>
        <v>0</v>
      </c>
      <c r="O359">
        <f t="shared" si="227"/>
        <v>0</v>
      </c>
      <c r="P359">
        <f t="shared" si="227"/>
        <v>0</v>
      </c>
      <c r="Q359">
        <f t="shared" si="227"/>
        <v>0</v>
      </c>
      <c r="R359">
        <f t="shared" si="227"/>
        <v>0</v>
      </c>
    </row>
    <row r="360" spans="1:18" x14ac:dyDescent="0.25">
      <c r="A360" s="44"/>
    </row>
    <row r="361" spans="1:18" x14ac:dyDescent="0.25">
      <c r="A361" s="44" t="s">
        <v>53</v>
      </c>
    </row>
    <row r="362" spans="1:18" x14ac:dyDescent="0.25">
      <c r="A362" s="44" t="s">
        <v>495</v>
      </c>
      <c r="D362" t="str">
        <f>IF(VLOOKUP(WristEQ,ItemStats,66,FALSE())=0,"None",WristGem1)</f>
        <v>Quick King's Amber (20 Haste)</v>
      </c>
      <c r="E362">
        <f>IF(D362="None",1,VLOOKUP(D362,GemStats,2+VLOOKUP(WristEQ,ItemStats,66,FALSE()),FALSE()))</f>
        <v>1</v>
      </c>
      <c r="G362">
        <f>VLOOKUP(D362,GemStats,2,FALSE())</f>
        <v>36.247110126249517</v>
      </c>
      <c r="I362">
        <f>VLOOKUP(D362,GemStats,9,FALSE())</f>
        <v>0</v>
      </c>
      <c r="J362">
        <f>VLOOKUP(D362,GemStats,10,FALSE())</f>
        <v>0</v>
      </c>
      <c r="K362">
        <f>VLOOKUP(D362,GemStats,11,FALSE())</f>
        <v>0</v>
      </c>
      <c r="M362">
        <f>VLOOKUP(D362,GemStats,13,FALSE())</f>
        <v>0</v>
      </c>
      <c r="N362">
        <f>VLOOKUP(D362,GemStats,14,FALSE())</f>
        <v>0</v>
      </c>
      <c r="O362">
        <f>VLOOKUP(D362,GemStats,15,FALSE())</f>
        <v>0</v>
      </c>
      <c r="P362">
        <f>VLOOKUP(D362,GemStats,16,FALSE())</f>
        <v>0</v>
      </c>
      <c r="Q362">
        <f>VLOOKUP(D362,GemStats,17,FALSE())</f>
        <v>20</v>
      </c>
      <c r="R362">
        <f>VLOOKUP(D362,GemStats,18,FALSE())</f>
        <v>0</v>
      </c>
    </row>
    <row r="363" spans="1:18" x14ac:dyDescent="0.25">
      <c r="A363" s="44" t="s">
        <v>496</v>
      </c>
      <c r="D363" t="str">
        <f>IF(VLOOKUP(WristEQ,ItemStats,67,FALSE())=0,"None",WristGem2)</f>
        <v>None</v>
      </c>
      <c r="E363">
        <f>IF(D363="None",1,VLOOKUP(D363,GemStats,2+VLOOKUP(WristEQ,ItemStats,67,FALSE()),FALSE()))</f>
        <v>1</v>
      </c>
      <c r="G363">
        <f>VLOOKUP(D363,GemStats,2,FALSE())</f>
        <v>0</v>
      </c>
      <c r="I363">
        <f>VLOOKUP(D363,GemStats,9,FALSE())</f>
        <v>0</v>
      </c>
      <c r="J363">
        <f>VLOOKUP(D363,GemStats,10,FALSE())</f>
        <v>0</v>
      </c>
      <c r="K363">
        <f>VLOOKUP(D363,GemStats,11,FALSE())</f>
        <v>0</v>
      </c>
      <c r="M363">
        <f>VLOOKUP(D363,GemStats,13,FALSE())</f>
        <v>0</v>
      </c>
      <c r="N363">
        <f>VLOOKUP(D363,GemStats,14,FALSE())</f>
        <v>0</v>
      </c>
      <c r="O363">
        <f>VLOOKUP(D363,GemStats,15,FALSE())</f>
        <v>0</v>
      </c>
      <c r="P363">
        <f>VLOOKUP(D363,GemStats,16,FALSE())</f>
        <v>0</v>
      </c>
      <c r="Q363">
        <f>VLOOKUP(D363,GemStats,17,FALSE())</f>
        <v>0</v>
      </c>
      <c r="R363">
        <f>VLOOKUP(D363,GemStats,18,FALSE())</f>
        <v>0</v>
      </c>
    </row>
    <row r="364" spans="1:18" x14ac:dyDescent="0.25">
      <c r="A364" s="44" t="s">
        <v>498</v>
      </c>
      <c r="E364">
        <f>E362*E363</f>
        <v>1</v>
      </c>
      <c r="G364">
        <f>E364*VLOOKUP(WristEQ,ItemStats,55,FALSE())</f>
        <v>7.7191560584550762</v>
      </c>
      <c r="I364">
        <f>$E364*VLOOKUP(WristEQ,ItemStats,I$422,FALSE())</f>
        <v>0</v>
      </c>
      <c r="J364">
        <f>$E364*VLOOKUP(WristEQ,ItemStats,J$422,FALSE())</f>
        <v>4</v>
      </c>
      <c r="K364">
        <f>$E364*VLOOKUP(WristEQ,ItemStats,K$422,FALSE())</f>
        <v>0</v>
      </c>
      <c r="M364">
        <f t="shared" ref="M364:R364" si="228">$E364*VLOOKUP(WristEQ,ItemStats,M$422,FALSE())</f>
        <v>0</v>
      </c>
      <c r="N364">
        <f t="shared" si="228"/>
        <v>0</v>
      </c>
      <c r="O364">
        <f t="shared" si="228"/>
        <v>0</v>
      </c>
      <c r="P364">
        <f t="shared" si="228"/>
        <v>0</v>
      </c>
      <c r="Q364">
        <f t="shared" si="228"/>
        <v>0</v>
      </c>
      <c r="R364">
        <f t="shared" si="228"/>
        <v>0</v>
      </c>
    </row>
    <row r="365" spans="1:18" x14ac:dyDescent="0.25">
      <c r="A365" s="44"/>
    </row>
    <row r="366" spans="1:18" x14ac:dyDescent="0.25">
      <c r="A366" s="44" t="s">
        <v>63</v>
      </c>
    </row>
    <row r="367" spans="1:18" x14ac:dyDescent="0.25">
      <c r="A367" s="44" t="s">
        <v>495</v>
      </c>
      <c r="D367" t="str">
        <f>IF(VLOOKUP(GloveEQ,ItemStats,66,FALSE())=0,"None",GloveGem1)</f>
        <v>Quick King's Amber (20 Haste)</v>
      </c>
      <c r="E367">
        <f>IF(D367="None",1,VLOOKUP(D367,GemStats,2+VLOOKUP(GloveEQ,ItemStats,66,FALSE()),FALSE()))</f>
        <v>0</v>
      </c>
      <c r="G367">
        <f>VLOOKUP(D367,GemStats,2,FALSE())</f>
        <v>36.247110126249517</v>
      </c>
      <c r="I367">
        <f>VLOOKUP(D367,GemStats,9,FALSE())</f>
        <v>0</v>
      </c>
      <c r="J367">
        <f>VLOOKUP(D367,GemStats,10,FALSE())</f>
        <v>0</v>
      </c>
      <c r="K367">
        <f>VLOOKUP(D367,GemStats,11,FALSE())</f>
        <v>0</v>
      </c>
      <c r="M367">
        <f>VLOOKUP(D367,GemStats,13,FALSE())</f>
        <v>0</v>
      </c>
      <c r="N367">
        <f>VLOOKUP(D367,GemStats,14,FALSE())</f>
        <v>0</v>
      </c>
      <c r="O367">
        <f>VLOOKUP(D367,GemStats,15,FALSE())</f>
        <v>0</v>
      </c>
      <c r="P367">
        <f>VLOOKUP(D367,GemStats,16,FALSE())</f>
        <v>0</v>
      </c>
      <c r="Q367">
        <f>VLOOKUP(D367,GemStats,17,FALSE())</f>
        <v>20</v>
      </c>
      <c r="R367">
        <f>VLOOKUP(D367,GemStats,18,FALSE())</f>
        <v>0</v>
      </c>
    </row>
    <row r="368" spans="1:18" x14ac:dyDescent="0.25">
      <c r="A368" s="44" t="s">
        <v>496</v>
      </c>
      <c r="D368" t="str">
        <f>IF(VLOOKUP(GloveEQ,ItemStats,67,FALSE())=0,"None",GloveGem2)</f>
        <v>Quick King's Amber (20 Haste)</v>
      </c>
      <c r="E368">
        <f>IF(D368="None",1,VLOOKUP(D368,GemStats,2+VLOOKUP(GloveEQ,ItemStats,67,FALSE()),FALSE()))</f>
        <v>1</v>
      </c>
      <c r="G368">
        <f>VLOOKUP(D368,GemStats,2,FALSE())</f>
        <v>36.247110126249517</v>
      </c>
      <c r="I368">
        <f>VLOOKUP(D368,GemStats,9,FALSE())</f>
        <v>0</v>
      </c>
      <c r="J368">
        <f>VLOOKUP(D368,GemStats,10,FALSE())</f>
        <v>0</v>
      </c>
      <c r="K368">
        <f>VLOOKUP(D368,GemStats,11,FALSE())</f>
        <v>0</v>
      </c>
      <c r="M368">
        <f>VLOOKUP(D368,GemStats,13,FALSE())</f>
        <v>0</v>
      </c>
      <c r="N368">
        <f>VLOOKUP(D368,GemStats,14,FALSE())</f>
        <v>0</v>
      </c>
      <c r="O368">
        <f>VLOOKUP(D368,GemStats,15,FALSE())</f>
        <v>0</v>
      </c>
      <c r="P368">
        <f>VLOOKUP(D368,GemStats,16,FALSE())</f>
        <v>0</v>
      </c>
      <c r="Q368">
        <f>VLOOKUP(D368,GemStats,17,FALSE())</f>
        <v>20</v>
      </c>
      <c r="R368">
        <f>VLOOKUP(D368,GemStats,18,FALSE())</f>
        <v>0</v>
      </c>
    </row>
    <row r="369" spans="1:18" x14ac:dyDescent="0.25">
      <c r="A369" s="44" t="s">
        <v>497</v>
      </c>
      <c r="D369" t="str">
        <f>IF(VLOOKUP(GloveEQ,ItemStats,68,FALSE())=0,"None",GloveGem3)</f>
        <v>None</v>
      </c>
      <c r="E369">
        <f>IF(D369="None",1,VLOOKUP(D369,GemStats,2+VLOOKUP(GloveEQ,ItemStats,68,FALSE()),FALSE()))</f>
        <v>1</v>
      </c>
      <c r="G369">
        <f>VLOOKUP(D369,GemStats,2,FALSE())</f>
        <v>0</v>
      </c>
      <c r="I369">
        <f>VLOOKUP(D369,GemStats,9,FALSE())</f>
        <v>0</v>
      </c>
      <c r="J369">
        <f>VLOOKUP(D369,GemStats,10,FALSE())</f>
        <v>0</v>
      </c>
      <c r="K369">
        <f>VLOOKUP(D369,GemStats,11,FALSE())</f>
        <v>0</v>
      </c>
      <c r="M369">
        <f>VLOOKUP(D369,GemStats,13,FALSE())</f>
        <v>0</v>
      </c>
      <c r="N369">
        <f>VLOOKUP(D369,GemStats,14,FALSE())</f>
        <v>0</v>
      </c>
      <c r="O369">
        <f>VLOOKUP(D369,GemStats,15,FALSE())</f>
        <v>0</v>
      </c>
      <c r="P369">
        <f>VLOOKUP(D369,GemStats,16,FALSE())</f>
        <v>0</v>
      </c>
      <c r="Q369">
        <f>VLOOKUP(D369,GemStats,17,FALSE())</f>
        <v>0</v>
      </c>
      <c r="R369">
        <f>VLOOKUP(D369,GemStats,18,FALSE())</f>
        <v>0</v>
      </c>
    </row>
    <row r="370" spans="1:18" x14ac:dyDescent="0.25">
      <c r="A370" s="44" t="s">
        <v>498</v>
      </c>
      <c r="E370">
        <f>E367*E368*E369</f>
        <v>0</v>
      </c>
      <c r="G370">
        <f>E370*VLOOKUP(GloveEQ,ItemStats,55,FALSE())</f>
        <v>0</v>
      </c>
      <c r="I370">
        <f>$E370*VLOOKUP(GloveEQ,ItemStats,I$422,FALSE())</f>
        <v>0</v>
      </c>
      <c r="J370">
        <f>$E370*VLOOKUP(GloveEQ,ItemStats,J$422,FALSE())</f>
        <v>0</v>
      </c>
      <c r="K370">
        <f>$E370*VLOOKUP(GloveEQ,ItemStats,K$422,FALSE())</f>
        <v>0</v>
      </c>
      <c r="M370">
        <f t="shared" ref="M370:R370" si="229">$E370*VLOOKUP(GloveEQ,ItemStats,M$422,FALSE())</f>
        <v>0</v>
      </c>
      <c r="N370">
        <f t="shared" si="229"/>
        <v>0</v>
      </c>
      <c r="O370">
        <f t="shared" si="229"/>
        <v>0</v>
      </c>
      <c r="P370">
        <f t="shared" si="229"/>
        <v>0</v>
      </c>
      <c r="Q370">
        <f t="shared" si="229"/>
        <v>0</v>
      </c>
      <c r="R370">
        <f t="shared" si="229"/>
        <v>0</v>
      </c>
    </row>
    <row r="371" spans="1:18" x14ac:dyDescent="0.25">
      <c r="A371" s="44"/>
    </row>
    <row r="372" spans="1:18" x14ac:dyDescent="0.25">
      <c r="A372" s="44" t="s">
        <v>71</v>
      </c>
    </row>
    <row r="373" spans="1:18" x14ac:dyDescent="0.25">
      <c r="A373" s="44" t="s">
        <v>499</v>
      </c>
      <c r="D373" t="str">
        <f>BeltBuckleGem</f>
        <v>Quick King's Amber (20 Haste)</v>
      </c>
      <c r="G373">
        <f>VLOOKUP(D373,GemStats,2,FALSE())</f>
        <v>36.247110126249517</v>
      </c>
      <c r="I373">
        <f>VLOOKUP(D373,GemStats,9,FALSE())</f>
        <v>0</v>
      </c>
      <c r="J373">
        <f>VLOOKUP(D373,GemStats,10,FALSE())</f>
        <v>0</v>
      </c>
      <c r="K373">
        <f>VLOOKUP(D373,GemStats,11,FALSE())</f>
        <v>0</v>
      </c>
      <c r="M373">
        <f>VLOOKUP(D373,GemStats,13,FALSE())</f>
        <v>0</v>
      </c>
      <c r="N373">
        <f>VLOOKUP(D373,GemStats,14,FALSE())</f>
        <v>0</v>
      </c>
      <c r="O373">
        <f>VLOOKUP(D373,GemStats,15,FALSE())</f>
        <v>0</v>
      </c>
      <c r="P373">
        <f>VLOOKUP(D373,GemStats,16,FALSE())</f>
        <v>0</v>
      </c>
      <c r="Q373">
        <f>VLOOKUP(D373,GemStats,17,FALSE())</f>
        <v>20</v>
      </c>
      <c r="R373">
        <f>VLOOKUP(D373,GemStats,18,FALSE())</f>
        <v>0</v>
      </c>
    </row>
    <row r="374" spans="1:18" x14ac:dyDescent="0.25">
      <c r="A374" s="44" t="s">
        <v>495</v>
      </c>
      <c r="D374" t="str">
        <f>IF(VLOOKUP(BeltEQ,ItemStats,66,FALSE())=0,"None",BeltGem1)</f>
        <v>Delicate Cardinal Ruby (20 Agi)</v>
      </c>
      <c r="E374">
        <f>IF(D374="None",1,VLOOKUP(D374,GemStats,2+VLOOKUP(BeltEQ,ItemStats,66,FALSE()),FALSE()))</f>
        <v>1</v>
      </c>
      <c r="G374">
        <f>VLOOKUP(D374,GemStats,2,FALSE())</f>
        <v>38.595780292275379</v>
      </c>
      <c r="I374">
        <f>VLOOKUP(D374,GemStats,9,FALSE())</f>
        <v>0</v>
      </c>
      <c r="J374">
        <f>VLOOKUP(D374,GemStats,10,FALSE())</f>
        <v>20</v>
      </c>
      <c r="K374">
        <f>VLOOKUP(D374,GemStats,11,FALSE())</f>
        <v>0</v>
      </c>
      <c r="M374">
        <f>VLOOKUP(D374,GemStats,13,FALSE())</f>
        <v>0</v>
      </c>
      <c r="N374">
        <f>VLOOKUP(D374,GemStats,14,FALSE())</f>
        <v>0</v>
      </c>
      <c r="O374">
        <f>VLOOKUP(D374,GemStats,15,FALSE())</f>
        <v>0</v>
      </c>
      <c r="P374">
        <f>VLOOKUP(D374,GemStats,16,FALSE())</f>
        <v>0</v>
      </c>
      <c r="Q374">
        <f>VLOOKUP(D374,GemStats,17,FALSE())</f>
        <v>0</v>
      </c>
      <c r="R374">
        <f>VLOOKUP(D374,GemStats,18,FALSE())</f>
        <v>0</v>
      </c>
    </row>
    <row r="375" spans="1:18" x14ac:dyDescent="0.25">
      <c r="A375" s="44" t="s">
        <v>496</v>
      </c>
      <c r="D375" t="str">
        <f>IF(VLOOKUP(BeltEQ,ItemStats,67,FALSE())=0,"None",BeltGem2)</f>
        <v>Quick King's Amber (20 Haste)</v>
      </c>
      <c r="E375">
        <f>IF(D375="None",1,VLOOKUP(D375,GemStats,2+VLOOKUP(BeltEQ,ItemStats,67,FALSE()),FALSE()))</f>
        <v>1</v>
      </c>
      <c r="G375">
        <f>VLOOKUP(D375,GemStats,2,FALSE())</f>
        <v>36.247110126249517</v>
      </c>
      <c r="I375">
        <f>VLOOKUP(D375,GemStats,9,FALSE())</f>
        <v>0</v>
      </c>
      <c r="J375">
        <f>VLOOKUP(D375,GemStats,10,FALSE())</f>
        <v>0</v>
      </c>
      <c r="K375">
        <f>VLOOKUP(D375,GemStats,11,FALSE())</f>
        <v>0</v>
      </c>
      <c r="M375">
        <f>VLOOKUP(D375,GemStats,13,FALSE())</f>
        <v>0</v>
      </c>
      <c r="N375">
        <f>VLOOKUP(D375,GemStats,14,FALSE())</f>
        <v>0</v>
      </c>
      <c r="O375">
        <f>VLOOKUP(D375,GemStats,15,FALSE())</f>
        <v>0</v>
      </c>
      <c r="P375">
        <f>VLOOKUP(D375,GemStats,16,FALSE())</f>
        <v>0</v>
      </c>
      <c r="Q375">
        <f>VLOOKUP(D375,GemStats,17,FALSE())</f>
        <v>20</v>
      </c>
      <c r="R375">
        <f>VLOOKUP(D375,GemStats,18,FALSE())</f>
        <v>0</v>
      </c>
    </row>
    <row r="376" spans="1:18" x14ac:dyDescent="0.25">
      <c r="A376" s="44" t="s">
        <v>498</v>
      </c>
      <c r="E376">
        <f>E374*E375</f>
        <v>1</v>
      </c>
      <c r="G376">
        <f>E376*VLOOKUP(BeltEQ,ItemStats,55,FALSE())</f>
        <v>11.578734087682614</v>
      </c>
      <c r="I376">
        <f>$E376*VLOOKUP(BeltEQ,ItemStats,I$422,FALSE())</f>
        <v>0</v>
      </c>
      <c r="J376">
        <f>$E376*VLOOKUP(BeltEQ,ItemStats,J$422,FALSE())</f>
        <v>6</v>
      </c>
      <c r="K376">
        <f>$E376*VLOOKUP(BeltEQ,ItemStats,K$422,FALSE())</f>
        <v>0</v>
      </c>
      <c r="M376">
        <f t="shared" ref="M376:R376" si="230">$E376*VLOOKUP(BeltEQ,ItemStats,M$422,FALSE())</f>
        <v>0</v>
      </c>
      <c r="N376">
        <f t="shared" si="230"/>
        <v>0</v>
      </c>
      <c r="O376">
        <f t="shared" si="230"/>
        <v>0</v>
      </c>
      <c r="P376">
        <f t="shared" si="230"/>
        <v>0</v>
      </c>
      <c r="Q376">
        <f t="shared" si="230"/>
        <v>0</v>
      </c>
      <c r="R376">
        <f t="shared" si="230"/>
        <v>0</v>
      </c>
    </row>
    <row r="377" spans="1:18" x14ac:dyDescent="0.25">
      <c r="A377" s="44"/>
    </row>
    <row r="378" spans="1:18" x14ac:dyDescent="0.25">
      <c r="A378" s="44" t="s">
        <v>78</v>
      </c>
    </row>
    <row r="379" spans="1:18" x14ac:dyDescent="0.25">
      <c r="A379" s="44" t="s">
        <v>495</v>
      </c>
      <c r="D379" t="str">
        <f>IF(VLOOKUP(LegEQ,ItemStats,66,FALSE())=0,"None",LegGem1)</f>
        <v>Quick King's Amber (20 Haste)</v>
      </c>
      <c r="E379">
        <f>IF(D379="None",1,VLOOKUP(D379,GemStats,2+VLOOKUP(LegEQ,ItemStats,66,FALSE()),FALSE()))</f>
        <v>0</v>
      </c>
      <c r="G379">
        <f>VLOOKUP(D379,GemStats,2,FALSE())</f>
        <v>36.247110126249517</v>
      </c>
      <c r="I379">
        <f>VLOOKUP(D379,GemStats,9,FALSE())</f>
        <v>0</v>
      </c>
      <c r="J379">
        <f>VLOOKUP(D379,GemStats,10,FALSE())</f>
        <v>0</v>
      </c>
      <c r="K379">
        <f>VLOOKUP(D379,GemStats,11,FALSE())</f>
        <v>0</v>
      </c>
      <c r="M379">
        <f>VLOOKUP(D379,GemStats,13,FALSE())</f>
        <v>0</v>
      </c>
      <c r="N379">
        <f>VLOOKUP(D379,GemStats,14,FALSE())</f>
        <v>0</v>
      </c>
      <c r="O379">
        <f>VLOOKUP(D379,GemStats,15,FALSE())</f>
        <v>0</v>
      </c>
      <c r="P379">
        <f>VLOOKUP(D379,GemStats,16,FALSE())</f>
        <v>0</v>
      </c>
      <c r="Q379">
        <f>VLOOKUP(D379,GemStats,17,FALSE())</f>
        <v>20</v>
      </c>
      <c r="R379">
        <f>VLOOKUP(D379,GemStats,18,FALSE())</f>
        <v>0</v>
      </c>
    </row>
    <row r="380" spans="1:18" x14ac:dyDescent="0.25">
      <c r="A380" s="44" t="s">
        <v>496</v>
      </c>
      <c r="D380" t="str">
        <f>IF(VLOOKUP(LegEQ,ItemStats,67,FALSE())=0,"None",LegGem2)</f>
        <v>Quick King's Amber (20 Haste)</v>
      </c>
      <c r="E380">
        <f>IF(D380="None",1,VLOOKUP(D380,GemStats,2+VLOOKUP(LegEQ,ItemStats,67,FALSE()),FALSE()))</f>
        <v>1</v>
      </c>
      <c r="G380">
        <f>VLOOKUP(D380,GemStats,2,FALSE())</f>
        <v>36.247110126249517</v>
      </c>
      <c r="I380">
        <f>VLOOKUP(D380,GemStats,9,FALSE())</f>
        <v>0</v>
      </c>
      <c r="J380">
        <f>VLOOKUP(D380,GemStats,10,FALSE())</f>
        <v>0</v>
      </c>
      <c r="K380">
        <f>VLOOKUP(D380,GemStats,11,FALSE())</f>
        <v>0</v>
      </c>
      <c r="M380">
        <f>VLOOKUP(D380,GemStats,13,FALSE())</f>
        <v>0</v>
      </c>
      <c r="N380">
        <f>VLOOKUP(D380,GemStats,14,FALSE())</f>
        <v>0</v>
      </c>
      <c r="O380">
        <f>VLOOKUP(D380,GemStats,15,FALSE())</f>
        <v>0</v>
      </c>
      <c r="P380">
        <f>VLOOKUP(D380,GemStats,16,FALSE())</f>
        <v>0</v>
      </c>
      <c r="Q380">
        <f>VLOOKUP(D380,GemStats,17,FALSE())</f>
        <v>20</v>
      </c>
      <c r="R380">
        <f>VLOOKUP(D380,GemStats,18,FALSE())</f>
        <v>0</v>
      </c>
    </row>
    <row r="381" spans="1:18" x14ac:dyDescent="0.25">
      <c r="A381" s="44" t="s">
        <v>497</v>
      </c>
      <c r="D381" t="str">
        <f>IF(VLOOKUP(LegEQ,ItemStats,68,FALSE())=0,"None",LegGem3)</f>
        <v>Quick King's Amber (20 Haste)</v>
      </c>
      <c r="E381">
        <f>IF(D381="None",1,VLOOKUP(D381,GemStats,2+VLOOKUP(LegEQ,ItemStats,68,FALSE()),FALSE()))</f>
        <v>0</v>
      </c>
      <c r="G381">
        <f>VLOOKUP(D381,GemStats,2,FALSE())</f>
        <v>36.247110126249517</v>
      </c>
      <c r="I381">
        <f>VLOOKUP(D381,GemStats,9,FALSE())</f>
        <v>0</v>
      </c>
      <c r="J381">
        <f>VLOOKUP(D381,GemStats,10,FALSE())</f>
        <v>0</v>
      </c>
      <c r="K381">
        <f>VLOOKUP(D381,GemStats,11,FALSE())</f>
        <v>0</v>
      </c>
      <c r="M381">
        <f>VLOOKUP(D381,GemStats,13,FALSE())</f>
        <v>0</v>
      </c>
      <c r="N381">
        <f>VLOOKUP(D381,GemStats,14,FALSE())</f>
        <v>0</v>
      </c>
      <c r="O381">
        <f>VLOOKUP(D381,GemStats,15,FALSE())</f>
        <v>0</v>
      </c>
      <c r="P381">
        <f>VLOOKUP(D381,GemStats,16,FALSE())</f>
        <v>0</v>
      </c>
      <c r="Q381">
        <f>VLOOKUP(D381,GemStats,17,FALSE())</f>
        <v>20</v>
      </c>
      <c r="R381">
        <f>VLOOKUP(D381,GemStats,18,FALSE())</f>
        <v>0</v>
      </c>
    </row>
    <row r="382" spans="1:18" x14ac:dyDescent="0.25">
      <c r="A382" s="44" t="s">
        <v>498</v>
      </c>
      <c r="E382">
        <f>E379*E380*E381</f>
        <v>0</v>
      </c>
      <c r="G382">
        <f>E382*VLOOKUP(LegEQ,ItemStats,55,FALSE())</f>
        <v>0</v>
      </c>
      <c r="I382">
        <f>$E382*VLOOKUP(LegEQ,ItemStats,I$422,FALSE())</f>
        <v>0</v>
      </c>
      <c r="J382">
        <f>$E382*VLOOKUP(LegEQ,ItemStats,J$422,FALSE())</f>
        <v>0</v>
      </c>
      <c r="K382">
        <f>$E382*VLOOKUP(LegEQ,ItemStats,K$422,FALSE())</f>
        <v>0</v>
      </c>
      <c r="M382">
        <f t="shared" ref="M382:R382" si="231">$E382*VLOOKUP(LegEQ,ItemStats,M$422,FALSE())</f>
        <v>0</v>
      </c>
      <c r="N382">
        <f t="shared" si="231"/>
        <v>0</v>
      </c>
      <c r="O382">
        <f t="shared" si="231"/>
        <v>0</v>
      </c>
      <c r="P382">
        <f t="shared" si="231"/>
        <v>0</v>
      </c>
      <c r="Q382">
        <f t="shared" si="231"/>
        <v>0</v>
      </c>
      <c r="R382">
        <f t="shared" si="231"/>
        <v>0</v>
      </c>
    </row>
    <row r="383" spans="1:18" x14ac:dyDescent="0.25">
      <c r="A383" s="44"/>
    </row>
    <row r="384" spans="1:18" x14ac:dyDescent="0.25">
      <c r="A384" s="44" t="s">
        <v>85</v>
      </c>
    </row>
    <row r="385" spans="1:18" x14ac:dyDescent="0.25">
      <c r="A385" s="44" t="s">
        <v>495</v>
      </c>
      <c r="D385" t="str">
        <f>IF(VLOOKUP(BootEQ,ItemStats,66,FALSE())=0,"None",BootGem1)</f>
        <v>Quick King's Amber (20 Haste)</v>
      </c>
      <c r="E385">
        <f>IF(D385="None",1,VLOOKUP(D385,GemStats,2+VLOOKUP(BootEQ,ItemStats,66,FALSE()),FALSE()))</f>
        <v>0</v>
      </c>
      <c r="G385">
        <f>VLOOKUP(D385,GemStats,2,FALSE())</f>
        <v>36.247110126249517</v>
      </c>
      <c r="I385">
        <f>VLOOKUP(D385,GemStats,9,FALSE())</f>
        <v>0</v>
      </c>
      <c r="J385">
        <f>VLOOKUP(D385,GemStats,10,FALSE())</f>
        <v>0</v>
      </c>
      <c r="K385">
        <f>VLOOKUP(D385,GemStats,11,FALSE())</f>
        <v>0</v>
      </c>
      <c r="M385">
        <f>VLOOKUP(D385,GemStats,13,FALSE())</f>
        <v>0</v>
      </c>
      <c r="N385">
        <f>VLOOKUP(D385,GemStats,14,FALSE())</f>
        <v>0</v>
      </c>
      <c r="O385">
        <f>VLOOKUP(D385,GemStats,15,FALSE())</f>
        <v>0</v>
      </c>
      <c r="P385">
        <f>VLOOKUP(D385,GemStats,16,FALSE())</f>
        <v>0</v>
      </c>
      <c r="Q385">
        <f>VLOOKUP(D385,GemStats,17,FALSE())</f>
        <v>20</v>
      </c>
      <c r="R385">
        <f>VLOOKUP(D385,GemStats,18,FALSE())</f>
        <v>0</v>
      </c>
    </row>
    <row r="386" spans="1:18" x14ac:dyDescent="0.25">
      <c r="A386" s="44" t="s">
        <v>496</v>
      </c>
      <c r="D386" t="str">
        <f>IF(VLOOKUP(BootEQ,ItemStats,67,FALSE())=0,"None",BootGem2)</f>
        <v>Quick King's Amber (20 Haste)</v>
      </c>
      <c r="E386">
        <f>IF(D386="None",1,VLOOKUP(D386,GemStats,2+VLOOKUP(BootEQ,ItemStats,67,FALSE()),FALSE()))</f>
        <v>0</v>
      </c>
      <c r="G386">
        <f>VLOOKUP(D386,GemStats,2,FALSE())</f>
        <v>36.247110126249517</v>
      </c>
      <c r="I386">
        <f>VLOOKUP(D386,GemStats,9,FALSE())</f>
        <v>0</v>
      </c>
      <c r="J386">
        <f>VLOOKUP(D386,GemStats,10,FALSE())</f>
        <v>0</v>
      </c>
      <c r="K386">
        <f>VLOOKUP(D386,GemStats,11,FALSE())</f>
        <v>0</v>
      </c>
      <c r="M386">
        <f>VLOOKUP(D386,GemStats,13,FALSE())</f>
        <v>0</v>
      </c>
      <c r="N386">
        <f>VLOOKUP(D386,GemStats,14,FALSE())</f>
        <v>0</v>
      </c>
      <c r="O386">
        <f>VLOOKUP(D386,GemStats,15,FALSE())</f>
        <v>0</v>
      </c>
      <c r="P386">
        <f>VLOOKUP(D386,GemStats,16,FALSE())</f>
        <v>0</v>
      </c>
      <c r="Q386">
        <f>VLOOKUP(D386,GemStats,17,FALSE())</f>
        <v>20</v>
      </c>
      <c r="R386">
        <f>VLOOKUP(D386,GemStats,18,FALSE())</f>
        <v>0</v>
      </c>
    </row>
    <row r="387" spans="1:18" x14ac:dyDescent="0.25">
      <c r="A387" s="44" t="s">
        <v>498</v>
      </c>
      <c r="E387">
        <f>E385*E386</f>
        <v>0</v>
      </c>
      <c r="G387">
        <f>E387*VLOOKUP(BootEQ,ItemStats,55,FALSE())</f>
        <v>0</v>
      </c>
      <c r="I387">
        <f>$E387*VLOOKUP(BootEQ,ItemStats,I$422,FALSE())</f>
        <v>0</v>
      </c>
      <c r="J387">
        <f>$E387*VLOOKUP(BootEQ,ItemStats,J$422,FALSE())</f>
        <v>0</v>
      </c>
      <c r="K387">
        <f>$E387*VLOOKUP(BootEQ,ItemStats,K$422,FALSE())</f>
        <v>0</v>
      </c>
      <c r="M387">
        <f t="shared" ref="M387:R387" si="232">$E387*VLOOKUP(BootEQ,ItemStats,M$422,FALSE())</f>
        <v>0</v>
      </c>
      <c r="N387">
        <f t="shared" si="232"/>
        <v>0</v>
      </c>
      <c r="O387">
        <f t="shared" si="232"/>
        <v>0</v>
      </c>
      <c r="P387">
        <f t="shared" si="232"/>
        <v>0</v>
      </c>
      <c r="Q387">
        <f t="shared" si="232"/>
        <v>0</v>
      </c>
      <c r="R387">
        <f t="shared" si="232"/>
        <v>0</v>
      </c>
    </row>
    <row r="388" spans="1:18" x14ac:dyDescent="0.25">
      <c r="A388" s="44"/>
    </row>
    <row r="389" spans="1:18" x14ac:dyDescent="0.25">
      <c r="A389" s="44" t="s">
        <v>92</v>
      </c>
    </row>
    <row r="390" spans="1:18" x14ac:dyDescent="0.25">
      <c r="A390" s="44" t="s">
        <v>495</v>
      </c>
      <c r="D390" t="str">
        <f>IF(VLOOKUP(Ring1EQ,ItemStats,66,FALSE())=0,"None",Ring1Gem1)</f>
        <v>Quick King's Amber (20 Haste)</v>
      </c>
      <c r="E390">
        <f>IF(D390="None",1,VLOOKUP(D390,GemStats,2+VLOOKUP(Ring1EQ,ItemStats,66,FALSE()),FALSE()))</f>
        <v>1</v>
      </c>
      <c r="G390">
        <f>VLOOKUP(D390,GemStats,2,FALSE())</f>
        <v>36.247110126249517</v>
      </c>
      <c r="I390">
        <f>VLOOKUP(D390,GemStats,9,FALSE())</f>
        <v>0</v>
      </c>
      <c r="J390">
        <f>VLOOKUP(D390,GemStats,10,FALSE())</f>
        <v>0</v>
      </c>
      <c r="K390">
        <f>VLOOKUP(D390,GemStats,11,FALSE())</f>
        <v>0</v>
      </c>
      <c r="M390">
        <f>VLOOKUP(D390,GemStats,13,FALSE())</f>
        <v>0</v>
      </c>
      <c r="N390">
        <f>VLOOKUP(D390,GemStats,14,FALSE())</f>
        <v>0</v>
      </c>
      <c r="O390">
        <f>VLOOKUP(D390,GemStats,15,FALSE())</f>
        <v>0</v>
      </c>
      <c r="P390">
        <f>VLOOKUP(D390,GemStats,16,FALSE())</f>
        <v>0</v>
      </c>
      <c r="Q390">
        <f>VLOOKUP(D390,GemStats,17,FALSE())</f>
        <v>20</v>
      </c>
      <c r="R390">
        <f>VLOOKUP(D390,GemStats,18,FALSE())</f>
        <v>0</v>
      </c>
    </row>
    <row r="391" spans="1:18" x14ac:dyDescent="0.25">
      <c r="A391" s="44" t="s">
        <v>498</v>
      </c>
      <c r="E391">
        <f>E390</f>
        <v>1</v>
      </c>
      <c r="G391">
        <f>E391*VLOOKUP(Ring1EQ,ItemStats,55,FALSE())</f>
        <v>7.7191560584550762</v>
      </c>
      <c r="I391">
        <f>$E391*VLOOKUP(Ring1EQ,ItemStats,I$422,FALSE())</f>
        <v>0</v>
      </c>
      <c r="J391">
        <f>$E391*VLOOKUP(Ring1EQ,ItemStats,J$422,FALSE())</f>
        <v>4</v>
      </c>
      <c r="K391">
        <f>$E391*VLOOKUP(Ring1EQ,ItemStats,K$422,FALSE())</f>
        <v>0</v>
      </c>
      <c r="M391">
        <f t="shared" ref="M391:R391" si="233">$E391*VLOOKUP(Ring1EQ,ItemStats,M$422,FALSE())</f>
        <v>0</v>
      </c>
      <c r="N391">
        <f t="shared" si="233"/>
        <v>0</v>
      </c>
      <c r="O391">
        <f t="shared" si="233"/>
        <v>0</v>
      </c>
      <c r="P391">
        <f t="shared" si="233"/>
        <v>0</v>
      </c>
      <c r="Q391">
        <f t="shared" si="233"/>
        <v>0</v>
      </c>
      <c r="R391">
        <f t="shared" si="233"/>
        <v>0</v>
      </c>
    </row>
    <row r="392" spans="1:18" x14ac:dyDescent="0.25">
      <c r="A392" s="44"/>
    </row>
    <row r="393" spans="1:18" x14ac:dyDescent="0.25">
      <c r="A393" s="44" t="s">
        <v>97</v>
      </c>
    </row>
    <row r="394" spans="1:18" x14ac:dyDescent="0.25">
      <c r="A394" s="44" t="s">
        <v>495</v>
      </c>
      <c r="D394" t="str">
        <f>IF(VLOOKUP(Ring2EQ,ItemStats,66,FALSE())=0,"None",Ring2Gem1)</f>
        <v>Quick King's Amber (20 Haste)</v>
      </c>
      <c r="E394">
        <f>IF(D394="None",1,VLOOKUP(D394,GemStats,2+VLOOKUP(Ring2EQ,ItemStats,66,FALSE()),FALSE()))</f>
        <v>0</v>
      </c>
      <c r="G394">
        <f>VLOOKUP(D394,GemStats,2,FALSE())</f>
        <v>36.247110126249517</v>
      </c>
      <c r="I394">
        <f>VLOOKUP(D394,GemStats,9,FALSE())</f>
        <v>0</v>
      </c>
      <c r="J394">
        <f>VLOOKUP(D394,GemStats,10,FALSE())</f>
        <v>0</v>
      </c>
      <c r="K394">
        <f>VLOOKUP(D394,GemStats,11,FALSE())</f>
        <v>0</v>
      </c>
      <c r="M394">
        <f>VLOOKUP(D394,GemStats,13,FALSE())</f>
        <v>0</v>
      </c>
      <c r="N394">
        <f>VLOOKUP(D394,GemStats,14,FALSE())</f>
        <v>0</v>
      </c>
      <c r="O394">
        <f>VLOOKUP(D394,GemStats,15,FALSE())</f>
        <v>0</v>
      </c>
      <c r="P394">
        <f>VLOOKUP(D394,GemStats,16,FALSE())</f>
        <v>0</v>
      </c>
      <c r="Q394">
        <f>VLOOKUP(D394,GemStats,17,FALSE())</f>
        <v>20</v>
      </c>
      <c r="R394">
        <f>VLOOKUP(D394,GemStats,18,FALSE())</f>
        <v>0</v>
      </c>
    </row>
    <row r="395" spans="1:18" x14ac:dyDescent="0.25">
      <c r="A395" s="44" t="s">
        <v>498</v>
      </c>
      <c r="E395">
        <f>E394</f>
        <v>0</v>
      </c>
      <c r="G395">
        <f>E395*VLOOKUP(Ring2EQ,ItemStats,55,FALSE())</f>
        <v>0</v>
      </c>
      <c r="I395">
        <f>$E395*VLOOKUP(Ring2EQ,ItemStats,I$422,FALSE())</f>
        <v>0</v>
      </c>
      <c r="J395">
        <f>$E395*VLOOKUP(Ring2EQ,ItemStats,J$422,FALSE())</f>
        <v>0</v>
      </c>
      <c r="K395">
        <f>$E395*VLOOKUP(Ring2EQ,ItemStats,K$422,FALSE())</f>
        <v>0</v>
      </c>
      <c r="M395">
        <f t="shared" ref="M395:R395" si="234">$E395*VLOOKUP(Ring2EQ,ItemStats,M$422,FALSE())</f>
        <v>0</v>
      </c>
      <c r="N395">
        <f t="shared" si="234"/>
        <v>0</v>
      </c>
      <c r="O395">
        <f t="shared" si="234"/>
        <v>0</v>
      </c>
      <c r="P395">
        <f t="shared" si="234"/>
        <v>0</v>
      </c>
      <c r="Q395">
        <f t="shared" si="234"/>
        <v>0</v>
      </c>
      <c r="R395">
        <f t="shared" si="234"/>
        <v>0</v>
      </c>
    </row>
    <row r="396" spans="1:18" x14ac:dyDescent="0.25">
      <c r="A396" s="44"/>
    </row>
    <row r="397" spans="1:18" x14ac:dyDescent="0.25">
      <c r="A397" s="44" t="s">
        <v>500</v>
      </c>
    </row>
    <row r="398" spans="1:18" x14ac:dyDescent="0.25">
      <c r="A398" s="44" t="s">
        <v>495</v>
      </c>
      <c r="D398" t="str">
        <f>IF(VLOOKUP(MHEQ,ItemStats,66,FALSE())=0,"None",MHGem1)</f>
        <v>None</v>
      </c>
      <c r="E398">
        <f>IF(D398="None",1,VLOOKUP(D398,GemStats,2+VLOOKUP(MHEQ,ItemStats,66,FALSE()),FALSE()))</f>
        <v>1</v>
      </c>
      <c r="G398">
        <f>VLOOKUP(D398,GemStats,2,FALSE())</f>
        <v>0</v>
      </c>
      <c r="I398">
        <f>VLOOKUP(D398,GemStats,9,FALSE())</f>
        <v>0</v>
      </c>
      <c r="J398">
        <f>VLOOKUP(D398,GemStats,10,FALSE())</f>
        <v>0</v>
      </c>
      <c r="K398">
        <f>VLOOKUP(D398,GemStats,11,FALSE())</f>
        <v>0</v>
      </c>
      <c r="M398">
        <f>VLOOKUP(D398,GemStats,13,FALSE())</f>
        <v>0</v>
      </c>
      <c r="N398">
        <f>VLOOKUP(D398,GemStats,14,FALSE())</f>
        <v>0</v>
      </c>
      <c r="O398">
        <f>VLOOKUP(D398,GemStats,15,FALSE())</f>
        <v>0</v>
      </c>
      <c r="P398">
        <f>VLOOKUP(D398,GemStats,16,FALSE())</f>
        <v>0</v>
      </c>
      <c r="Q398">
        <f>VLOOKUP(D398,GemStats,17,FALSE())</f>
        <v>0</v>
      </c>
      <c r="R398">
        <f>VLOOKUP(D398,GemStats,18,FALSE())</f>
        <v>0</v>
      </c>
    </row>
    <row r="399" spans="1:18" x14ac:dyDescent="0.25">
      <c r="A399" s="44" t="s">
        <v>496</v>
      </c>
      <c r="D399" t="str">
        <f>IF(VLOOKUP(MHEQ,ItemStats,67,FALSE())=0,"None",MHGem2)</f>
        <v>None</v>
      </c>
      <c r="E399">
        <f>IF(D399="None",1,VLOOKUP(D399,GemStats,2+VLOOKUP(MHEQ,ItemStats,67,FALSE()),FALSE()))</f>
        <v>1</v>
      </c>
      <c r="G399">
        <f>VLOOKUP(D399,GemStats,2,FALSE())</f>
        <v>0</v>
      </c>
      <c r="I399">
        <f>VLOOKUP(D399,GemStats,9,FALSE())</f>
        <v>0</v>
      </c>
      <c r="J399">
        <f>VLOOKUP(D399,GemStats,10,FALSE())</f>
        <v>0</v>
      </c>
      <c r="K399">
        <f>VLOOKUP(D399,GemStats,11,FALSE())</f>
        <v>0</v>
      </c>
      <c r="M399">
        <f>VLOOKUP(D399,GemStats,13,FALSE())</f>
        <v>0</v>
      </c>
      <c r="N399">
        <f>VLOOKUP(D399,GemStats,14,FALSE())</f>
        <v>0</v>
      </c>
      <c r="O399">
        <f>VLOOKUP(D399,GemStats,15,FALSE())</f>
        <v>0</v>
      </c>
      <c r="P399">
        <f>VLOOKUP(D399,GemStats,16,FALSE())</f>
        <v>0</v>
      </c>
      <c r="Q399">
        <f>VLOOKUP(D399,GemStats,17,FALSE())</f>
        <v>0</v>
      </c>
      <c r="R399">
        <f>VLOOKUP(D399,GemStats,18,FALSE())</f>
        <v>0</v>
      </c>
    </row>
    <row r="400" spans="1:18" x14ac:dyDescent="0.25">
      <c r="A400" s="44" t="s">
        <v>497</v>
      </c>
      <c r="D400" t="str">
        <f>IF(VLOOKUP(MHEQ,ItemStats,68,FALSE())=0,"None",MHGem3)</f>
        <v>None</v>
      </c>
      <c r="E400">
        <f>IF(D400="None",1,VLOOKUP(D400,GemStats,2+VLOOKUP(MHEQ,ItemStats,68,FALSE()),FALSE()))</f>
        <v>1</v>
      </c>
      <c r="G400">
        <f>VLOOKUP(D400,GemStats,2,FALSE())</f>
        <v>0</v>
      </c>
      <c r="I400">
        <f>VLOOKUP(D400,GemStats,9,FALSE())</f>
        <v>0</v>
      </c>
      <c r="J400">
        <f>VLOOKUP(D400,GemStats,10,FALSE())</f>
        <v>0</v>
      </c>
      <c r="K400">
        <f>VLOOKUP(D400,GemStats,11,FALSE())</f>
        <v>0</v>
      </c>
      <c r="M400">
        <f>VLOOKUP(D400,GemStats,13,FALSE())</f>
        <v>0</v>
      </c>
      <c r="N400">
        <f>VLOOKUP(D400,GemStats,14,FALSE())</f>
        <v>0</v>
      </c>
      <c r="O400">
        <f>VLOOKUP(D400,GemStats,15,FALSE())</f>
        <v>0</v>
      </c>
      <c r="P400">
        <f>VLOOKUP(D400,GemStats,16,FALSE())</f>
        <v>0</v>
      </c>
      <c r="Q400">
        <f>VLOOKUP(D400,GemStats,17,FALSE())</f>
        <v>0</v>
      </c>
      <c r="R400">
        <f>VLOOKUP(D400,GemStats,18,FALSE())</f>
        <v>0</v>
      </c>
    </row>
    <row r="401" spans="1:42" x14ac:dyDescent="0.25">
      <c r="A401" s="44" t="s">
        <v>498</v>
      </c>
      <c r="E401">
        <f>E398*E399*E400</f>
        <v>1</v>
      </c>
      <c r="G401">
        <f>E401*VLOOKUP(MHEQ,ItemStats,55,FALSE())</f>
        <v>0</v>
      </c>
      <c r="I401">
        <f>$E401*VLOOKUP(MHEQ,ItemStats,I$422,FALSE())</f>
        <v>0</v>
      </c>
      <c r="J401">
        <f>$E401*VLOOKUP(MHEQ,ItemStats,J$422,FALSE())</f>
        <v>0</v>
      </c>
      <c r="K401">
        <f>$E401*VLOOKUP(MHEQ,ItemStats,K$422,FALSE())</f>
        <v>0</v>
      </c>
      <c r="M401">
        <f>$E401*VLOOKUP(MHEQ,ItemStats,M$422,FALSE())</f>
        <v>0</v>
      </c>
      <c r="N401">
        <f>$E401*VLOOKUP(MHEQ,ItemStats,N$422,FALSE())</f>
        <v>0</v>
      </c>
      <c r="O401">
        <f>$E401*VLOOKUP(MHEQ,ItemStats,O$422,FALSE())</f>
        <v>0</v>
      </c>
      <c r="P401">
        <f>$E401*VLOOKUP(MHEQ,ItemStats,P$422,FALSE())</f>
        <v>0</v>
      </c>
      <c r="Q401">
        <f>$E401*VLOOKUP(MHEQ,ItemStats,Q$422,FALSE())</f>
        <v>0</v>
      </c>
      <c r="R401">
        <f>$E401*VLOOKUP(MHEQ,ItemStats,R$422,FALSE())</f>
        <v>0</v>
      </c>
    </row>
    <row r="402" spans="1:42" x14ac:dyDescent="0.25">
      <c r="A402" s="44"/>
    </row>
    <row r="403" spans="1:42" x14ac:dyDescent="0.25">
      <c r="A403" s="44" t="s">
        <v>501</v>
      </c>
    </row>
    <row r="404" spans="1:42" x14ac:dyDescent="0.25">
      <c r="A404" s="44" t="s">
        <v>495</v>
      </c>
      <c r="D404" t="str">
        <f>IF(VLOOKUP(OHEQ,ItemStats,66,FALSE())=0,"None",OHGem1)</f>
        <v>None</v>
      </c>
      <c r="E404">
        <f>IF(D404="None",1,VLOOKUP(D404,GemStats,2+VLOOKUP(OHEQ,ItemStats,66,FALSE()),FALSE()))</f>
        <v>1</v>
      </c>
      <c r="G404">
        <f>VLOOKUP(D404,GemStats,2,FALSE())</f>
        <v>0</v>
      </c>
      <c r="I404">
        <f>VLOOKUP(D404,GemStats,9,FALSE())</f>
        <v>0</v>
      </c>
      <c r="J404">
        <f>VLOOKUP(D404,GemStats,10,FALSE())</f>
        <v>0</v>
      </c>
      <c r="K404">
        <f>VLOOKUP(D404,GemStats,11,FALSE())</f>
        <v>0</v>
      </c>
      <c r="M404">
        <f>VLOOKUP(D404,GemStats,13,FALSE())</f>
        <v>0</v>
      </c>
      <c r="N404">
        <f>VLOOKUP(D404,GemStats,14,FALSE())</f>
        <v>0</v>
      </c>
      <c r="O404">
        <f>VLOOKUP(D404,GemStats,15,FALSE())</f>
        <v>0</v>
      </c>
      <c r="P404">
        <f>VLOOKUP(D404,GemStats,16,FALSE())</f>
        <v>0</v>
      </c>
      <c r="Q404">
        <f>VLOOKUP(D404,GemStats,17,FALSE())</f>
        <v>0</v>
      </c>
      <c r="R404">
        <f>VLOOKUP(D404,GemStats,18,FALSE())</f>
        <v>0</v>
      </c>
    </row>
    <row r="405" spans="1:42" x14ac:dyDescent="0.25">
      <c r="A405" s="44" t="s">
        <v>496</v>
      </c>
      <c r="D405" t="str">
        <f>IF(VLOOKUP(OHEQ,ItemStats,67,FALSE())=0,"None",OHGem2)</f>
        <v>None</v>
      </c>
      <c r="E405">
        <f>IF(D405="None",1,VLOOKUP(D405,GemStats,2+VLOOKUP(OHEQ,ItemStats,67,FALSE()),FALSE()))</f>
        <v>1</v>
      </c>
      <c r="G405">
        <f>VLOOKUP(D405,GemStats,2,FALSE())</f>
        <v>0</v>
      </c>
      <c r="I405">
        <f>VLOOKUP(D405,GemStats,9,FALSE())</f>
        <v>0</v>
      </c>
      <c r="J405">
        <f>VLOOKUP(D405,GemStats,10,FALSE())</f>
        <v>0</v>
      </c>
      <c r="K405">
        <f>VLOOKUP(D405,GemStats,11,FALSE())</f>
        <v>0</v>
      </c>
      <c r="M405">
        <f>VLOOKUP(D405,GemStats,13,FALSE())</f>
        <v>0</v>
      </c>
      <c r="N405">
        <f>VLOOKUP(D405,GemStats,14,FALSE())</f>
        <v>0</v>
      </c>
      <c r="O405">
        <f>VLOOKUP(D405,GemStats,15,FALSE())</f>
        <v>0</v>
      </c>
      <c r="P405">
        <f>VLOOKUP(D405,GemStats,16,FALSE())</f>
        <v>0</v>
      </c>
      <c r="Q405">
        <f>VLOOKUP(D405,GemStats,17,FALSE())</f>
        <v>0</v>
      </c>
      <c r="R405">
        <f>VLOOKUP(D405,GemStats,18,FALSE())</f>
        <v>0</v>
      </c>
    </row>
    <row r="406" spans="1:42" x14ac:dyDescent="0.25">
      <c r="A406" s="44" t="s">
        <v>497</v>
      </c>
      <c r="D406" t="str">
        <f>IF(VLOOKUP(OHEQ,ItemStats,68,FALSE())=0,"None",OHGem3)</f>
        <v>None</v>
      </c>
      <c r="E406">
        <f>IF(D406="None",1,VLOOKUP(D406,GemStats,2+VLOOKUP(OHEQ,ItemStats,68,FALSE()),FALSE()))</f>
        <v>1</v>
      </c>
      <c r="G406">
        <f>VLOOKUP(D406,GemStats,2,FALSE())</f>
        <v>0</v>
      </c>
      <c r="I406">
        <f>VLOOKUP(D406,GemStats,9,FALSE())</f>
        <v>0</v>
      </c>
      <c r="J406">
        <f>VLOOKUP(D406,GemStats,10,FALSE())</f>
        <v>0</v>
      </c>
      <c r="K406">
        <f>VLOOKUP(D406,GemStats,11,FALSE())</f>
        <v>0</v>
      </c>
      <c r="M406">
        <f>VLOOKUP(D406,GemStats,13,FALSE())</f>
        <v>0</v>
      </c>
      <c r="N406">
        <f>VLOOKUP(D406,GemStats,14,FALSE())</f>
        <v>0</v>
      </c>
      <c r="O406">
        <f>VLOOKUP(D406,GemStats,15,FALSE())</f>
        <v>0</v>
      </c>
      <c r="P406">
        <f>VLOOKUP(D406,GemStats,16,FALSE())</f>
        <v>0</v>
      </c>
      <c r="Q406">
        <f>VLOOKUP(D406,GemStats,17,FALSE())</f>
        <v>0</v>
      </c>
      <c r="R406">
        <f>VLOOKUP(D406,GemStats,18,FALSE())</f>
        <v>0</v>
      </c>
    </row>
    <row r="407" spans="1:42" x14ac:dyDescent="0.25">
      <c r="A407" s="44" t="s">
        <v>498</v>
      </c>
      <c r="E407">
        <f>E404*E405*E406</f>
        <v>1</v>
      </c>
      <c r="G407">
        <f>E407*VLOOKUP(OHEQ,ItemStats,55,FALSE())</f>
        <v>0</v>
      </c>
      <c r="I407">
        <f>$E407*VLOOKUP(OHEQ,ItemStats,I$422,FALSE())</f>
        <v>0</v>
      </c>
      <c r="J407">
        <f>$E407*VLOOKUP(OHEQ,ItemStats,J$422,FALSE())</f>
        <v>0</v>
      </c>
      <c r="K407">
        <f>$E407*VLOOKUP(OHEQ,ItemStats,K$422,FALSE())</f>
        <v>0</v>
      </c>
      <c r="M407">
        <f t="shared" ref="M407:R407" si="235">$E407*VLOOKUP(OHEQ,ItemStats,M$422,FALSE())</f>
        <v>0</v>
      </c>
      <c r="N407">
        <f t="shared" si="235"/>
        <v>0</v>
      </c>
      <c r="O407">
        <f t="shared" si="235"/>
        <v>0</v>
      </c>
      <c r="P407">
        <f t="shared" si="235"/>
        <v>0</v>
      </c>
      <c r="Q407">
        <f t="shared" si="235"/>
        <v>0</v>
      </c>
      <c r="R407">
        <f t="shared" si="235"/>
        <v>0</v>
      </c>
    </row>
    <row r="408" spans="1:42" x14ac:dyDescent="0.25">
      <c r="A408" s="44"/>
    </row>
    <row r="409" spans="1:42" x14ac:dyDescent="0.25">
      <c r="A409" s="44" t="s">
        <v>124</v>
      </c>
    </row>
    <row r="410" spans="1:42" x14ac:dyDescent="0.25">
      <c r="A410" s="44" t="s">
        <v>495</v>
      </c>
      <c r="D410" t="str">
        <f>IF(VLOOKUP(RangedEQ,ItemStats,66,FALSE())=0,"None",RangedGem1)</f>
        <v>None</v>
      </c>
      <c r="E410">
        <f>IF(D410="None",1,VLOOKUP(D410,GemStats,2+VLOOKUP(RangedEQ,ItemStats,66,FALSE()),FALSE()))</f>
        <v>1</v>
      </c>
      <c r="G410">
        <f>VLOOKUP(D410,GemStats,2,FALSE())</f>
        <v>0</v>
      </c>
      <c r="I410">
        <f>VLOOKUP(D410,GemStats,9,FALSE())</f>
        <v>0</v>
      </c>
      <c r="J410">
        <f>VLOOKUP(D410,GemStats,10,FALSE())</f>
        <v>0</v>
      </c>
      <c r="K410">
        <f>VLOOKUP(D410,GemStats,11,FALSE())</f>
        <v>0</v>
      </c>
      <c r="M410">
        <f>VLOOKUP(D410,GemStats,13,FALSE())</f>
        <v>0</v>
      </c>
      <c r="N410">
        <f>VLOOKUP(D410,GemStats,14,FALSE())</f>
        <v>0</v>
      </c>
      <c r="O410">
        <f>VLOOKUP(D410,GemStats,15,FALSE())</f>
        <v>0</v>
      </c>
      <c r="P410">
        <f>VLOOKUP(D410,GemStats,16,FALSE())</f>
        <v>0</v>
      </c>
      <c r="Q410">
        <f>VLOOKUP(D410,GemStats,17,FALSE())</f>
        <v>0</v>
      </c>
      <c r="R410">
        <f>VLOOKUP(D410,GemStats,18,FALSE())</f>
        <v>0</v>
      </c>
    </row>
    <row r="411" spans="1:42" x14ac:dyDescent="0.25">
      <c r="A411" s="44" t="s">
        <v>496</v>
      </c>
      <c r="D411" t="str">
        <f>IF(VLOOKUP(RangedEQ,ItemStats,67,FALSE())=0,"None",RangedGem2)</f>
        <v>None</v>
      </c>
      <c r="E411">
        <f>IF(D411="None",1,VLOOKUP(D411,GemStats,2+VLOOKUP(RangedEQ,ItemStats,67,FALSE()),FALSE()))</f>
        <v>1</v>
      </c>
      <c r="G411">
        <f>VLOOKUP(D411,GemStats,2,FALSE())</f>
        <v>0</v>
      </c>
      <c r="I411">
        <f>VLOOKUP(D411,GemStats,9,FALSE())</f>
        <v>0</v>
      </c>
      <c r="J411">
        <f>VLOOKUP(D411,GemStats,10,FALSE())</f>
        <v>0</v>
      </c>
      <c r="K411">
        <f>VLOOKUP(D411,GemStats,11,FALSE())</f>
        <v>0</v>
      </c>
      <c r="M411">
        <f>VLOOKUP(D411,GemStats,13,FALSE())</f>
        <v>0</v>
      </c>
      <c r="N411">
        <f>VLOOKUP(D411,GemStats,14,FALSE())</f>
        <v>0</v>
      </c>
      <c r="O411">
        <f>VLOOKUP(D411,GemStats,15,FALSE())</f>
        <v>0</v>
      </c>
      <c r="P411">
        <f>VLOOKUP(D411,GemStats,16,FALSE())</f>
        <v>0</v>
      </c>
      <c r="Q411">
        <f>VLOOKUP(D411,GemStats,17,FALSE())</f>
        <v>0</v>
      </c>
      <c r="R411">
        <f>VLOOKUP(D411,GemStats,18,FALSE())</f>
        <v>0</v>
      </c>
    </row>
    <row r="412" spans="1:42" x14ac:dyDescent="0.25">
      <c r="A412" s="44" t="s">
        <v>498</v>
      </c>
      <c r="E412">
        <f>E410*E411</f>
        <v>1</v>
      </c>
      <c r="G412">
        <f>E412*VLOOKUP(RangedEQ,ItemStats,55,FALSE())</f>
        <v>0</v>
      </c>
      <c r="I412">
        <f>$E412*VLOOKUP(RangedEQ,ItemStats,I$422,FALSE())</f>
        <v>0</v>
      </c>
      <c r="J412">
        <f>$E412*VLOOKUP(RangedEQ,ItemStats,J$422,FALSE())</f>
        <v>0</v>
      </c>
      <c r="K412">
        <f>$E412*VLOOKUP(RangedEQ,ItemStats,K$422,FALSE())</f>
        <v>0</v>
      </c>
      <c r="M412">
        <f t="shared" ref="M412:R412" si="236">$E412*VLOOKUP(RangedEQ,ItemStats,M$422,FALSE())</f>
        <v>0</v>
      </c>
      <c r="N412">
        <f t="shared" si="236"/>
        <v>0</v>
      </c>
      <c r="O412">
        <f t="shared" si="236"/>
        <v>0</v>
      </c>
      <c r="P412">
        <f t="shared" si="236"/>
        <v>0</v>
      </c>
      <c r="Q412">
        <f t="shared" si="236"/>
        <v>0</v>
      </c>
      <c r="R412">
        <f t="shared" si="236"/>
        <v>0</v>
      </c>
    </row>
    <row r="413" spans="1:42" x14ac:dyDescent="0.25">
      <c r="AL413" t="s">
        <v>502</v>
      </c>
      <c r="AM413" t="s">
        <v>503</v>
      </c>
      <c r="AN413" t="s">
        <v>504</v>
      </c>
      <c r="AO413" t="s">
        <v>505</v>
      </c>
      <c r="AP413" t="s">
        <v>506</v>
      </c>
    </row>
    <row r="414" spans="1:42" x14ac:dyDescent="0.25">
      <c r="A414" s="101" t="s">
        <v>507</v>
      </c>
      <c r="B414" s="101"/>
      <c r="C414" s="101"/>
      <c r="I414">
        <f>SUM(I327:I412)</f>
        <v>20</v>
      </c>
      <c r="J414">
        <f>SUM(J327:J412)</f>
        <v>1621</v>
      </c>
      <c r="K414">
        <f>SUM(K327:K412)</f>
        <v>1488</v>
      </c>
      <c r="M414">
        <f t="shared" ref="M414:R414" si="237">SUM(M327:M412)</f>
        <v>2708</v>
      </c>
      <c r="N414">
        <f t="shared" si="237"/>
        <v>905</v>
      </c>
      <c r="O414">
        <f t="shared" si="237"/>
        <v>420</v>
      </c>
      <c r="P414">
        <f t="shared" si="237"/>
        <v>162</v>
      </c>
      <c r="Q414">
        <f t="shared" si="237"/>
        <v>735</v>
      </c>
      <c r="R414">
        <f t="shared" si="237"/>
        <v>340</v>
      </c>
      <c r="AA414" t="s">
        <v>404</v>
      </c>
      <c r="AB414">
        <f>SUMPRODUCT($E$219:$E$250,AB219:AB250)</f>
        <v>205.57692307692307</v>
      </c>
      <c r="AD414">
        <f>SUMPRODUCT($E$219:$E$250,AD219:AD250)</f>
        <v>0</v>
      </c>
      <c r="AE414">
        <f>SUMPRODUCT($E$219:$E$250,AE219:AE250)</f>
        <v>0</v>
      </c>
      <c r="AF414">
        <f>SUMPRODUCT($E$219:$E$250,AF219:AF250)</f>
        <v>0</v>
      </c>
      <c r="AH414">
        <f>SUMPRODUCT($E$219:$E$250,AH219:AH250)</f>
        <v>0</v>
      </c>
      <c r="AI414">
        <f>SUMPRODUCT($E$219:$E$250,AI219:AI250)</f>
        <v>1</v>
      </c>
      <c r="AJ414">
        <f>SUMPRODUCT($E$219:$E$250,AJ219:AJ250)</f>
        <v>0</v>
      </c>
      <c r="AL414">
        <f>SUMPRODUCT($E$219:$E$250,AL219:AL250)</f>
        <v>1</v>
      </c>
      <c r="AM414">
        <f>SUMPRODUCT($E$219:$E$250,AM219:AM250)</f>
        <v>0</v>
      </c>
      <c r="AN414">
        <f>SUMPRODUCT($E$219:$E$250,AN219:AN250)</f>
        <v>0</v>
      </c>
      <c r="AO414">
        <f>SUMPRODUCT($E$219:$E$250,BU219:BU250)</f>
        <v>0</v>
      </c>
    </row>
    <row r="415" spans="1:42" x14ac:dyDescent="0.25">
      <c r="AA415" t="s">
        <v>434</v>
      </c>
      <c r="AB415">
        <f>SUMPRODUCT($E$253:$E$282,AB253:AB282)</f>
        <v>196.42857142857144</v>
      </c>
      <c r="AD415">
        <f>SUMPRODUCT($E$253:$E$282,AD253:AD282)</f>
        <v>1</v>
      </c>
      <c r="AE415">
        <f>SUMPRODUCT($E$253:$E$282,AE253:AE282)</f>
        <v>0</v>
      </c>
      <c r="AF415">
        <f>SUMPRODUCT($E$253:$E$282,AF253:AF282)</f>
        <v>0</v>
      </c>
      <c r="AH415">
        <f>SUMPRODUCT($E$253:$E$282,AH253:AH282)</f>
        <v>0</v>
      </c>
      <c r="AI415">
        <f>SUMPRODUCT($E$253:$E$282,AI253:AI282)</f>
        <v>0</v>
      </c>
      <c r="AJ415">
        <f>SUMPRODUCT($E$253:$E$282,AJ253:AJ282)</f>
        <v>0</v>
      </c>
      <c r="AL415">
        <f>SUMPRODUCT($E$253:$E$282,AL253:AL282)</f>
        <v>1</v>
      </c>
      <c r="AM415">
        <f>SUMPRODUCT($E$253:$E$282,AM253:AM282)</f>
        <v>0</v>
      </c>
      <c r="AN415">
        <f>SUMPRODUCT($E$253:$E$282,AN253:AN282)</f>
        <v>0</v>
      </c>
      <c r="AO415">
        <f>SUMPRODUCT($E$253:$E$281,BU253:BU281)</f>
        <v>0</v>
      </c>
      <c r="AP415">
        <f>SUMPRODUCT($E$253:$E$281,BV253:BV281)</f>
        <v>0</v>
      </c>
    </row>
    <row r="422" spans="9:18" x14ac:dyDescent="0.25">
      <c r="I422">
        <v>42</v>
      </c>
      <c r="J422">
        <v>43</v>
      </c>
      <c r="K422">
        <v>44</v>
      </c>
      <c r="M422">
        <v>46</v>
      </c>
      <c r="N422">
        <v>47</v>
      </c>
      <c r="O422">
        <v>48</v>
      </c>
      <c r="P422">
        <v>49</v>
      </c>
      <c r="Q422">
        <v>50</v>
      </c>
      <c r="R422">
        <v>51</v>
      </c>
    </row>
  </sheetData>
  <conditionalFormatting sqref="A2:A6 BR7 A8:A9 BR19:BR21 BR23 BR25:BR28 BR30 A37:B37 A40 BR41 BR46 BR53:BR55 BR57:BR59 BR65:BR77 A83:A87 A89 BR83:BR89 A98 BR96:BR105 A115 A117 BR112:BR117 BR130:BR131 A141 BR141 A143 BR143:BR145 BR148 BR154:BR165 BR167:BR169 BR172 A176 BR176 A180 BR180 BR183 A184 A197:A203 A206:A209 BR197:BR212 A219:A224 BR219:BR225 A229:A234 A236:A239 BR229:BR239 A245:A246 BR245:BR246 BR248 A253:A255 A257:A258 BR253:BR258 BR260 A266:A268 A270 BR266:BR271 P276 A279:A280 BP2:BP281 A318:B318 B319:B320 A323:B323 B324:B325 A331:A332 A335:A412">
    <cfRule type="expression" dxfId="3" priority="3" stopIfTrue="1">
      <formula>HasMeta=0</formula>
    </cfRule>
  </conditionalFormatting>
  <conditionalFormatting sqref="A2:A6 BR7 A8:A9 BR19:BR21 BR23 BR25:BR28 BR30 A37:B37 A40 BR41 BR46 BR53:BR55 BR57:BR59 BR65:BR77 A83:A87 A89 BR83:BR89 A98 BR96:BR105 A115 A117 BR112:BR117 BR130:BR131 A141 BR141 A143 BR143:BR145 BR148 BR154:BR165 BR167:BR169 BR172 A176 BR176 A180 BR180 BR183 A184 A197:A203 A206:A209 BR197:BR212 A219:A224 BR219:BR225 A229:A234 A236:A239 BR229:BR239 A245:A246 BR245:BR246 BR248 A253:A255 A257:A258 BR253:BR258 BR260 A266:A268 A270 BR266:BR271 P276 A279:A280 BP2:BP281 A318:B318 B319:B320 A323:B323 B324:B325 A331:A332 A335:A412">
    <cfRule type="expression" dxfId="2" priority="2" stopIfTrue="1">
      <formula>HasMeta=1</formula>
    </cfRule>
  </conditionalFormatting>
  <dataValidations count="1">
    <dataValidation allowBlank="1" showErrorMessage="1" sqref="A2:A6 BR7 A8:A9 BR19:BR21 BR23 BR25:BR28 BR30 A37:B37 A40 BR41 BR46 BR53:BR55 BR57:BR59 BR65:BR77 A83:A87 A89 BR83:BR89 A98 BR96:BR105 A115 A117 BR112:BR117 BR130:BR131 A141 BR141 A143 BR143:BR145 BR148 BR154:BR165 BR167:BR169 BR172 A176 BR176 A180 BR180 BR183 A184 A197:A203 A206:A209 BR197:BR212 A219:A224 BR219:BR225 A229:A234 A236:A239 BR229:BR239 A245:A246 BR245:BR246 BR248 A253:A255 A257:A258 BR253:BR258 BR260 A266:A268 A270 BR266:BR271 P276 A279:A280 BP2:BP281 A318 B318:B320 A323 B323:B325 A331:A332 A335:A412"/>
  </dataValidations>
  <pageMargins left="0.78740157480314954" right="0.78740157480314954" top="1.1814960629921261" bottom="1.1814960629921261" header="0.78740157480314954" footer="0.78740157480314954"/>
  <pageSetup paperSize="0" fitToWidth="0" fitToHeight="0" pageOrder="overThenDown" orientation="portrait" useFirstPageNumber="1" horizontalDpi="0" verticalDpi="0" copies="0"/>
  <headerFooter alignWithMargins="0">
    <oddHeader>&amp;C&amp;10&amp;A</oddHeader>
    <oddFooter>&amp;C&amp;10Page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workbookViewId="0"/>
  </sheetViews>
  <sheetFormatPr defaultColWidth="7.3984375" defaultRowHeight="13.8" x14ac:dyDescent="0.25"/>
  <cols>
    <col min="1" max="1" width="5.8984375" customWidth="1"/>
    <col min="2" max="2" width="30" customWidth="1"/>
  </cols>
  <sheetData>
    <row r="1" spans="1:25" x14ac:dyDescent="0.25">
      <c r="B1" t="s">
        <v>166</v>
      </c>
      <c r="D1" t="s">
        <v>508</v>
      </c>
      <c r="E1" t="s">
        <v>509</v>
      </c>
      <c r="F1" t="s">
        <v>510</v>
      </c>
      <c r="H1" t="s">
        <v>511</v>
      </c>
      <c r="J1" t="s">
        <v>149</v>
      </c>
      <c r="K1" t="s">
        <v>150</v>
      </c>
      <c r="L1" t="s">
        <v>171</v>
      </c>
      <c r="N1" t="s">
        <v>172</v>
      </c>
      <c r="O1" t="s">
        <v>24</v>
      </c>
      <c r="P1" t="s">
        <v>173</v>
      </c>
      <c r="Q1" t="s">
        <v>30</v>
      </c>
      <c r="R1" t="s">
        <v>31</v>
      </c>
      <c r="S1" t="s">
        <v>175</v>
      </c>
      <c r="U1" t="s">
        <v>512</v>
      </c>
      <c r="W1" t="s">
        <v>513</v>
      </c>
      <c r="X1" t="s">
        <v>514</v>
      </c>
      <c r="Y1" t="s">
        <v>515</v>
      </c>
    </row>
    <row r="2" spans="1:25" x14ac:dyDescent="0.25">
      <c r="A2">
        <v>0</v>
      </c>
      <c r="B2" s="101" t="s">
        <v>23</v>
      </c>
      <c r="C2">
        <v>0</v>
      </c>
    </row>
    <row r="4" spans="1:25" x14ac:dyDescent="0.25">
      <c r="A4">
        <f t="shared" ref="A4:A11" si="0">SUMPRODUCT(J4:S4,StatVector)</f>
        <v>40</v>
      </c>
      <c r="B4" t="s">
        <v>516</v>
      </c>
      <c r="C4">
        <f t="shared" ref="C4:C11" si="1">A4</f>
        <v>40</v>
      </c>
      <c r="D4">
        <v>1</v>
      </c>
      <c r="N4">
        <v>40</v>
      </c>
      <c r="U4">
        <v>1</v>
      </c>
      <c r="W4">
        <f t="shared" ref="W4:W11" si="2">U4*A4*D4</f>
        <v>40</v>
      </c>
      <c r="X4">
        <f t="shared" ref="X4:X11" si="3">U4*A4*E4</f>
        <v>0</v>
      </c>
      <c r="Y4">
        <f t="shared" ref="Y4:Y11" si="4">U4*A4*F4</f>
        <v>0</v>
      </c>
    </row>
    <row r="5" spans="1:25" x14ac:dyDescent="0.25">
      <c r="A5">
        <f t="shared" si="0"/>
        <v>38.595780292275379</v>
      </c>
      <c r="B5" t="s">
        <v>517</v>
      </c>
      <c r="C5">
        <f t="shared" si="1"/>
        <v>38.595780292275379</v>
      </c>
      <c r="D5">
        <v>1</v>
      </c>
      <c r="K5">
        <v>20</v>
      </c>
      <c r="U5">
        <v>1</v>
      </c>
      <c r="W5">
        <f t="shared" si="2"/>
        <v>38.595780292275379</v>
      </c>
      <c r="X5">
        <f t="shared" si="3"/>
        <v>0</v>
      </c>
      <c r="Y5">
        <f t="shared" si="4"/>
        <v>0</v>
      </c>
    </row>
    <row r="6" spans="1:25" x14ac:dyDescent="0.25">
      <c r="A6">
        <f t="shared" si="0"/>
        <v>38.595780292275379</v>
      </c>
      <c r="B6" t="s">
        <v>22</v>
      </c>
      <c r="C6">
        <f t="shared" si="1"/>
        <v>38.595780292275379</v>
      </c>
      <c r="D6">
        <v>1</v>
      </c>
      <c r="S6">
        <v>20</v>
      </c>
      <c r="U6">
        <v>1</v>
      </c>
      <c r="W6">
        <f t="shared" si="2"/>
        <v>38.595780292275379</v>
      </c>
      <c r="X6">
        <f t="shared" si="3"/>
        <v>0</v>
      </c>
      <c r="Y6">
        <f t="shared" si="4"/>
        <v>0</v>
      </c>
    </row>
    <row r="7" spans="1:25" x14ac:dyDescent="0.25">
      <c r="A7">
        <f t="shared" si="0"/>
        <v>40.487635497897479</v>
      </c>
      <c r="B7" t="s">
        <v>518</v>
      </c>
      <c r="C7">
        <f t="shared" si="1"/>
        <v>40.487635497897479</v>
      </c>
      <c r="D7">
        <v>1</v>
      </c>
      <c r="Q7">
        <v>20</v>
      </c>
      <c r="U7">
        <f>RecommendExpertise</f>
        <v>0</v>
      </c>
      <c r="W7">
        <f t="shared" si="2"/>
        <v>0</v>
      </c>
      <c r="X7">
        <f t="shared" si="3"/>
        <v>0</v>
      </c>
      <c r="Y7">
        <f t="shared" si="4"/>
        <v>0</v>
      </c>
    </row>
    <row r="8" spans="1:25" x14ac:dyDescent="0.25">
      <c r="A8">
        <f t="shared" si="0"/>
        <v>68</v>
      </c>
      <c r="B8" t="s">
        <v>519</v>
      </c>
      <c r="C8">
        <f t="shared" si="1"/>
        <v>68</v>
      </c>
      <c r="D8">
        <v>1</v>
      </c>
      <c r="N8">
        <v>68</v>
      </c>
      <c r="U8">
        <v>0</v>
      </c>
      <c r="W8">
        <f t="shared" si="2"/>
        <v>0</v>
      </c>
      <c r="X8">
        <f t="shared" si="3"/>
        <v>0</v>
      </c>
      <c r="Y8">
        <f t="shared" si="4"/>
        <v>0</v>
      </c>
    </row>
    <row r="9" spans="1:25" x14ac:dyDescent="0.25">
      <c r="A9">
        <f t="shared" si="0"/>
        <v>65.612826496868152</v>
      </c>
      <c r="B9" t="s">
        <v>520</v>
      </c>
      <c r="C9">
        <f t="shared" si="1"/>
        <v>65.612826496868152</v>
      </c>
      <c r="D9">
        <v>1</v>
      </c>
      <c r="K9">
        <v>34</v>
      </c>
      <c r="U9">
        <v>0</v>
      </c>
      <c r="W9">
        <f t="shared" si="2"/>
        <v>0</v>
      </c>
      <c r="X9">
        <f t="shared" si="3"/>
        <v>0</v>
      </c>
      <c r="Y9">
        <f t="shared" si="4"/>
        <v>0</v>
      </c>
    </row>
    <row r="10" spans="1:25" x14ac:dyDescent="0.25">
      <c r="A10">
        <f t="shared" si="0"/>
        <v>65.612826496868152</v>
      </c>
      <c r="B10" t="s">
        <v>95</v>
      </c>
      <c r="C10">
        <f t="shared" si="1"/>
        <v>65.612826496868152</v>
      </c>
      <c r="D10">
        <v>1</v>
      </c>
      <c r="S10">
        <v>34</v>
      </c>
      <c r="U10">
        <v>0</v>
      </c>
      <c r="W10">
        <f t="shared" si="2"/>
        <v>0</v>
      </c>
      <c r="X10">
        <f t="shared" si="3"/>
        <v>0</v>
      </c>
      <c r="Y10">
        <f t="shared" si="4"/>
        <v>0</v>
      </c>
    </row>
    <row r="11" spans="1:25" x14ac:dyDescent="0.25">
      <c r="A11">
        <f t="shared" si="0"/>
        <v>68.828980346425723</v>
      </c>
      <c r="B11" t="s">
        <v>521</v>
      </c>
      <c r="C11">
        <f t="shared" si="1"/>
        <v>68.828980346425723</v>
      </c>
      <c r="D11">
        <v>1</v>
      </c>
      <c r="Q11">
        <v>34</v>
      </c>
      <c r="U11">
        <v>0</v>
      </c>
      <c r="W11">
        <f t="shared" si="2"/>
        <v>0</v>
      </c>
      <c r="X11">
        <f t="shared" si="3"/>
        <v>0</v>
      </c>
      <c r="Y11">
        <f t="shared" si="4"/>
        <v>0</v>
      </c>
    </row>
    <row r="13" spans="1:25" x14ac:dyDescent="0.25">
      <c r="A13">
        <f t="shared" ref="A13:A19" si="5">SUMPRODUCT(J13:S13,StatVector)</f>
        <v>37.470210942950644</v>
      </c>
      <c r="B13" t="s">
        <v>522</v>
      </c>
      <c r="C13">
        <f t="shared" ref="C13:C19" si="6">A13</f>
        <v>37.470210942950644</v>
      </c>
      <c r="D13">
        <v>1</v>
      </c>
      <c r="E13">
        <v>1</v>
      </c>
      <c r="P13">
        <v>10</v>
      </c>
      <c r="Q13">
        <v>10</v>
      </c>
      <c r="U13">
        <f>RecommendExpertise</f>
        <v>0</v>
      </c>
      <c r="W13">
        <f t="shared" ref="W13:W19" si="7">U13*A13*D13</f>
        <v>0</v>
      </c>
      <c r="X13">
        <f t="shared" ref="X13:X19" si="8">U13*A13*E13</f>
        <v>0</v>
      </c>
      <c r="Y13">
        <f t="shared" ref="Y13:Y19" si="9">U13*A13*F13</f>
        <v>0</v>
      </c>
    </row>
    <row r="14" spans="1:25" x14ac:dyDescent="0.25">
      <c r="A14">
        <f t="shared" si="5"/>
        <v>36.442660515829644</v>
      </c>
      <c r="B14" t="s">
        <v>523</v>
      </c>
      <c r="C14">
        <f t="shared" si="6"/>
        <v>36.442660515829644</v>
      </c>
      <c r="D14">
        <v>1</v>
      </c>
      <c r="E14">
        <v>1</v>
      </c>
      <c r="K14">
        <v>10</v>
      </c>
      <c r="O14">
        <v>10</v>
      </c>
      <c r="U14">
        <v>1</v>
      </c>
      <c r="W14">
        <f t="shared" si="7"/>
        <v>36.442660515829644</v>
      </c>
      <c r="X14">
        <f t="shared" si="8"/>
        <v>36.442660515829644</v>
      </c>
      <c r="Y14">
        <f t="shared" si="9"/>
        <v>0</v>
      </c>
    </row>
    <row r="15" spans="1:25" x14ac:dyDescent="0.25">
      <c r="A15">
        <f t="shared" si="5"/>
        <v>37.421445209262444</v>
      </c>
      <c r="B15" t="s">
        <v>524</v>
      </c>
      <c r="C15">
        <f t="shared" si="6"/>
        <v>37.421445209262444</v>
      </c>
      <c r="D15">
        <v>1</v>
      </c>
      <c r="E15">
        <v>1</v>
      </c>
      <c r="K15">
        <v>10</v>
      </c>
      <c r="R15">
        <v>10</v>
      </c>
      <c r="U15">
        <v>1</v>
      </c>
      <c r="W15">
        <f t="shared" si="7"/>
        <v>37.421445209262444</v>
      </c>
      <c r="X15">
        <f t="shared" si="8"/>
        <v>37.421445209262444</v>
      </c>
      <c r="Y15">
        <f t="shared" si="9"/>
        <v>0</v>
      </c>
    </row>
    <row r="16" spans="1:25" x14ac:dyDescent="0.25">
      <c r="A16">
        <f t="shared" si="5"/>
        <v>36.52428334013959</v>
      </c>
      <c r="B16" t="s">
        <v>37</v>
      </c>
      <c r="C16">
        <f t="shared" si="6"/>
        <v>36.52428334013959</v>
      </c>
      <c r="D16">
        <v>1</v>
      </c>
      <c r="E16">
        <v>1</v>
      </c>
      <c r="K16">
        <v>10</v>
      </c>
      <c r="P16">
        <v>10</v>
      </c>
      <c r="U16">
        <v>1</v>
      </c>
      <c r="W16">
        <f t="shared" si="7"/>
        <v>36.52428334013959</v>
      </c>
      <c r="X16">
        <f t="shared" si="8"/>
        <v>36.52428334013959</v>
      </c>
      <c r="Y16">
        <f t="shared" si="9"/>
        <v>0</v>
      </c>
    </row>
    <row r="17" spans="1:25" x14ac:dyDescent="0.25">
      <c r="A17">
        <f t="shared" si="5"/>
        <v>37.226393194001901</v>
      </c>
      <c r="B17" t="s">
        <v>525</v>
      </c>
      <c r="C17">
        <f t="shared" si="6"/>
        <v>37.226393194001901</v>
      </c>
      <c r="D17">
        <v>1</v>
      </c>
      <c r="E17">
        <v>1</v>
      </c>
      <c r="N17">
        <v>20</v>
      </c>
      <c r="P17">
        <v>10</v>
      </c>
      <c r="U17">
        <v>1</v>
      </c>
      <c r="W17">
        <f t="shared" si="7"/>
        <v>37.226393194001901</v>
      </c>
      <c r="X17">
        <f t="shared" si="8"/>
        <v>37.226393194001901</v>
      </c>
      <c r="Y17">
        <f t="shared" si="9"/>
        <v>0</v>
      </c>
    </row>
    <row r="18" spans="1:25" x14ac:dyDescent="0.25">
      <c r="A18">
        <f t="shared" si="5"/>
        <v>38.123555063124755</v>
      </c>
      <c r="B18" t="s">
        <v>45</v>
      </c>
      <c r="C18">
        <f t="shared" si="6"/>
        <v>38.123555063124755</v>
      </c>
      <c r="D18">
        <v>1</v>
      </c>
      <c r="E18">
        <v>1</v>
      </c>
      <c r="N18">
        <v>20</v>
      </c>
      <c r="R18">
        <v>10</v>
      </c>
      <c r="U18">
        <v>1</v>
      </c>
      <c r="W18">
        <f t="shared" si="7"/>
        <v>38.123555063124755</v>
      </c>
      <c r="X18">
        <f t="shared" si="8"/>
        <v>38.123555063124755</v>
      </c>
      <c r="Y18">
        <f t="shared" si="9"/>
        <v>0</v>
      </c>
    </row>
    <row r="19" spans="1:25" x14ac:dyDescent="0.25">
      <c r="A19">
        <f t="shared" si="5"/>
        <v>37.144770369691955</v>
      </c>
      <c r="B19" t="s">
        <v>526</v>
      </c>
      <c r="C19">
        <f t="shared" si="6"/>
        <v>37.144770369691955</v>
      </c>
      <c r="D19">
        <v>1</v>
      </c>
      <c r="E19">
        <v>1</v>
      </c>
      <c r="N19">
        <v>20</v>
      </c>
      <c r="O19">
        <v>10</v>
      </c>
      <c r="U19">
        <v>1</v>
      </c>
      <c r="W19">
        <f t="shared" si="7"/>
        <v>37.144770369691955</v>
      </c>
      <c r="X19">
        <f t="shared" si="8"/>
        <v>37.144770369691955</v>
      </c>
      <c r="Y19">
        <f t="shared" si="9"/>
        <v>0</v>
      </c>
    </row>
    <row r="21" spans="1:25" x14ac:dyDescent="0.25">
      <c r="A21">
        <f>SUMPRODUCT(J21:S21,StatVector)</f>
        <v>36.247110126249517</v>
      </c>
      <c r="B21" t="s">
        <v>527</v>
      </c>
      <c r="C21">
        <f>A21</f>
        <v>36.247110126249517</v>
      </c>
      <c r="E21">
        <v>1</v>
      </c>
      <c r="R21">
        <v>20</v>
      </c>
      <c r="U21">
        <v>1</v>
      </c>
      <c r="W21">
        <f>U21*A21*D21</f>
        <v>0</v>
      </c>
      <c r="X21">
        <f>U21*A21*E21</f>
        <v>36.247110126249517</v>
      </c>
      <c r="Y21">
        <f>U21*A21*F21</f>
        <v>0</v>
      </c>
    </row>
    <row r="22" spans="1:25" x14ac:dyDescent="0.25">
      <c r="A22">
        <f>SUMPRODUCT(J22:S22,StatVector)</f>
        <v>34.452786388003808</v>
      </c>
      <c r="B22" t="s">
        <v>58</v>
      </c>
      <c r="C22">
        <f>A22</f>
        <v>34.452786388003808</v>
      </c>
      <c r="E22">
        <v>1</v>
      </c>
      <c r="P22">
        <v>20</v>
      </c>
      <c r="U22">
        <v>1</v>
      </c>
      <c r="W22">
        <f>U22*A22*D22</f>
        <v>0</v>
      </c>
      <c r="X22">
        <f>U22*A22*E22</f>
        <v>34.452786388003808</v>
      </c>
      <c r="Y22">
        <f>U22*A22*F22</f>
        <v>0</v>
      </c>
    </row>
    <row r="23" spans="1:25" x14ac:dyDescent="0.25">
      <c r="A23">
        <f>SUMPRODUCT(J23:S23,StatVector)</f>
        <v>61.620087214624178</v>
      </c>
      <c r="B23" t="s">
        <v>528</v>
      </c>
      <c r="C23">
        <f>A23</f>
        <v>61.620087214624178</v>
      </c>
      <c r="E23">
        <v>1</v>
      </c>
      <c r="R23">
        <v>34</v>
      </c>
      <c r="U23">
        <f>0</f>
        <v>0</v>
      </c>
      <c r="W23">
        <f>U23*A23*D23</f>
        <v>0</v>
      </c>
      <c r="X23">
        <f>U23*A23*E23</f>
        <v>0</v>
      </c>
      <c r="Y23">
        <f>U23*A23*F23</f>
        <v>0</v>
      </c>
    </row>
    <row r="24" spans="1:25" x14ac:dyDescent="0.25">
      <c r="A24">
        <f>SUMPRODUCT(J24:S24,StatVector)</f>
        <v>58.569736859606472</v>
      </c>
      <c r="B24" t="s">
        <v>529</v>
      </c>
      <c r="C24">
        <f>A24</f>
        <v>58.569736859606472</v>
      </c>
      <c r="E24">
        <v>1</v>
      </c>
      <c r="P24">
        <v>34</v>
      </c>
      <c r="U24">
        <f>0</f>
        <v>0</v>
      </c>
      <c r="W24">
        <f>U24*A24*D24</f>
        <v>0</v>
      </c>
      <c r="X24">
        <f>U24*A24*E24</f>
        <v>0</v>
      </c>
      <c r="Y24">
        <f>U24*A24*F24</f>
        <v>0</v>
      </c>
    </row>
    <row r="26" spans="1:25" x14ac:dyDescent="0.25">
      <c r="A26">
        <f>SUMPRODUCT(J26:S26,StatVector)</f>
        <v>20</v>
      </c>
      <c r="B26" t="s">
        <v>530</v>
      </c>
      <c r="C26">
        <f>A26</f>
        <v>20</v>
      </c>
      <c r="D26">
        <v>1</v>
      </c>
      <c r="F26">
        <v>1</v>
      </c>
      <c r="L26">
        <v>15</v>
      </c>
      <c r="N26">
        <v>20</v>
      </c>
      <c r="U26">
        <v>1</v>
      </c>
      <c r="W26">
        <f>U26*A26*D26</f>
        <v>20</v>
      </c>
      <c r="X26">
        <f>U26*A26*E26</f>
        <v>0</v>
      </c>
      <c r="Y26">
        <f>U26*A26*F26</f>
        <v>20</v>
      </c>
    </row>
    <row r="27" spans="1:25" x14ac:dyDescent="0.25">
      <c r="A27">
        <f>SUMPRODUCT(J27:S27,StatVector)</f>
        <v>19.297890146137689</v>
      </c>
      <c r="B27" t="s">
        <v>531</v>
      </c>
      <c r="C27">
        <f>A27</f>
        <v>19.297890146137689</v>
      </c>
      <c r="D27">
        <v>1</v>
      </c>
      <c r="F27">
        <v>1</v>
      </c>
      <c r="L27">
        <v>15</v>
      </c>
      <c r="S27">
        <v>10</v>
      </c>
      <c r="U27">
        <v>1</v>
      </c>
      <c r="W27">
        <f>U27*A27*D27</f>
        <v>19.297890146137689</v>
      </c>
      <c r="X27">
        <f>U27*A27*E27</f>
        <v>0</v>
      </c>
      <c r="Y27">
        <f>U27*A27*F27</f>
        <v>19.297890146137689</v>
      </c>
    </row>
    <row r="28" spans="1:25" x14ac:dyDescent="0.25">
      <c r="A28">
        <f>SUMPRODUCT(J28:S28,StatVector)</f>
        <v>19.297890146137689</v>
      </c>
      <c r="B28" t="s">
        <v>532</v>
      </c>
      <c r="C28">
        <f>A28</f>
        <v>19.297890146137689</v>
      </c>
      <c r="D28">
        <v>1</v>
      </c>
      <c r="F28">
        <v>1</v>
      </c>
      <c r="K28">
        <v>10</v>
      </c>
      <c r="L28">
        <v>15</v>
      </c>
      <c r="U28">
        <v>1</v>
      </c>
      <c r="W28">
        <f>U28*A28*D28</f>
        <v>19.297890146137689</v>
      </c>
      <c r="X28">
        <f>U28*A28*E28</f>
        <v>0</v>
      </c>
      <c r="Y28">
        <f>U28*A28*F28</f>
        <v>19.297890146137689</v>
      </c>
    </row>
    <row r="30" spans="1:25" x14ac:dyDescent="0.25">
      <c r="A30">
        <f>SUMPRODUCT(J30:S30,StatVector)</f>
        <v>30.297890146137689</v>
      </c>
      <c r="B30" t="s">
        <v>29</v>
      </c>
      <c r="C30">
        <f>A30</f>
        <v>30.297890146137689</v>
      </c>
      <c r="D30">
        <v>1</v>
      </c>
      <c r="E30">
        <v>1</v>
      </c>
      <c r="F30">
        <v>1</v>
      </c>
      <c r="J30">
        <v>10</v>
      </c>
      <c r="K30">
        <v>10</v>
      </c>
      <c r="L30">
        <v>10</v>
      </c>
      <c r="U30">
        <v>0</v>
      </c>
      <c r="W30">
        <f>U30*A30*D30</f>
        <v>0</v>
      </c>
      <c r="X30">
        <f>U30*A30*E30</f>
        <v>0</v>
      </c>
      <c r="Y30">
        <f>U30*A30*F30</f>
        <v>0</v>
      </c>
    </row>
    <row r="32" spans="1:25" x14ac:dyDescent="0.25">
      <c r="A32">
        <f>W32</f>
        <v>40</v>
      </c>
      <c r="B32" t="str">
        <f>VLOOKUP(A32,$A$4:$B$30,2,0)</f>
        <v>Bright Cardinal Ruby (40 AP)</v>
      </c>
      <c r="W32">
        <f>MAX(W4:W30)</f>
        <v>40</v>
      </c>
    </row>
    <row r="33" spans="1:25" x14ac:dyDescent="0.25">
      <c r="A33">
        <f>X33</f>
        <v>38.123555063124755</v>
      </c>
      <c r="B33" t="str">
        <f>VLOOKUP(A33,$A$4:$B$30,2,0)</f>
        <v>Stark Ametrine (20 AP/10 Haste)</v>
      </c>
      <c r="X33">
        <f>MAX(X4:X30)</f>
        <v>38.123555063124755</v>
      </c>
    </row>
    <row r="34" spans="1:25" x14ac:dyDescent="0.25">
      <c r="A34">
        <f>Y34</f>
        <v>20</v>
      </c>
      <c r="B34" t="str">
        <f>VLOOKUP(A34,$A$4:$B$30,2,0)</f>
        <v>Balanced Deadstone (20 AP/15 Sta)</v>
      </c>
      <c r="Y34">
        <f>MAX(Y4:Y30)</f>
        <v>20</v>
      </c>
    </row>
    <row r="35" spans="1:25" x14ac:dyDescent="0.25">
      <c r="A35">
        <f>MAX(A32:A34)</f>
        <v>40</v>
      </c>
      <c r="B35" t="str">
        <f>VLOOKUP(A35,$A$4:$B$30,2,0)</f>
        <v>Bright Cardinal Ruby (40 AP)</v>
      </c>
    </row>
  </sheetData>
  <pageMargins left="0.78740157480314954" right="0.78740157480314954" top="1.1814960629921261" bottom="1.1814960629921261" header="0.78740157480314954" footer="0.78740157480314954"/>
  <pageSetup paperSize="0" fitToWidth="0" fitToHeight="0" pageOrder="overThenDown" orientation="portrait" horizontalDpi="0" verticalDpi="0" copies="0"/>
  <headerFooter alignWithMargins="0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B23" sqref="B23"/>
    </sheetView>
  </sheetViews>
  <sheetFormatPr defaultColWidth="10.69921875" defaultRowHeight="13.8" x14ac:dyDescent="0.25"/>
  <cols>
    <col min="1" max="1" width="37.19921875" customWidth="1"/>
    <col min="2" max="2" width="4.3984375" customWidth="1"/>
    <col min="3" max="3" width="6.8984375" hidden="1" customWidth="1"/>
    <col min="4" max="4" width="5" hidden="1" customWidth="1"/>
    <col min="5" max="5" width="98.59765625" customWidth="1"/>
    <col min="6" max="6" width="1.5" customWidth="1"/>
    <col min="7" max="7" width="7.5" customWidth="1"/>
    <col min="8" max="9" width="10.69921875" hidden="1" customWidth="1"/>
  </cols>
  <sheetData>
    <row r="1" spans="1:7" x14ac:dyDescent="0.25">
      <c r="A1" s="20"/>
      <c r="B1" s="20"/>
      <c r="C1" s="20"/>
      <c r="D1" s="20"/>
      <c r="E1" s="20"/>
      <c r="F1" s="20"/>
      <c r="G1" s="100"/>
    </row>
    <row r="2" spans="1:7" x14ac:dyDescent="0.25">
      <c r="A2" s="104" t="s">
        <v>533</v>
      </c>
      <c r="B2" s="105"/>
      <c r="C2" s="105"/>
      <c r="D2" s="105"/>
      <c r="E2" s="106" t="s">
        <v>534</v>
      </c>
      <c r="F2" s="20"/>
      <c r="G2" s="100"/>
    </row>
    <row r="3" spans="1:7" x14ac:dyDescent="0.25">
      <c r="A3" s="107" t="s">
        <v>535</v>
      </c>
      <c r="B3" s="108">
        <v>0.5</v>
      </c>
      <c r="C3" s="109"/>
      <c r="E3" s="110"/>
      <c r="F3" s="20"/>
      <c r="G3" s="100"/>
    </row>
    <row r="4" spans="1:7" x14ac:dyDescent="0.25">
      <c r="A4" s="111" t="s">
        <v>536</v>
      </c>
      <c r="B4" s="109"/>
      <c r="C4" s="109" t="b">
        <f>TRUE()</f>
        <v>1</v>
      </c>
      <c r="D4" s="109">
        <f>IF(C4=TRUE(),1,0)</f>
        <v>1</v>
      </c>
      <c r="E4" s="112" t="s">
        <v>537</v>
      </c>
      <c r="F4" s="20"/>
      <c r="G4" s="100"/>
    </row>
    <row r="5" spans="1:7" x14ac:dyDescent="0.25">
      <c r="A5" s="111" t="s">
        <v>538</v>
      </c>
      <c r="B5" s="109"/>
      <c r="C5" s="109" t="b">
        <f>FALSE()</f>
        <v>0</v>
      </c>
      <c r="D5" s="109">
        <f>IF(C5=TRUE(),1,0)</f>
        <v>0</v>
      </c>
      <c r="E5" s="112" t="s">
        <v>539</v>
      </c>
      <c r="F5" s="20"/>
      <c r="G5" s="100"/>
    </row>
    <row r="6" spans="1:7" x14ac:dyDescent="0.25">
      <c r="A6" s="111" t="s">
        <v>540</v>
      </c>
      <c r="B6" s="109"/>
      <c r="C6" s="100" t="b">
        <f>FALSE()</f>
        <v>0</v>
      </c>
      <c r="D6" s="109">
        <f>IF(C6=TRUE(),1,0)</f>
        <v>0</v>
      </c>
      <c r="E6" s="112" t="s">
        <v>541</v>
      </c>
      <c r="F6" s="20"/>
      <c r="G6" s="100"/>
    </row>
    <row r="7" spans="1:7" x14ac:dyDescent="0.25">
      <c r="A7" s="101" t="s">
        <v>542</v>
      </c>
      <c r="C7" t="b">
        <f>TRUE()</f>
        <v>1</v>
      </c>
      <c r="D7" s="109">
        <f>IF(C7=TRUE(),1,0)</f>
        <v>1</v>
      </c>
      <c r="E7" s="112" t="s">
        <v>543</v>
      </c>
      <c r="F7" s="20"/>
      <c r="G7" s="100"/>
    </row>
    <row r="8" spans="1:7" x14ac:dyDescent="0.25">
      <c r="E8" s="112"/>
      <c r="F8" s="20"/>
      <c r="G8" s="100"/>
    </row>
    <row r="9" spans="1:7" x14ac:dyDescent="0.25">
      <c r="A9" s="87" t="s">
        <v>544</v>
      </c>
      <c r="B9" s="34">
        <v>300</v>
      </c>
      <c r="C9" s="34"/>
      <c r="D9" s="34"/>
      <c r="E9" s="113" t="s">
        <v>545</v>
      </c>
      <c r="F9" s="20"/>
      <c r="G9" s="100"/>
    </row>
    <row r="10" spans="1:7" x14ac:dyDescent="0.25">
      <c r="A10" s="87" t="s">
        <v>546</v>
      </c>
      <c r="B10" s="109"/>
      <c r="C10" s="109" t="b">
        <f>TRUE()</f>
        <v>1</v>
      </c>
      <c r="D10" s="34">
        <f>IF(C10=TRUE(),1,0)</f>
        <v>1</v>
      </c>
      <c r="E10" s="113"/>
      <c r="F10" s="20"/>
      <c r="G10" s="100"/>
    </row>
    <row r="11" spans="1:7" x14ac:dyDescent="0.25">
      <c r="A11" s="87" t="s">
        <v>547</v>
      </c>
      <c r="B11" s="34">
        <v>0</v>
      </c>
      <c r="C11" s="34" t="b">
        <v>0</v>
      </c>
      <c r="D11" s="34">
        <f>IF(C11=TRUE(),(1+0.3*40/Duration),1)</f>
        <v>1</v>
      </c>
      <c r="E11" s="113" t="s">
        <v>548</v>
      </c>
      <c r="F11" s="20"/>
      <c r="G11" s="100"/>
    </row>
    <row r="12" spans="1:7" x14ac:dyDescent="0.25">
      <c r="A12" s="86" t="s">
        <v>549</v>
      </c>
      <c r="B12" s="51">
        <v>0</v>
      </c>
      <c r="C12" s="51"/>
      <c r="D12" s="51">
        <f>(1+B12*0.2*30/B9)</f>
        <v>1</v>
      </c>
      <c r="E12" s="114" t="s">
        <v>550</v>
      </c>
      <c r="F12" s="20"/>
      <c r="G12" s="100"/>
    </row>
    <row r="13" spans="1:7" x14ac:dyDescent="0.25">
      <c r="A13" s="20"/>
      <c r="B13" s="20"/>
      <c r="C13" s="20"/>
      <c r="D13" s="20"/>
      <c r="E13" s="20"/>
      <c r="F13" s="20"/>
      <c r="G13" s="100"/>
    </row>
    <row r="14" spans="1:7" x14ac:dyDescent="0.25">
      <c r="A14" s="115" t="s">
        <v>551</v>
      </c>
      <c r="B14" s="69"/>
      <c r="C14" s="69"/>
      <c r="D14" s="69"/>
      <c r="E14" s="70"/>
      <c r="F14" s="20"/>
      <c r="G14" s="100"/>
    </row>
    <row r="15" spans="1:7" x14ac:dyDescent="0.25">
      <c r="A15" s="87" t="s">
        <v>552</v>
      </c>
      <c r="B15" s="34"/>
      <c r="C15" s="34" t="b">
        <f>FALSE()</f>
        <v>0</v>
      </c>
      <c r="D15" s="34">
        <f>IF(C15=TRUE(),40,0)</f>
        <v>0</v>
      </c>
      <c r="E15" s="113" t="s">
        <v>553</v>
      </c>
      <c r="F15" s="20"/>
      <c r="G15" s="100"/>
    </row>
    <row r="16" spans="1:7" x14ac:dyDescent="0.25">
      <c r="A16" s="86" t="s">
        <v>554</v>
      </c>
      <c r="B16" s="51"/>
      <c r="C16" s="51" t="b">
        <f>FALSE()</f>
        <v>0</v>
      </c>
      <c r="D16" s="51"/>
      <c r="E16" s="114" t="s">
        <v>555</v>
      </c>
      <c r="F16" s="20"/>
      <c r="G16" s="100"/>
    </row>
    <row r="17" spans="1:9" x14ac:dyDescent="0.25">
      <c r="A17" s="20"/>
      <c r="B17" s="20"/>
      <c r="C17" s="20"/>
      <c r="D17" s="20"/>
      <c r="E17" s="20"/>
      <c r="F17" s="20"/>
      <c r="G17" s="100"/>
    </row>
    <row r="18" spans="1:9" x14ac:dyDescent="0.25">
      <c r="A18" s="115" t="s">
        <v>556</v>
      </c>
      <c r="B18" s="68"/>
      <c r="C18" s="68"/>
      <c r="D18" s="68"/>
      <c r="E18" s="116"/>
      <c r="F18" s="20"/>
      <c r="G18" s="100"/>
      <c r="H18" s="117" t="s">
        <v>23</v>
      </c>
    </row>
    <row r="19" spans="1:9" x14ac:dyDescent="0.25">
      <c r="A19" s="118" t="s">
        <v>557</v>
      </c>
      <c r="B19" s="34"/>
      <c r="C19" s="34"/>
      <c r="D19" s="34"/>
      <c r="E19" s="113"/>
      <c r="F19" s="20"/>
      <c r="G19" s="100"/>
      <c r="H19" s="117" t="s">
        <v>20</v>
      </c>
      <c r="I19" s="34">
        <f>IF($C$20=2,40,0)</f>
        <v>0</v>
      </c>
    </row>
    <row r="20" spans="1:9" ht="16.5" customHeight="1" x14ac:dyDescent="0.25">
      <c r="B20" s="34"/>
      <c r="C20" s="34">
        <v>6</v>
      </c>
      <c r="E20" s="113"/>
      <c r="F20" s="20"/>
      <c r="G20" s="100"/>
      <c r="H20" s="117" t="s">
        <v>558</v>
      </c>
      <c r="I20" s="34">
        <f>IF($C$20=3,80,0)</f>
        <v>0</v>
      </c>
    </row>
    <row r="21" spans="1:9" x14ac:dyDescent="0.25">
      <c r="B21" s="34"/>
      <c r="C21" s="34"/>
      <c r="E21" s="113"/>
      <c r="F21" s="20"/>
      <c r="G21" s="100"/>
      <c r="H21" s="117" t="s">
        <v>34</v>
      </c>
      <c r="I21" s="34">
        <f>IF($C$20=4,40,0)</f>
        <v>0</v>
      </c>
    </row>
    <row r="22" spans="1:9" x14ac:dyDescent="0.25">
      <c r="A22" s="118" t="s">
        <v>559</v>
      </c>
      <c r="B22" s="34"/>
      <c r="C22" s="34"/>
      <c r="D22" s="34"/>
      <c r="E22" s="113"/>
      <c r="F22" s="20"/>
      <c r="G22" s="100"/>
      <c r="H22" s="117" t="s">
        <v>30</v>
      </c>
      <c r="I22" s="34">
        <f>IF($C$20=5,40,0)</f>
        <v>0</v>
      </c>
    </row>
    <row r="23" spans="1:9" x14ac:dyDescent="0.25">
      <c r="A23" s="87" t="s">
        <v>560</v>
      </c>
      <c r="B23" s="34"/>
      <c r="C23" s="34" t="b">
        <f>TRUE()</f>
        <v>1</v>
      </c>
      <c r="D23" s="34">
        <f>IF(C23=TRUE(),(IF(C16=TRUE(),260,180)),0)</f>
        <v>180</v>
      </c>
      <c r="E23" s="113" t="s">
        <v>561</v>
      </c>
      <c r="F23" s="20"/>
      <c r="G23" s="100"/>
      <c r="H23" s="117" t="s">
        <v>173</v>
      </c>
      <c r="I23" s="34">
        <f>IF($C$20=6,40,0)</f>
        <v>40</v>
      </c>
    </row>
    <row r="24" spans="1:9" x14ac:dyDescent="0.25">
      <c r="A24" s="86" t="s">
        <v>562</v>
      </c>
      <c r="B24" s="119"/>
      <c r="C24" s="119" t="b">
        <v>0</v>
      </c>
      <c r="D24" s="51">
        <f>IF(C24=TRUE(),1,0)</f>
        <v>0</v>
      </c>
      <c r="E24" s="114" t="s">
        <v>563</v>
      </c>
      <c r="F24" s="20"/>
      <c r="G24" s="100"/>
      <c r="H24" s="117" t="s">
        <v>31</v>
      </c>
      <c r="I24" s="34">
        <f>IF($C$20=7,40,0)</f>
        <v>0</v>
      </c>
    </row>
    <row r="25" spans="1:9" x14ac:dyDescent="0.25">
      <c r="A25" s="20"/>
      <c r="B25" s="20"/>
      <c r="C25" s="20"/>
      <c r="D25" s="20"/>
      <c r="E25" s="20"/>
      <c r="F25" s="20"/>
      <c r="G25" s="100"/>
    </row>
    <row r="26" spans="1:9" x14ac:dyDescent="0.25">
      <c r="A26" s="20"/>
      <c r="B26" s="20"/>
      <c r="C26" s="20"/>
      <c r="D26" s="20"/>
      <c r="E26" s="20"/>
      <c r="F26" s="20"/>
      <c r="G26" s="100"/>
    </row>
    <row r="27" spans="1:9" x14ac:dyDescent="0.25">
      <c r="A27" s="115" t="s">
        <v>564</v>
      </c>
      <c r="B27" s="69"/>
      <c r="C27" s="69"/>
      <c r="D27" s="69"/>
      <c r="E27" s="120" t="s">
        <v>565</v>
      </c>
      <c r="F27" s="121"/>
      <c r="G27" s="100"/>
    </row>
    <row r="28" spans="1:9" x14ac:dyDescent="0.25">
      <c r="A28" s="111" t="s">
        <v>566</v>
      </c>
      <c r="B28" s="34"/>
      <c r="C28" s="34" t="b">
        <v>0</v>
      </c>
      <c r="D28" s="34">
        <f>IF(C28=TRUE(),1,0)</f>
        <v>0</v>
      </c>
      <c r="E28" s="113" t="s">
        <v>1030</v>
      </c>
      <c r="F28" s="121"/>
      <c r="G28" s="100"/>
    </row>
    <row r="29" spans="1:9" x14ac:dyDescent="0.25">
      <c r="A29" s="122" t="s">
        <v>567</v>
      </c>
      <c r="B29" s="34"/>
      <c r="C29" s="69" t="b">
        <f>TRUE()</f>
        <v>1</v>
      </c>
      <c r="D29" s="69">
        <f>IF(C29=TRUE(),0.8,1)</f>
        <v>0.8</v>
      </c>
      <c r="E29" s="116" t="s">
        <v>568</v>
      </c>
      <c r="F29" s="121"/>
      <c r="G29" s="100"/>
    </row>
    <row r="30" spans="1:9" x14ac:dyDescent="0.25">
      <c r="A30" s="122" t="s">
        <v>569</v>
      </c>
      <c r="B30" s="34"/>
      <c r="C30" s="68" t="b">
        <f>TRUE()</f>
        <v>1</v>
      </c>
      <c r="D30" s="69">
        <f>IF(C30=TRUE(),0.95,1)</f>
        <v>0.95</v>
      </c>
      <c r="E30" s="116" t="s">
        <v>570</v>
      </c>
      <c r="F30" s="121"/>
      <c r="G30" s="100"/>
    </row>
    <row r="31" spans="1:9" x14ac:dyDescent="0.25">
      <c r="A31" s="122" t="s">
        <v>571</v>
      </c>
      <c r="B31" s="34"/>
      <c r="C31" s="68" t="b">
        <f>TRUE()</f>
        <v>1</v>
      </c>
      <c r="D31" s="69">
        <f>1+0.04*MAX(IF(C31=TRUE(),1,0),SavageCombat/2)</f>
        <v>1.04</v>
      </c>
      <c r="E31" s="116" t="s">
        <v>572</v>
      </c>
      <c r="F31" s="121"/>
      <c r="G31" s="100"/>
    </row>
    <row r="32" spans="1:9" x14ac:dyDescent="0.25">
      <c r="A32" s="111" t="s">
        <v>573</v>
      </c>
      <c r="B32" s="34"/>
      <c r="C32" s="109" t="b">
        <f>TRUE()</f>
        <v>1</v>
      </c>
      <c r="D32" s="34">
        <f>IF(C32=TRUE(),0.16,0)</f>
        <v>0.16</v>
      </c>
      <c r="E32" s="113" t="s">
        <v>574</v>
      </c>
      <c r="F32" s="121"/>
      <c r="G32" s="100"/>
    </row>
    <row r="33" spans="1:7" x14ac:dyDescent="0.25">
      <c r="A33" s="123" t="s">
        <v>575</v>
      </c>
      <c r="B33" s="34"/>
      <c r="C33" s="109" t="b">
        <f>TRUE()</f>
        <v>1</v>
      </c>
      <c r="D33" s="34">
        <f>1+IF(C33=TRUE(),1.25,1)*D32</f>
        <v>1.2</v>
      </c>
      <c r="E33" s="124" t="s">
        <v>576</v>
      </c>
      <c r="F33" s="121"/>
      <c r="G33" s="100"/>
    </row>
    <row r="34" spans="1:7" x14ac:dyDescent="0.25">
      <c r="A34" s="122" t="s">
        <v>577</v>
      </c>
      <c r="B34" s="34"/>
      <c r="C34" s="68" t="b">
        <f>TRUE()</f>
        <v>1</v>
      </c>
      <c r="D34" s="69">
        <f>IF(C34=TRUE(),5,0)</f>
        <v>5</v>
      </c>
      <c r="E34" s="116" t="s">
        <v>578</v>
      </c>
      <c r="F34" s="121"/>
      <c r="G34" s="100"/>
    </row>
    <row r="35" spans="1:7" x14ac:dyDescent="0.25">
      <c r="A35" s="111" t="s">
        <v>579</v>
      </c>
      <c r="B35" s="34"/>
      <c r="C35" s="109" t="b">
        <f>TRUE()</f>
        <v>1</v>
      </c>
      <c r="D35" s="34">
        <f>IF(C35=TRUE(),550,0)</f>
        <v>550</v>
      </c>
      <c r="E35" s="113" t="s">
        <v>580</v>
      </c>
      <c r="F35" s="121"/>
      <c r="G35" s="100"/>
    </row>
    <row r="36" spans="1:7" x14ac:dyDescent="0.25">
      <c r="A36" s="123" t="s">
        <v>575</v>
      </c>
      <c r="B36" s="34"/>
      <c r="C36" s="109" t="b">
        <f>TRUE()</f>
        <v>1</v>
      </c>
      <c r="D36" s="34">
        <f>_xlfn.FLOOR.MATH(IF(C36=TRUE(),1.25,1)*D35,1,1)</f>
        <v>687</v>
      </c>
      <c r="E36" s="113"/>
      <c r="F36" s="121"/>
      <c r="G36" s="100"/>
    </row>
    <row r="37" spans="1:7" x14ac:dyDescent="0.25">
      <c r="A37" s="122" t="s">
        <v>581</v>
      </c>
      <c r="B37" s="34"/>
      <c r="C37" s="68" t="b">
        <f>TRUE()</f>
        <v>1</v>
      </c>
      <c r="D37" s="69">
        <f>IF(C37=TRUE(),1.1,1)</f>
        <v>1.1000000000000001</v>
      </c>
      <c r="E37" s="116" t="s">
        <v>582</v>
      </c>
      <c r="F37" s="121"/>
      <c r="G37" s="100"/>
    </row>
    <row r="38" spans="1:7" x14ac:dyDescent="0.25">
      <c r="A38" s="122" t="s">
        <v>583</v>
      </c>
      <c r="B38" s="34"/>
      <c r="C38" s="68" t="b">
        <f>TRUE()</f>
        <v>1</v>
      </c>
      <c r="D38" s="69">
        <f>IF(C38=TRUE(),1.3,1)</f>
        <v>1.3</v>
      </c>
      <c r="E38" s="116" t="s">
        <v>584</v>
      </c>
      <c r="F38" s="121"/>
      <c r="G38" s="100"/>
    </row>
    <row r="39" spans="1:7" x14ac:dyDescent="0.25">
      <c r="A39" s="122" t="s">
        <v>585</v>
      </c>
      <c r="B39" s="34"/>
      <c r="C39" s="68" t="b">
        <f>TRUE()</f>
        <v>1</v>
      </c>
      <c r="D39" s="69">
        <f>IF(C39=TRUE(),5,0)</f>
        <v>5</v>
      </c>
      <c r="E39" s="116" t="s">
        <v>586</v>
      </c>
      <c r="F39" s="121"/>
      <c r="G39" s="100"/>
    </row>
    <row r="40" spans="1:7" x14ac:dyDescent="0.25">
      <c r="A40" s="122" t="s">
        <v>587</v>
      </c>
      <c r="B40" s="34"/>
      <c r="C40" s="68" t="b">
        <f>TRUE()</f>
        <v>1</v>
      </c>
      <c r="D40" s="69">
        <f>IF(C40=TRUE(),5,0)</f>
        <v>5</v>
      </c>
      <c r="E40" s="116" t="s">
        <v>588</v>
      </c>
      <c r="F40" s="121"/>
      <c r="G40" s="100"/>
    </row>
    <row r="41" spans="1:7" x14ac:dyDescent="0.25">
      <c r="A41" s="122" t="s">
        <v>589</v>
      </c>
      <c r="B41" s="34"/>
      <c r="C41" s="68" t="b">
        <f>TRUE()</f>
        <v>1</v>
      </c>
      <c r="D41" s="69">
        <f>IF(C41=TRUE(),1.13,1)</f>
        <v>1.1299999999999999</v>
      </c>
      <c r="E41" s="116" t="s">
        <v>590</v>
      </c>
      <c r="F41" s="121"/>
      <c r="G41" s="100"/>
    </row>
    <row r="42" spans="1:7" x14ac:dyDescent="0.25">
      <c r="A42" s="122" t="s">
        <v>591</v>
      </c>
      <c r="B42" s="34"/>
      <c r="C42" s="68" t="b">
        <f>TRUE()</f>
        <v>1</v>
      </c>
      <c r="D42" s="69">
        <f>IF(C42=TRUE(),3,0)</f>
        <v>3</v>
      </c>
      <c r="E42" s="116" t="s">
        <v>592</v>
      </c>
      <c r="F42" s="121"/>
      <c r="G42" s="100"/>
    </row>
    <row r="43" spans="1:7" x14ac:dyDescent="0.25">
      <c r="A43" s="122" t="s">
        <v>593</v>
      </c>
      <c r="B43" s="34"/>
      <c r="C43" s="68" t="b">
        <f>TRUE()</f>
        <v>1</v>
      </c>
      <c r="D43" s="69">
        <f>IF(C43=TRUE(),1.03,1)</f>
        <v>1.03</v>
      </c>
      <c r="E43" s="116" t="s">
        <v>594</v>
      </c>
      <c r="F43" s="121"/>
      <c r="G43" s="100"/>
    </row>
    <row r="44" spans="1:7" x14ac:dyDescent="0.25">
      <c r="A44" s="122" t="s">
        <v>595</v>
      </c>
      <c r="B44" s="34"/>
      <c r="C44" s="68" t="b">
        <f>TRUE()</f>
        <v>1</v>
      </c>
      <c r="D44" s="69">
        <f>IF(C44=TRUE(),1.03,1)</f>
        <v>1.03</v>
      </c>
      <c r="E44" s="116" t="s">
        <v>596</v>
      </c>
      <c r="F44" s="121"/>
      <c r="G44" s="100"/>
    </row>
    <row r="45" spans="1:7" x14ac:dyDescent="0.25">
      <c r="A45" s="122" t="s">
        <v>597</v>
      </c>
      <c r="B45" s="34"/>
      <c r="C45" s="68" t="b">
        <v>1</v>
      </c>
      <c r="D45" s="69">
        <f>IF(C45=TRUE(),3,0)</f>
        <v>3</v>
      </c>
      <c r="E45" s="116" t="s">
        <v>598</v>
      </c>
      <c r="F45" s="121"/>
      <c r="G45" s="100"/>
    </row>
    <row r="46" spans="1:7" x14ac:dyDescent="0.25">
      <c r="A46" s="122" t="s">
        <v>599</v>
      </c>
      <c r="B46" s="34"/>
      <c r="C46" s="68" t="b">
        <v>1</v>
      </c>
      <c r="D46" s="69">
        <f>IF(C46=TRUE(),1.1,1)</f>
        <v>1.1000000000000001</v>
      </c>
      <c r="E46" s="116" t="s">
        <v>600</v>
      </c>
      <c r="F46" s="121"/>
      <c r="G46" s="100"/>
    </row>
    <row r="47" spans="1:7" x14ac:dyDescent="0.25">
      <c r="A47" s="111" t="s">
        <v>601</v>
      </c>
      <c r="B47" s="34"/>
      <c r="C47" s="109" t="b">
        <f>TRUE()</f>
        <v>1</v>
      </c>
      <c r="D47" s="34">
        <f>IF(C47=TRUE(),37,0)</f>
        <v>37</v>
      </c>
      <c r="E47" s="113" t="s">
        <v>602</v>
      </c>
      <c r="F47" s="121"/>
      <c r="G47" s="100"/>
    </row>
    <row r="48" spans="1:7" x14ac:dyDescent="0.25">
      <c r="A48" s="123" t="s">
        <v>575</v>
      </c>
      <c r="B48" s="34"/>
      <c r="C48" s="109" t="b">
        <f>TRUE()</f>
        <v>1</v>
      </c>
      <c r="D48" s="34">
        <f>_xlfn.FLOOR.MATH(IF(C48=TRUE(),1.4,1)*D47,1,1)</f>
        <v>51</v>
      </c>
      <c r="E48" s="113"/>
      <c r="F48" s="121"/>
      <c r="G48" s="100"/>
    </row>
    <row r="49" spans="1:7" x14ac:dyDescent="0.25">
      <c r="A49" s="107" t="s">
        <v>603</v>
      </c>
      <c r="B49" s="34"/>
      <c r="C49" s="108" t="b">
        <f>TRUE()</f>
        <v>1</v>
      </c>
      <c r="D49" s="56">
        <f>IF(C49=TRUE(),155,0)</f>
        <v>155</v>
      </c>
      <c r="E49" s="125" t="s">
        <v>604</v>
      </c>
      <c r="F49" s="121"/>
      <c r="G49" s="100"/>
    </row>
    <row r="50" spans="1:7" x14ac:dyDescent="0.25">
      <c r="A50" s="126" t="s">
        <v>575</v>
      </c>
      <c r="B50" s="119"/>
      <c r="C50" s="119" t="b">
        <f>TRUE()</f>
        <v>1</v>
      </c>
      <c r="D50" s="51">
        <f>_xlfn.FLOOR.MATH(IF(C50=TRUE(),1.15,1)*D49,1,1)</f>
        <v>178</v>
      </c>
      <c r="E50" s="127" t="s">
        <v>605</v>
      </c>
      <c r="F50" s="121"/>
      <c r="G50" s="100"/>
    </row>
    <row r="51" spans="1:7" x14ac:dyDescent="0.25">
      <c r="A51" s="20"/>
      <c r="B51" s="20"/>
      <c r="C51" s="20"/>
      <c r="D51" s="20"/>
      <c r="E51" s="20"/>
      <c r="F51" s="20"/>
      <c r="G51" s="100"/>
    </row>
  </sheetData>
  <dataValidations count="2">
    <dataValidation type="list" allowBlank="1" sqref="B18:D18">
      <formula1>GemList</formula1>
    </dataValidation>
    <dataValidation type="list" allowBlank="1" showErrorMessage="1" sqref="B85 D85">
      <formula1>Ranged</formula1>
    </dataValidation>
  </dataValidations>
  <pageMargins left="0.78740157480314954" right="0.78740157480314954" top="1.1814960629921261" bottom="1.1814960629921261" header="0.78740157480314954" footer="0.78740157480314954"/>
  <pageSetup paperSize="0" fitToWidth="0" fitToHeight="0" pageOrder="overThenDown" orientation="portrait" horizontalDpi="0" verticalDpi="0" copies="0"/>
  <headerFooter alignWithMargins="0">
    <oddHeader>&amp;C&amp;10&amp;A</oddHeader>
    <oddFooter>&amp;C&amp;10Page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095"/>
  <sheetViews>
    <sheetView workbookViewId="0">
      <selection activeCell="K7" sqref="K7"/>
    </sheetView>
  </sheetViews>
  <sheetFormatPr defaultColWidth="10.69921875" defaultRowHeight="13.8" x14ac:dyDescent="0.25"/>
  <sheetData>
    <row r="1" spans="1:60" x14ac:dyDescent="0.25">
      <c r="B1" t="s">
        <v>606</v>
      </c>
      <c r="C1" t="s">
        <v>150</v>
      </c>
      <c r="D1" t="s">
        <v>172</v>
      </c>
      <c r="E1" t="s">
        <v>24</v>
      </c>
      <c r="F1" t="s">
        <v>25</v>
      </c>
      <c r="G1" t="s">
        <v>607</v>
      </c>
      <c r="H1" t="s">
        <v>608</v>
      </c>
      <c r="I1" t="s">
        <v>30</v>
      </c>
      <c r="J1" t="s">
        <v>31</v>
      </c>
      <c r="K1" t="s">
        <v>175</v>
      </c>
      <c r="L1" t="s">
        <v>609</v>
      </c>
      <c r="M1" t="s">
        <v>610</v>
      </c>
      <c r="N1" t="s">
        <v>611</v>
      </c>
      <c r="O1" t="s">
        <v>612</v>
      </c>
      <c r="P1" t="s">
        <v>613</v>
      </c>
      <c r="Q1" t="s">
        <v>614</v>
      </c>
      <c r="R1" t="s">
        <v>615</v>
      </c>
      <c r="S1" t="s">
        <v>616</v>
      </c>
      <c r="T1" t="s">
        <v>617</v>
      </c>
      <c r="U1" t="s">
        <v>618</v>
      </c>
      <c r="V1" t="s">
        <v>619</v>
      </c>
      <c r="W1" t="s">
        <v>620</v>
      </c>
      <c r="X1" t="s">
        <v>621</v>
      </c>
      <c r="Y1" t="s">
        <v>622</v>
      </c>
      <c r="Z1" t="s">
        <v>623</v>
      </c>
      <c r="AA1" t="s">
        <v>624</v>
      </c>
      <c r="AB1" t="s">
        <v>625</v>
      </c>
      <c r="AC1" t="s">
        <v>626</v>
      </c>
      <c r="AD1" t="s">
        <v>627</v>
      </c>
      <c r="AE1" t="s">
        <v>376</v>
      </c>
      <c r="AF1" t="s">
        <v>628</v>
      </c>
      <c r="AG1" t="s">
        <v>629</v>
      </c>
      <c r="AH1" t="s">
        <v>630</v>
      </c>
      <c r="AI1" t="s">
        <v>631</v>
      </c>
      <c r="AJ1" t="s">
        <v>632</v>
      </c>
      <c r="AK1" t="s">
        <v>633</v>
      </c>
      <c r="AL1" t="s">
        <v>634</v>
      </c>
      <c r="AM1" t="s">
        <v>635</v>
      </c>
      <c r="AN1" t="s">
        <v>636</v>
      </c>
      <c r="AO1" t="s">
        <v>637</v>
      </c>
      <c r="AP1" t="s">
        <v>638</v>
      </c>
      <c r="AQ1" t="s">
        <v>639</v>
      </c>
      <c r="AR1" t="s">
        <v>640</v>
      </c>
      <c r="AS1" t="s">
        <v>641</v>
      </c>
      <c r="AT1" t="s">
        <v>642</v>
      </c>
      <c r="AU1" t="s">
        <v>643</v>
      </c>
      <c r="AV1" t="s">
        <v>644</v>
      </c>
      <c r="AW1" t="s">
        <v>645</v>
      </c>
      <c r="AX1" t="s">
        <v>646</v>
      </c>
      <c r="AY1" t="s">
        <v>647</v>
      </c>
      <c r="AZ1" t="s">
        <v>648</v>
      </c>
      <c r="BA1" t="s">
        <v>649</v>
      </c>
      <c r="BB1" t="s">
        <v>650</v>
      </c>
      <c r="BC1" t="s">
        <v>651</v>
      </c>
      <c r="BD1" t="s">
        <v>652</v>
      </c>
      <c r="BE1" t="s">
        <v>653</v>
      </c>
      <c r="BF1" t="s">
        <v>654</v>
      </c>
      <c r="BG1" t="s">
        <v>655</v>
      </c>
      <c r="BH1" t="s">
        <v>656</v>
      </c>
    </row>
    <row r="2" spans="1:60" x14ac:dyDescent="0.25">
      <c r="A2" t="s">
        <v>657</v>
      </c>
      <c r="B2">
        <f>Gear!I414</f>
        <v>20</v>
      </c>
      <c r="C2">
        <f t="shared" ref="C2:AH2" si="0">$B2</f>
        <v>20</v>
      </c>
      <c r="D2">
        <f t="shared" si="0"/>
        <v>20</v>
      </c>
      <c r="E2">
        <f t="shared" si="0"/>
        <v>20</v>
      </c>
      <c r="F2">
        <f t="shared" si="0"/>
        <v>20</v>
      </c>
      <c r="G2">
        <f t="shared" si="0"/>
        <v>20</v>
      </c>
      <c r="H2">
        <f t="shared" si="0"/>
        <v>20</v>
      </c>
      <c r="I2">
        <f t="shared" si="0"/>
        <v>20</v>
      </c>
      <c r="J2">
        <f t="shared" si="0"/>
        <v>20</v>
      </c>
      <c r="K2">
        <f t="shared" si="0"/>
        <v>20</v>
      </c>
      <c r="L2">
        <f t="shared" si="0"/>
        <v>20</v>
      </c>
      <c r="M2">
        <f t="shared" si="0"/>
        <v>20</v>
      </c>
      <c r="N2">
        <f t="shared" si="0"/>
        <v>20</v>
      </c>
      <c r="O2">
        <f t="shared" si="0"/>
        <v>20</v>
      </c>
      <c r="P2">
        <f t="shared" si="0"/>
        <v>20</v>
      </c>
      <c r="Q2">
        <f t="shared" si="0"/>
        <v>20</v>
      </c>
      <c r="R2">
        <f t="shared" si="0"/>
        <v>20</v>
      </c>
      <c r="S2">
        <f t="shared" si="0"/>
        <v>20</v>
      </c>
      <c r="T2">
        <f t="shared" si="0"/>
        <v>20</v>
      </c>
      <c r="U2">
        <f t="shared" si="0"/>
        <v>20</v>
      </c>
      <c r="V2">
        <f t="shared" si="0"/>
        <v>20</v>
      </c>
      <c r="W2">
        <f t="shared" si="0"/>
        <v>20</v>
      </c>
      <c r="X2">
        <f t="shared" si="0"/>
        <v>20</v>
      </c>
      <c r="Y2">
        <f t="shared" si="0"/>
        <v>20</v>
      </c>
      <c r="Z2">
        <f t="shared" si="0"/>
        <v>20</v>
      </c>
      <c r="AA2">
        <f t="shared" si="0"/>
        <v>20</v>
      </c>
      <c r="AB2">
        <f t="shared" si="0"/>
        <v>20</v>
      </c>
      <c r="AC2">
        <f t="shared" si="0"/>
        <v>20</v>
      </c>
      <c r="AD2">
        <f t="shared" si="0"/>
        <v>20</v>
      </c>
      <c r="AE2">
        <f t="shared" si="0"/>
        <v>20</v>
      </c>
      <c r="AF2">
        <f t="shared" si="0"/>
        <v>20</v>
      </c>
      <c r="AG2">
        <f t="shared" si="0"/>
        <v>20</v>
      </c>
      <c r="AH2">
        <f t="shared" si="0"/>
        <v>20</v>
      </c>
      <c r="AI2">
        <f t="shared" ref="AI2:BH2" si="1">$B2</f>
        <v>20</v>
      </c>
      <c r="AJ2">
        <f t="shared" si="1"/>
        <v>20</v>
      </c>
      <c r="AK2">
        <f t="shared" si="1"/>
        <v>20</v>
      </c>
      <c r="AL2">
        <f t="shared" si="1"/>
        <v>20</v>
      </c>
      <c r="AM2">
        <f t="shared" si="1"/>
        <v>20</v>
      </c>
      <c r="AN2">
        <f t="shared" si="1"/>
        <v>20</v>
      </c>
      <c r="AO2">
        <f t="shared" si="1"/>
        <v>20</v>
      </c>
      <c r="AP2">
        <f t="shared" si="1"/>
        <v>20</v>
      </c>
      <c r="AQ2">
        <f t="shared" si="1"/>
        <v>20</v>
      </c>
      <c r="AR2">
        <f t="shared" si="1"/>
        <v>20</v>
      </c>
      <c r="AS2">
        <f t="shared" si="1"/>
        <v>20</v>
      </c>
      <c r="AT2">
        <f t="shared" si="1"/>
        <v>20</v>
      </c>
      <c r="AU2">
        <f t="shared" si="1"/>
        <v>20</v>
      </c>
      <c r="AV2">
        <f t="shared" si="1"/>
        <v>20</v>
      </c>
      <c r="AW2">
        <f t="shared" si="1"/>
        <v>20</v>
      </c>
      <c r="AX2">
        <f t="shared" si="1"/>
        <v>20</v>
      </c>
      <c r="AY2">
        <f t="shared" si="1"/>
        <v>20</v>
      </c>
      <c r="AZ2">
        <f t="shared" si="1"/>
        <v>20</v>
      </c>
      <c r="BA2">
        <f t="shared" si="1"/>
        <v>20</v>
      </c>
      <c r="BB2">
        <f t="shared" si="1"/>
        <v>20</v>
      </c>
      <c r="BC2">
        <f t="shared" si="1"/>
        <v>20</v>
      </c>
      <c r="BD2">
        <f t="shared" si="1"/>
        <v>20</v>
      </c>
      <c r="BE2">
        <f t="shared" si="1"/>
        <v>20</v>
      </c>
      <c r="BF2">
        <f t="shared" si="1"/>
        <v>20</v>
      </c>
      <c r="BG2">
        <f t="shared" si="1"/>
        <v>20</v>
      </c>
      <c r="BH2">
        <f t="shared" si="1"/>
        <v>20</v>
      </c>
    </row>
    <row r="3" spans="1:60" x14ac:dyDescent="0.25">
      <c r="A3" t="s">
        <v>658</v>
      </c>
      <c r="B3">
        <f>Gear!J414+AgiFood</f>
        <v>1621</v>
      </c>
      <c r="C3">
        <f>$B3+1</f>
        <v>1622</v>
      </c>
      <c r="D3">
        <f t="shared" ref="D3:AI3" si="2">$B3</f>
        <v>1621</v>
      </c>
      <c r="E3">
        <f t="shared" si="2"/>
        <v>1621</v>
      </c>
      <c r="F3">
        <f t="shared" si="2"/>
        <v>1621</v>
      </c>
      <c r="G3">
        <f t="shared" si="2"/>
        <v>1621</v>
      </c>
      <c r="H3">
        <f t="shared" si="2"/>
        <v>1621</v>
      </c>
      <c r="I3">
        <f t="shared" si="2"/>
        <v>1621</v>
      </c>
      <c r="J3">
        <f t="shared" si="2"/>
        <v>1621</v>
      </c>
      <c r="K3">
        <f t="shared" si="2"/>
        <v>1621</v>
      </c>
      <c r="L3">
        <f t="shared" si="2"/>
        <v>1621</v>
      </c>
      <c r="M3">
        <f t="shared" si="2"/>
        <v>1621</v>
      </c>
      <c r="N3">
        <f t="shared" si="2"/>
        <v>1621</v>
      </c>
      <c r="O3">
        <f t="shared" si="2"/>
        <v>1621</v>
      </c>
      <c r="P3">
        <f t="shared" si="2"/>
        <v>1621</v>
      </c>
      <c r="Q3">
        <f t="shared" si="2"/>
        <v>1621</v>
      </c>
      <c r="R3">
        <f t="shared" si="2"/>
        <v>1621</v>
      </c>
      <c r="S3">
        <f t="shared" si="2"/>
        <v>1621</v>
      </c>
      <c r="T3">
        <f t="shared" si="2"/>
        <v>1621</v>
      </c>
      <c r="U3">
        <f t="shared" si="2"/>
        <v>1621</v>
      </c>
      <c r="V3">
        <f t="shared" si="2"/>
        <v>1621</v>
      </c>
      <c r="W3">
        <f t="shared" si="2"/>
        <v>1621</v>
      </c>
      <c r="X3">
        <f t="shared" si="2"/>
        <v>1621</v>
      </c>
      <c r="Y3">
        <f t="shared" si="2"/>
        <v>1621</v>
      </c>
      <c r="Z3">
        <f t="shared" si="2"/>
        <v>1621</v>
      </c>
      <c r="AA3">
        <f t="shared" si="2"/>
        <v>1621</v>
      </c>
      <c r="AB3">
        <f t="shared" si="2"/>
        <v>1621</v>
      </c>
      <c r="AC3">
        <f t="shared" si="2"/>
        <v>1621</v>
      </c>
      <c r="AD3">
        <f t="shared" si="2"/>
        <v>1621</v>
      </c>
      <c r="AE3">
        <f t="shared" si="2"/>
        <v>1621</v>
      </c>
      <c r="AF3">
        <f t="shared" si="2"/>
        <v>1621</v>
      </c>
      <c r="AG3">
        <f t="shared" si="2"/>
        <v>1621</v>
      </c>
      <c r="AH3">
        <f t="shared" si="2"/>
        <v>1621</v>
      </c>
      <c r="AI3">
        <f t="shared" si="2"/>
        <v>1621</v>
      </c>
      <c r="AJ3">
        <f t="shared" ref="AJ3:BH3" si="3">$B3</f>
        <v>1621</v>
      </c>
      <c r="AK3">
        <f t="shared" si="3"/>
        <v>1621</v>
      </c>
      <c r="AL3">
        <f t="shared" si="3"/>
        <v>1621</v>
      </c>
      <c r="AM3">
        <f t="shared" si="3"/>
        <v>1621</v>
      </c>
      <c r="AN3">
        <f t="shared" si="3"/>
        <v>1621</v>
      </c>
      <c r="AO3">
        <f t="shared" si="3"/>
        <v>1621</v>
      </c>
      <c r="AP3">
        <f t="shared" si="3"/>
        <v>1621</v>
      </c>
      <c r="AQ3">
        <f t="shared" si="3"/>
        <v>1621</v>
      </c>
      <c r="AR3">
        <f t="shared" si="3"/>
        <v>1621</v>
      </c>
      <c r="AS3">
        <f t="shared" si="3"/>
        <v>1621</v>
      </c>
      <c r="AT3">
        <f t="shared" si="3"/>
        <v>1621</v>
      </c>
      <c r="AU3">
        <f t="shared" si="3"/>
        <v>1621</v>
      </c>
      <c r="AV3">
        <f t="shared" si="3"/>
        <v>1621</v>
      </c>
      <c r="AW3">
        <f t="shared" si="3"/>
        <v>1621</v>
      </c>
      <c r="AX3">
        <f t="shared" si="3"/>
        <v>1621</v>
      </c>
      <c r="AY3">
        <f t="shared" si="3"/>
        <v>1621</v>
      </c>
      <c r="AZ3">
        <f t="shared" si="3"/>
        <v>1621</v>
      </c>
      <c r="BA3">
        <f t="shared" si="3"/>
        <v>1621</v>
      </c>
      <c r="BB3">
        <f t="shared" si="3"/>
        <v>1621</v>
      </c>
      <c r="BC3">
        <f t="shared" si="3"/>
        <v>1621</v>
      </c>
      <c r="BD3">
        <f t="shared" si="3"/>
        <v>1621</v>
      </c>
      <c r="BE3">
        <f t="shared" si="3"/>
        <v>1621</v>
      </c>
      <c r="BF3">
        <f t="shared" si="3"/>
        <v>1621</v>
      </c>
      <c r="BG3">
        <f t="shared" si="3"/>
        <v>1621</v>
      </c>
      <c r="BH3">
        <f t="shared" si="3"/>
        <v>1621</v>
      </c>
    </row>
    <row r="4" spans="1:60" x14ac:dyDescent="0.25">
      <c r="A4" t="s">
        <v>659</v>
      </c>
      <c r="B4">
        <f>Gear!M414+APFood</f>
        <v>2708</v>
      </c>
      <c r="C4">
        <f t="shared" ref="C4:C9" si="4">$B4</f>
        <v>2708</v>
      </c>
      <c r="D4">
        <f>$B4+1</f>
        <v>2709</v>
      </c>
      <c r="E4">
        <f t="shared" ref="E4:AJ4" si="5">$B4</f>
        <v>2708</v>
      </c>
      <c r="F4">
        <f t="shared" si="5"/>
        <v>2708</v>
      </c>
      <c r="G4">
        <f t="shared" si="5"/>
        <v>2708</v>
      </c>
      <c r="H4">
        <f t="shared" si="5"/>
        <v>2708</v>
      </c>
      <c r="I4">
        <f t="shared" si="5"/>
        <v>2708</v>
      </c>
      <c r="J4">
        <f t="shared" si="5"/>
        <v>2708</v>
      </c>
      <c r="K4">
        <f t="shared" si="5"/>
        <v>2708</v>
      </c>
      <c r="L4">
        <f t="shared" si="5"/>
        <v>2708</v>
      </c>
      <c r="M4">
        <f t="shared" si="5"/>
        <v>2708</v>
      </c>
      <c r="N4">
        <f t="shared" si="5"/>
        <v>2708</v>
      </c>
      <c r="O4">
        <f t="shared" si="5"/>
        <v>2708</v>
      </c>
      <c r="P4">
        <f t="shared" si="5"/>
        <v>2708</v>
      </c>
      <c r="Q4">
        <f t="shared" si="5"/>
        <v>2708</v>
      </c>
      <c r="R4">
        <f t="shared" si="5"/>
        <v>2708</v>
      </c>
      <c r="S4">
        <f t="shared" si="5"/>
        <v>2708</v>
      </c>
      <c r="T4">
        <f t="shared" si="5"/>
        <v>2708</v>
      </c>
      <c r="U4">
        <f t="shared" si="5"/>
        <v>2708</v>
      </c>
      <c r="V4">
        <f t="shared" si="5"/>
        <v>2708</v>
      </c>
      <c r="W4">
        <f t="shared" si="5"/>
        <v>2708</v>
      </c>
      <c r="X4">
        <f t="shared" si="5"/>
        <v>2708</v>
      </c>
      <c r="Y4">
        <f t="shared" si="5"/>
        <v>2708</v>
      </c>
      <c r="Z4">
        <f t="shared" si="5"/>
        <v>2708</v>
      </c>
      <c r="AA4">
        <f t="shared" si="5"/>
        <v>2708</v>
      </c>
      <c r="AB4">
        <f t="shared" si="5"/>
        <v>2708</v>
      </c>
      <c r="AC4">
        <f t="shared" si="5"/>
        <v>2708</v>
      </c>
      <c r="AD4">
        <f t="shared" si="5"/>
        <v>2708</v>
      </c>
      <c r="AE4">
        <f t="shared" si="5"/>
        <v>2708</v>
      </c>
      <c r="AF4">
        <f t="shared" si="5"/>
        <v>2708</v>
      </c>
      <c r="AG4">
        <f t="shared" si="5"/>
        <v>2708</v>
      </c>
      <c r="AH4">
        <f t="shared" si="5"/>
        <v>2708</v>
      </c>
      <c r="AI4">
        <f t="shared" si="5"/>
        <v>2708</v>
      </c>
      <c r="AJ4">
        <f t="shared" si="5"/>
        <v>2708</v>
      </c>
      <c r="AK4">
        <f t="shared" ref="AK4:BH4" si="6">$B4</f>
        <v>2708</v>
      </c>
      <c r="AL4">
        <f t="shared" si="6"/>
        <v>2708</v>
      </c>
      <c r="AM4">
        <f t="shared" si="6"/>
        <v>2708</v>
      </c>
      <c r="AN4">
        <f t="shared" si="6"/>
        <v>2708</v>
      </c>
      <c r="AO4">
        <f t="shared" si="6"/>
        <v>2708</v>
      </c>
      <c r="AP4">
        <f t="shared" si="6"/>
        <v>2708</v>
      </c>
      <c r="AQ4">
        <f t="shared" si="6"/>
        <v>2708</v>
      </c>
      <c r="AR4">
        <f t="shared" si="6"/>
        <v>2708</v>
      </c>
      <c r="AS4">
        <f t="shared" si="6"/>
        <v>2708</v>
      </c>
      <c r="AT4">
        <f t="shared" si="6"/>
        <v>2708</v>
      </c>
      <c r="AU4">
        <f t="shared" si="6"/>
        <v>2708</v>
      </c>
      <c r="AV4">
        <f t="shared" si="6"/>
        <v>2708</v>
      </c>
      <c r="AW4">
        <f t="shared" si="6"/>
        <v>2708</v>
      </c>
      <c r="AX4">
        <f t="shared" si="6"/>
        <v>2708</v>
      </c>
      <c r="AY4">
        <f t="shared" si="6"/>
        <v>2708</v>
      </c>
      <c r="AZ4">
        <f t="shared" si="6"/>
        <v>2708</v>
      </c>
      <c r="BA4">
        <f t="shared" si="6"/>
        <v>2708</v>
      </c>
      <c r="BB4">
        <f t="shared" si="6"/>
        <v>2708</v>
      </c>
      <c r="BC4">
        <f t="shared" si="6"/>
        <v>2708</v>
      </c>
      <c r="BD4">
        <f t="shared" si="6"/>
        <v>2708</v>
      </c>
      <c r="BE4">
        <f t="shared" si="6"/>
        <v>2708</v>
      </c>
      <c r="BF4">
        <f t="shared" si="6"/>
        <v>2708</v>
      </c>
      <c r="BG4">
        <f t="shared" si="6"/>
        <v>2708</v>
      </c>
      <c r="BH4">
        <f t="shared" si="6"/>
        <v>2708</v>
      </c>
    </row>
    <row r="5" spans="1:60" x14ac:dyDescent="0.25">
      <c r="A5" t="s">
        <v>660</v>
      </c>
      <c r="B5">
        <f>Gear!N414+Skinning</f>
        <v>905</v>
      </c>
      <c r="C5">
        <f t="shared" si="4"/>
        <v>905</v>
      </c>
      <c r="D5">
        <f>$B5</f>
        <v>905</v>
      </c>
      <c r="E5">
        <f>$B5+1</f>
        <v>906</v>
      </c>
      <c r="F5">
        <f t="shared" ref="F5:O7" si="7">$B5</f>
        <v>905</v>
      </c>
      <c r="G5">
        <f t="shared" si="7"/>
        <v>905</v>
      </c>
      <c r="H5">
        <f t="shared" si="7"/>
        <v>905</v>
      </c>
      <c r="I5">
        <f t="shared" si="7"/>
        <v>905</v>
      </c>
      <c r="J5">
        <f t="shared" si="7"/>
        <v>905</v>
      </c>
      <c r="K5">
        <f t="shared" si="7"/>
        <v>905</v>
      </c>
      <c r="L5">
        <f t="shared" si="7"/>
        <v>905</v>
      </c>
      <c r="M5">
        <f t="shared" si="7"/>
        <v>905</v>
      </c>
      <c r="N5">
        <f t="shared" si="7"/>
        <v>905</v>
      </c>
      <c r="O5">
        <f t="shared" si="7"/>
        <v>905</v>
      </c>
      <c r="P5">
        <f t="shared" ref="P5:Y7" si="8">$B5</f>
        <v>905</v>
      </c>
      <c r="Q5">
        <f t="shared" si="8"/>
        <v>905</v>
      </c>
      <c r="R5">
        <f t="shared" si="8"/>
        <v>905</v>
      </c>
      <c r="S5">
        <f t="shared" si="8"/>
        <v>905</v>
      </c>
      <c r="T5">
        <f t="shared" si="8"/>
        <v>905</v>
      </c>
      <c r="U5">
        <f t="shared" si="8"/>
        <v>905</v>
      </c>
      <c r="V5">
        <f t="shared" si="8"/>
        <v>905</v>
      </c>
      <c r="W5">
        <f t="shared" si="8"/>
        <v>905</v>
      </c>
      <c r="X5">
        <f t="shared" si="8"/>
        <v>905</v>
      </c>
      <c r="Y5">
        <f t="shared" si="8"/>
        <v>905</v>
      </c>
      <c r="Z5">
        <f t="shared" ref="Z5:AI7" si="9">$B5</f>
        <v>905</v>
      </c>
      <c r="AA5">
        <f t="shared" si="9"/>
        <v>905</v>
      </c>
      <c r="AB5">
        <f t="shared" si="9"/>
        <v>905</v>
      </c>
      <c r="AC5">
        <f t="shared" si="9"/>
        <v>905</v>
      </c>
      <c r="AD5">
        <f t="shared" si="9"/>
        <v>905</v>
      </c>
      <c r="AE5">
        <f t="shared" si="9"/>
        <v>905</v>
      </c>
      <c r="AF5">
        <f t="shared" si="9"/>
        <v>905</v>
      </c>
      <c r="AG5">
        <f t="shared" si="9"/>
        <v>905</v>
      </c>
      <c r="AH5">
        <f t="shared" si="9"/>
        <v>905</v>
      </c>
      <c r="AI5">
        <f t="shared" si="9"/>
        <v>905</v>
      </c>
      <c r="AJ5">
        <f t="shared" ref="AJ5:AS7" si="10">$B5</f>
        <v>905</v>
      </c>
      <c r="AK5">
        <f t="shared" si="10"/>
        <v>905</v>
      </c>
      <c r="AL5">
        <f t="shared" si="10"/>
        <v>905</v>
      </c>
      <c r="AM5">
        <f t="shared" si="10"/>
        <v>905</v>
      </c>
      <c r="AN5">
        <f t="shared" si="10"/>
        <v>905</v>
      </c>
      <c r="AO5">
        <f t="shared" si="10"/>
        <v>905</v>
      </c>
      <c r="AP5">
        <f t="shared" si="10"/>
        <v>905</v>
      </c>
      <c r="AQ5">
        <f t="shared" si="10"/>
        <v>905</v>
      </c>
      <c r="AR5">
        <f t="shared" si="10"/>
        <v>905</v>
      </c>
      <c r="AS5">
        <f t="shared" si="10"/>
        <v>905</v>
      </c>
      <c r="AT5">
        <f t="shared" ref="AT5:BH7" si="11">$B5</f>
        <v>905</v>
      </c>
      <c r="AU5">
        <f t="shared" si="11"/>
        <v>905</v>
      </c>
      <c r="AV5">
        <f t="shared" si="11"/>
        <v>905</v>
      </c>
      <c r="AW5">
        <f t="shared" si="11"/>
        <v>905</v>
      </c>
      <c r="AX5">
        <f t="shared" si="11"/>
        <v>905</v>
      </c>
      <c r="AY5">
        <f t="shared" si="11"/>
        <v>905</v>
      </c>
      <c r="AZ5">
        <f t="shared" si="11"/>
        <v>905</v>
      </c>
      <c r="BA5">
        <f t="shared" si="11"/>
        <v>905</v>
      </c>
      <c r="BB5">
        <f t="shared" si="11"/>
        <v>905</v>
      </c>
      <c r="BC5">
        <f t="shared" si="11"/>
        <v>905</v>
      </c>
      <c r="BD5">
        <f t="shared" si="11"/>
        <v>905</v>
      </c>
      <c r="BE5">
        <f t="shared" si="11"/>
        <v>905</v>
      </c>
      <c r="BF5">
        <f t="shared" si="11"/>
        <v>905</v>
      </c>
      <c r="BG5">
        <f t="shared" si="11"/>
        <v>905</v>
      </c>
      <c r="BH5">
        <f t="shared" si="11"/>
        <v>905</v>
      </c>
    </row>
    <row r="6" spans="1:60" x14ac:dyDescent="0.25">
      <c r="A6" t="s">
        <v>661</v>
      </c>
      <c r="B6">
        <f>Gear!O414+HitFood</f>
        <v>460</v>
      </c>
      <c r="C6">
        <f t="shared" si="4"/>
        <v>460</v>
      </c>
      <c r="D6">
        <f>$B6</f>
        <v>460</v>
      </c>
      <c r="E6">
        <f>$B6</f>
        <v>460</v>
      </c>
      <c r="F6">
        <f t="shared" si="7"/>
        <v>460</v>
      </c>
      <c r="G6">
        <f t="shared" si="7"/>
        <v>460</v>
      </c>
      <c r="H6">
        <f t="shared" si="7"/>
        <v>460</v>
      </c>
      <c r="I6">
        <f t="shared" si="7"/>
        <v>460</v>
      </c>
      <c r="J6">
        <f t="shared" si="7"/>
        <v>460</v>
      </c>
      <c r="K6">
        <f t="shared" si="7"/>
        <v>460</v>
      </c>
      <c r="L6">
        <f t="shared" si="7"/>
        <v>460</v>
      </c>
      <c r="M6">
        <f t="shared" si="7"/>
        <v>460</v>
      </c>
      <c r="N6">
        <f t="shared" si="7"/>
        <v>460</v>
      </c>
      <c r="O6">
        <f t="shared" si="7"/>
        <v>460</v>
      </c>
      <c r="P6">
        <f t="shared" si="8"/>
        <v>460</v>
      </c>
      <c r="Q6">
        <f t="shared" si="8"/>
        <v>460</v>
      </c>
      <c r="R6">
        <f t="shared" si="8"/>
        <v>460</v>
      </c>
      <c r="S6">
        <f t="shared" si="8"/>
        <v>460</v>
      </c>
      <c r="T6">
        <f t="shared" si="8"/>
        <v>460</v>
      </c>
      <c r="U6">
        <f t="shared" si="8"/>
        <v>460</v>
      </c>
      <c r="V6">
        <f t="shared" si="8"/>
        <v>460</v>
      </c>
      <c r="W6">
        <f t="shared" si="8"/>
        <v>460</v>
      </c>
      <c r="X6">
        <f t="shared" si="8"/>
        <v>460</v>
      </c>
      <c r="Y6">
        <f t="shared" si="8"/>
        <v>460</v>
      </c>
      <c r="Z6">
        <f t="shared" si="9"/>
        <v>460</v>
      </c>
      <c r="AA6">
        <f t="shared" si="9"/>
        <v>460</v>
      </c>
      <c r="AB6">
        <f t="shared" si="9"/>
        <v>460</v>
      </c>
      <c r="AC6">
        <f t="shared" si="9"/>
        <v>460</v>
      </c>
      <c r="AD6">
        <f t="shared" si="9"/>
        <v>460</v>
      </c>
      <c r="AE6">
        <f t="shared" si="9"/>
        <v>460</v>
      </c>
      <c r="AF6">
        <f t="shared" si="9"/>
        <v>460</v>
      </c>
      <c r="AG6">
        <f t="shared" si="9"/>
        <v>460</v>
      </c>
      <c r="AH6">
        <f t="shared" si="9"/>
        <v>460</v>
      </c>
      <c r="AI6">
        <f t="shared" si="9"/>
        <v>460</v>
      </c>
      <c r="AJ6">
        <f t="shared" si="10"/>
        <v>460</v>
      </c>
      <c r="AK6">
        <f t="shared" si="10"/>
        <v>460</v>
      </c>
      <c r="AL6">
        <f t="shared" si="10"/>
        <v>460</v>
      </c>
      <c r="AM6">
        <f t="shared" si="10"/>
        <v>460</v>
      </c>
      <c r="AN6">
        <f t="shared" si="10"/>
        <v>460</v>
      </c>
      <c r="AO6">
        <f t="shared" si="10"/>
        <v>460</v>
      </c>
      <c r="AP6">
        <f t="shared" si="10"/>
        <v>460</v>
      </c>
      <c r="AQ6">
        <f t="shared" si="10"/>
        <v>460</v>
      </c>
      <c r="AR6">
        <f t="shared" si="10"/>
        <v>460</v>
      </c>
      <c r="AS6">
        <f t="shared" si="10"/>
        <v>460</v>
      </c>
      <c r="AT6">
        <f t="shared" si="11"/>
        <v>460</v>
      </c>
      <c r="AU6">
        <f t="shared" si="11"/>
        <v>460</v>
      </c>
      <c r="AV6">
        <f t="shared" si="11"/>
        <v>460</v>
      </c>
      <c r="AW6">
        <f t="shared" si="11"/>
        <v>460</v>
      </c>
      <c r="AX6">
        <f t="shared" si="11"/>
        <v>460</v>
      </c>
      <c r="AY6">
        <f t="shared" si="11"/>
        <v>460</v>
      </c>
      <c r="AZ6">
        <f t="shared" si="11"/>
        <v>460</v>
      </c>
      <c r="BA6">
        <f t="shared" si="11"/>
        <v>460</v>
      </c>
      <c r="BB6">
        <f t="shared" si="11"/>
        <v>460</v>
      </c>
      <c r="BC6">
        <f t="shared" si="11"/>
        <v>460</v>
      </c>
      <c r="BD6">
        <f t="shared" si="11"/>
        <v>460</v>
      </c>
      <c r="BE6">
        <f t="shared" si="11"/>
        <v>460</v>
      </c>
      <c r="BF6">
        <f t="shared" si="11"/>
        <v>460</v>
      </c>
      <c r="BG6">
        <f t="shared" si="11"/>
        <v>460</v>
      </c>
      <c r="BH6">
        <f t="shared" si="11"/>
        <v>460</v>
      </c>
    </row>
    <row r="7" spans="1:60" x14ac:dyDescent="0.25">
      <c r="A7" t="s">
        <v>662</v>
      </c>
      <c r="B7">
        <f>Gear!P414+ExpFood</f>
        <v>162</v>
      </c>
      <c r="C7">
        <f t="shared" si="4"/>
        <v>162</v>
      </c>
      <c r="D7">
        <f>$B7</f>
        <v>162</v>
      </c>
      <c r="E7">
        <f>$B7</f>
        <v>162</v>
      </c>
      <c r="F7">
        <f t="shared" si="7"/>
        <v>162</v>
      </c>
      <c r="G7">
        <f t="shared" si="7"/>
        <v>162</v>
      </c>
      <c r="H7">
        <f t="shared" si="7"/>
        <v>162</v>
      </c>
      <c r="I7">
        <f t="shared" si="7"/>
        <v>162</v>
      </c>
      <c r="J7">
        <f t="shared" si="7"/>
        <v>162</v>
      </c>
      <c r="K7">
        <f t="shared" si="7"/>
        <v>162</v>
      </c>
      <c r="L7">
        <f t="shared" si="7"/>
        <v>162</v>
      </c>
      <c r="M7">
        <f t="shared" si="7"/>
        <v>162</v>
      </c>
      <c r="N7">
        <f t="shared" si="7"/>
        <v>162</v>
      </c>
      <c r="O7">
        <f t="shared" si="7"/>
        <v>162</v>
      </c>
      <c r="P7">
        <f t="shared" si="8"/>
        <v>162</v>
      </c>
      <c r="Q7">
        <f t="shared" si="8"/>
        <v>162</v>
      </c>
      <c r="R7">
        <f t="shared" si="8"/>
        <v>162</v>
      </c>
      <c r="S7">
        <f t="shared" si="8"/>
        <v>162</v>
      </c>
      <c r="T7">
        <f t="shared" si="8"/>
        <v>162</v>
      </c>
      <c r="U7">
        <f t="shared" si="8"/>
        <v>162</v>
      </c>
      <c r="V7">
        <f t="shared" si="8"/>
        <v>162</v>
      </c>
      <c r="W7">
        <f t="shared" si="8"/>
        <v>162</v>
      </c>
      <c r="X7">
        <f t="shared" si="8"/>
        <v>162</v>
      </c>
      <c r="Y7">
        <f t="shared" si="8"/>
        <v>162</v>
      </c>
      <c r="Z7">
        <f t="shared" si="9"/>
        <v>162</v>
      </c>
      <c r="AA7">
        <f t="shared" si="9"/>
        <v>162</v>
      </c>
      <c r="AB7">
        <f t="shared" si="9"/>
        <v>162</v>
      </c>
      <c r="AC7">
        <f t="shared" si="9"/>
        <v>162</v>
      </c>
      <c r="AD7">
        <f t="shared" si="9"/>
        <v>162</v>
      </c>
      <c r="AE7">
        <f t="shared" si="9"/>
        <v>162</v>
      </c>
      <c r="AF7">
        <f t="shared" si="9"/>
        <v>162</v>
      </c>
      <c r="AG7">
        <f t="shared" si="9"/>
        <v>162</v>
      </c>
      <c r="AH7">
        <f t="shared" si="9"/>
        <v>162</v>
      </c>
      <c r="AI7">
        <f t="shared" si="9"/>
        <v>162</v>
      </c>
      <c r="AJ7">
        <f t="shared" si="10"/>
        <v>162</v>
      </c>
      <c r="AK7">
        <f t="shared" si="10"/>
        <v>162</v>
      </c>
      <c r="AL7">
        <f t="shared" si="10"/>
        <v>162</v>
      </c>
      <c r="AM7">
        <f t="shared" si="10"/>
        <v>162</v>
      </c>
      <c r="AN7">
        <f t="shared" si="10"/>
        <v>162</v>
      </c>
      <c r="AO7">
        <f t="shared" si="10"/>
        <v>162</v>
      </c>
      <c r="AP7">
        <f t="shared" si="10"/>
        <v>162</v>
      </c>
      <c r="AQ7">
        <f t="shared" si="10"/>
        <v>162</v>
      </c>
      <c r="AR7">
        <f t="shared" si="10"/>
        <v>162</v>
      </c>
      <c r="AS7">
        <f t="shared" si="10"/>
        <v>162</v>
      </c>
      <c r="AT7">
        <f t="shared" si="11"/>
        <v>162</v>
      </c>
      <c r="AU7">
        <f t="shared" si="11"/>
        <v>162</v>
      </c>
      <c r="AV7">
        <f t="shared" si="11"/>
        <v>162</v>
      </c>
      <c r="AW7">
        <f t="shared" si="11"/>
        <v>162</v>
      </c>
      <c r="AX7">
        <f t="shared" si="11"/>
        <v>162</v>
      </c>
      <c r="AY7">
        <f t="shared" si="11"/>
        <v>162</v>
      </c>
      <c r="AZ7">
        <f t="shared" si="11"/>
        <v>162</v>
      </c>
      <c r="BA7">
        <f t="shared" si="11"/>
        <v>162</v>
      </c>
      <c r="BB7">
        <f t="shared" si="11"/>
        <v>162</v>
      </c>
      <c r="BC7">
        <f t="shared" si="11"/>
        <v>162</v>
      </c>
      <c r="BD7">
        <f t="shared" si="11"/>
        <v>162</v>
      </c>
      <c r="BE7">
        <f t="shared" si="11"/>
        <v>162</v>
      </c>
      <c r="BF7">
        <f t="shared" si="11"/>
        <v>162</v>
      </c>
      <c r="BG7">
        <f t="shared" si="11"/>
        <v>162</v>
      </c>
      <c r="BH7">
        <f t="shared" si="11"/>
        <v>162</v>
      </c>
    </row>
    <row r="8" spans="1:60" x14ac:dyDescent="0.25">
      <c r="A8" t="s">
        <v>663</v>
      </c>
      <c r="B8">
        <f>Gear!Q414+HasteFood</f>
        <v>735</v>
      </c>
      <c r="C8">
        <f t="shared" si="4"/>
        <v>735</v>
      </c>
      <c r="D8">
        <f>$B8</f>
        <v>735</v>
      </c>
      <c r="E8">
        <f>$B8</f>
        <v>735</v>
      </c>
      <c r="F8">
        <f t="shared" ref="F8:I9" si="12">$B8</f>
        <v>735</v>
      </c>
      <c r="G8">
        <f t="shared" si="12"/>
        <v>735</v>
      </c>
      <c r="H8">
        <f t="shared" si="12"/>
        <v>735</v>
      </c>
      <c r="I8">
        <f t="shared" si="12"/>
        <v>735</v>
      </c>
      <c r="J8">
        <f>$B8+1</f>
        <v>736</v>
      </c>
      <c r="K8">
        <f t="shared" ref="K8:AP8" si="13">$B8</f>
        <v>735</v>
      </c>
      <c r="L8">
        <f t="shared" si="13"/>
        <v>735</v>
      </c>
      <c r="M8">
        <f t="shared" si="13"/>
        <v>735</v>
      </c>
      <c r="N8">
        <f t="shared" si="13"/>
        <v>735</v>
      </c>
      <c r="O8">
        <f t="shared" si="13"/>
        <v>735</v>
      </c>
      <c r="P8">
        <f t="shared" si="13"/>
        <v>735</v>
      </c>
      <c r="Q8">
        <f t="shared" si="13"/>
        <v>735</v>
      </c>
      <c r="R8">
        <f t="shared" si="13"/>
        <v>735</v>
      </c>
      <c r="S8">
        <f t="shared" si="13"/>
        <v>735</v>
      </c>
      <c r="T8">
        <f t="shared" si="13"/>
        <v>735</v>
      </c>
      <c r="U8">
        <f t="shared" si="13"/>
        <v>735</v>
      </c>
      <c r="V8">
        <f t="shared" si="13"/>
        <v>735</v>
      </c>
      <c r="W8">
        <f t="shared" si="13"/>
        <v>735</v>
      </c>
      <c r="X8">
        <f t="shared" si="13"/>
        <v>735</v>
      </c>
      <c r="Y8">
        <f t="shared" si="13"/>
        <v>735</v>
      </c>
      <c r="Z8">
        <f t="shared" si="13"/>
        <v>735</v>
      </c>
      <c r="AA8">
        <f t="shared" si="13"/>
        <v>735</v>
      </c>
      <c r="AB8">
        <f t="shared" si="13"/>
        <v>735</v>
      </c>
      <c r="AC8">
        <f t="shared" si="13"/>
        <v>735</v>
      </c>
      <c r="AD8">
        <f t="shared" si="13"/>
        <v>735</v>
      </c>
      <c r="AE8">
        <f t="shared" si="13"/>
        <v>735</v>
      </c>
      <c r="AF8">
        <f t="shared" si="13"/>
        <v>735</v>
      </c>
      <c r="AG8">
        <f t="shared" si="13"/>
        <v>735</v>
      </c>
      <c r="AH8">
        <f t="shared" si="13"/>
        <v>735</v>
      </c>
      <c r="AI8">
        <f t="shared" si="13"/>
        <v>735</v>
      </c>
      <c r="AJ8">
        <f t="shared" si="13"/>
        <v>735</v>
      </c>
      <c r="AK8">
        <f t="shared" si="13"/>
        <v>735</v>
      </c>
      <c r="AL8">
        <f t="shared" si="13"/>
        <v>735</v>
      </c>
      <c r="AM8">
        <f t="shared" si="13"/>
        <v>735</v>
      </c>
      <c r="AN8">
        <f t="shared" si="13"/>
        <v>735</v>
      </c>
      <c r="AO8">
        <f t="shared" si="13"/>
        <v>735</v>
      </c>
      <c r="AP8">
        <f t="shared" si="13"/>
        <v>735</v>
      </c>
      <c r="AQ8">
        <f t="shared" ref="AQ8:BH8" si="14">$B8</f>
        <v>735</v>
      </c>
      <c r="AR8">
        <f t="shared" si="14"/>
        <v>735</v>
      </c>
      <c r="AS8">
        <f t="shared" si="14"/>
        <v>735</v>
      </c>
      <c r="AT8">
        <f t="shared" si="14"/>
        <v>735</v>
      </c>
      <c r="AU8">
        <f t="shared" si="14"/>
        <v>735</v>
      </c>
      <c r="AV8">
        <f t="shared" si="14"/>
        <v>735</v>
      </c>
      <c r="AW8">
        <f t="shared" si="14"/>
        <v>735</v>
      </c>
      <c r="AX8">
        <f t="shared" si="14"/>
        <v>735</v>
      </c>
      <c r="AY8">
        <f t="shared" si="14"/>
        <v>735</v>
      </c>
      <c r="AZ8">
        <f t="shared" si="14"/>
        <v>735</v>
      </c>
      <c r="BA8">
        <f t="shared" si="14"/>
        <v>735</v>
      </c>
      <c r="BB8">
        <f t="shared" si="14"/>
        <v>735</v>
      </c>
      <c r="BC8">
        <f t="shared" si="14"/>
        <v>735</v>
      </c>
      <c r="BD8">
        <f t="shared" si="14"/>
        <v>735</v>
      </c>
      <c r="BE8">
        <f t="shared" si="14"/>
        <v>735</v>
      </c>
      <c r="BF8">
        <f t="shared" si="14"/>
        <v>735</v>
      </c>
      <c r="BG8">
        <f t="shared" si="14"/>
        <v>735</v>
      </c>
      <c r="BH8">
        <f t="shared" si="14"/>
        <v>735</v>
      </c>
    </row>
    <row r="9" spans="1:60" x14ac:dyDescent="0.25">
      <c r="A9" t="s">
        <v>664</v>
      </c>
      <c r="B9">
        <f>Gear!R414+ArPenFood</f>
        <v>340</v>
      </c>
      <c r="C9">
        <f t="shared" si="4"/>
        <v>340</v>
      </c>
      <c r="D9">
        <f>$B9</f>
        <v>340</v>
      </c>
      <c r="E9">
        <f>$B9</f>
        <v>340</v>
      </c>
      <c r="F9">
        <f t="shared" si="12"/>
        <v>340</v>
      </c>
      <c r="G9">
        <f t="shared" si="12"/>
        <v>340</v>
      </c>
      <c r="H9">
        <f t="shared" si="12"/>
        <v>340</v>
      </c>
      <c r="I9">
        <f t="shared" si="12"/>
        <v>340</v>
      </c>
      <c r="J9">
        <f>$B9</f>
        <v>340</v>
      </c>
      <c r="K9">
        <f>$B9+1</f>
        <v>341</v>
      </c>
      <c r="L9">
        <f t="shared" ref="L9:AQ9" si="15">$B9</f>
        <v>340</v>
      </c>
      <c r="M9">
        <f t="shared" si="15"/>
        <v>340</v>
      </c>
      <c r="N9">
        <f t="shared" si="15"/>
        <v>340</v>
      </c>
      <c r="O9">
        <f t="shared" si="15"/>
        <v>340</v>
      </c>
      <c r="P9">
        <f t="shared" si="15"/>
        <v>340</v>
      </c>
      <c r="Q9">
        <f t="shared" si="15"/>
        <v>340</v>
      </c>
      <c r="R9">
        <f t="shared" si="15"/>
        <v>340</v>
      </c>
      <c r="S9">
        <f t="shared" si="15"/>
        <v>340</v>
      </c>
      <c r="T9">
        <f t="shared" si="15"/>
        <v>340</v>
      </c>
      <c r="U9">
        <f t="shared" si="15"/>
        <v>340</v>
      </c>
      <c r="V9">
        <f t="shared" si="15"/>
        <v>340</v>
      </c>
      <c r="W9">
        <f t="shared" si="15"/>
        <v>340</v>
      </c>
      <c r="X9">
        <f t="shared" si="15"/>
        <v>340</v>
      </c>
      <c r="Y9">
        <f t="shared" si="15"/>
        <v>340</v>
      </c>
      <c r="Z9">
        <f t="shared" si="15"/>
        <v>340</v>
      </c>
      <c r="AA9">
        <f t="shared" si="15"/>
        <v>340</v>
      </c>
      <c r="AB9">
        <f t="shared" si="15"/>
        <v>340</v>
      </c>
      <c r="AC9">
        <f t="shared" si="15"/>
        <v>340</v>
      </c>
      <c r="AD9">
        <f t="shared" si="15"/>
        <v>340</v>
      </c>
      <c r="AE9">
        <f t="shared" si="15"/>
        <v>340</v>
      </c>
      <c r="AF9">
        <f t="shared" si="15"/>
        <v>340</v>
      </c>
      <c r="AG9">
        <f t="shared" si="15"/>
        <v>340</v>
      </c>
      <c r="AH9">
        <f t="shared" si="15"/>
        <v>340</v>
      </c>
      <c r="AI9">
        <f t="shared" si="15"/>
        <v>340</v>
      </c>
      <c r="AJ9">
        <f t="shared" si="15"/>
        <v>340</v>
      </c>
      <c r="AK9">
        <f t="shared" si="15"/>
        <v>340</v>
      </c>
      <c r="AL9">
        <f t="shared" si="15"/>
        <v>340</v>
      </c>
      <c r="AM9">
        <f t="shared" si="15"/>
        <v>340</v>
      </c>
      <c r="AN9">
        <f t="shared" si="15"/>
        <v>340</v>
      </c>
      <c r="AO9">
        <f t="shared" si="15"/>
        <v>340</v>
      </c>
      <c r="AP9">
        <f t="shared" si="15"/>
        <v>340</v>
      </c>
      <c r="AQ9">
        <f t="shared" si="15"/>
        <v>340</v>
      </c>
      <c r="AR9">
        <f t="shared" ref="AR9:BH9" si="16">$B9</f>
        <v>340</v>
      </c>
      <c r="AS9">
        <f t="shared" si="16"/>
        <v>340</v>
      </c>
      <c r="AT9">
        <f t="shared" si="16"/>
        <v>340</v>
      </c>
      <c r="AU9">
        <f t="shared" si="16"/>
        <v>340</v>
      </c>
      <c r="AV9">
        <f t="shared" si="16"/>
        <v>340</v>
      </c>
      <c r="AW9">
        <f t="shared" si="16"/>
        <v>340</v>
      </c>
      <c r="AX9">
        <f t="shared" si="16"/>
        <v>340</v>
      </c>
      <c r="AY9">
        <f t="shared" si="16"/>
        <v>340</v>
      </c>
      <c r="AZ9">
        <f t="shared" si="16"/>
        <v>340</v>
      </c>
      <c r="BA9">
        <f t="shared" si="16"/>
        <v>340</v>
      </c>
      <c r="BB9">
        <f t="shared" si="16"/>
        <v>340</v>
      </c>
      <c r="BC9">
        <f t="shared" si="16"/>
        <v>340</v>
      </c>
      <c r="BD9">
        <f t="shared" si="16"/>
        <v>340</v>
      </c>
      <c r="BE9">
        <f t="shared" si="16"/>
        <v>340</v>
      </c>
      <c r="BF9">
        <f t="shared" si="16"/>
        <v>340</v>
      </c>
      <c r="BG9">
        <f t="shared" si="16"/>
        <v>340</v>
      </c>
      <c r="BH9">
        <f t="shared" si="16"/>
        <v>340</v>
      </c>
    </row>
    <row r="11" spans="1:60" x14ac:dyDescent="0.25">
      <c r="A11" t="s">
        <v>625</v>
      </c>
      <c r="B11">
        <f>IF(Gear!Y327&gt;1,1,0)</f>
        <v>0</v>
      </c>
      <c r="C11">
        <f t="shared" ref="C11:L14" si="17">$B11</f>
        <v>0</v>
      </c>
      <c r="D11">
        <f t="shared" si="17"/>
        <v>0</v>
      </c>
      <c r="E11">
        <f t="shared" si="17"/>
        <v>0</v>
      </c>
      <c r="F11">
        <f t="shared" si="17"/>
        <v>0</v>
      </c>
      <c r="G11">
        <f t="shared" si="17"/>
        <v>0</v>
      </c>
      <c r="H11">
        <f t="shared" si="17"/>
        <v>0</v>
      </c>
      <c r="I11">
        <f t="shared" si="17"/>
        <v>0</v>
      </c>
      <c r="J11">
        <f t="shared" si="17"/>
        <v>0</v>
      </c>
      <c r="K11">
        <f t="shared" si="17"/>
        <v>0</v>
      </c>
      <c r="L11">
        <f t="shared" si="17"/>
        <v>0</v>
      </c>
      <c r="M11">
        <f t="shared" ref="M11:AA14" si="18">$B11</f>
        <v>0</v>
      </c>
      <c r="N11">
        <f t="shared" si="18"/>
        <v>0</v>
      </c>
      <c r="O11">
        <f t="shared" si="18"/>
        <v>0</v>
      </c>
      <c r="P11">
        <f t="shared" si="18"/>
        <v>0</v>
      </c>
      <c r="Q11">
        <f t="shared" si="18"/>
        <v>0</v>
      </c>
      <c r="R11">
        <f t="shared" si="18"/>
        <v>0</v>
      </c>
      <c r="S11">
        <f t="shared" si="18"/>
        <v>0</v>
      </c>
      <c r="T11">
        <f t="shared" si="18"/>
        <v>0</v>
      </c>
      <c r="U11">
        <f t="shared" si="18"/>
        <v>0</v>
      </c>
      <c r="V11">
        <f t="shared" si="18"/>
        <v>0</v>
      </c>
      <c r="W11">
        <f t="shared" si="18"/>
        <v>0</v>
      </c>
      <c r="X11">
        <f t="shared" si="18"/>
        <v>0</v>
      </c>
      <c r="Y11">
        <f t="shared" si="18"/>
        <v>0</v>
      </c>
      <c r="Z11">
        <f t="shared" si="18"/>
        <v>0</v>
      </c>
      <c r="AA11">
        <f t="shared" si="18"/>
        <v>0</v>
      </c>
      <c r="AB11">
        <f>1-$B11</f>
        <v>1</v>
      </c>
      <c r="AC11">
        <f t="shared" ref="AC11:BH11" si="19">$B11</f>
        <v>0</v>
      </c>
      <c r="AD11">
        <f t="shared" si="19"/>
        <v>0</v>
      </c>
      <c r="AE11">
        <f t="shared" si="19"/>
        <v>0</v>
      </c>
      <c r="AF11">
        <f t="shared" si="19"/>
        <v>0</v>
      </c>
      <c r="AG11">
        <f t="shared" si="19"/>
        <v>0</v>
      </c>
      <c r="AH11">
        <f t="shared" si="19"/>
        <v>0</v>
      </c>
      <c r="AI11">
        <f t="shared" si="19"/>
        <v>0</v>
      </c>
      <c r="AJ11">
        <f t="shared" si="19"/>
        <v>0</v>
      </c>
      <c r="AK11">
        <f t="shared" si="19"/>
        <v>0</v>
      </c>
      <c r="AL11">
        <f t="shared" si="19"/>
        <v>0</v>
      </c>
      <c r="AM11">
        <f t="shared" si="19"/>
        <v>0</v>
      </c>
      <c r="AN11">
        <f t="shared" si="19"/>
        <v>0</v>
      </c>
      <c r="AO11">
        <f t="shared" si="19"/>
        <v>0</v>
      </c>
      <c r="AP11">
        <f t="shared" si="19"/>
        <v>0</v>
      </c>
      <c r="AQ11">
        <f t="shared" si="19"/>
        <v>0</v>
      </c>
      <c r="AR11">
        <f t="shared" si="19"/>
        <v>0</v>
      </c>
      <c r="AS11">
        <f t="shared" si="19"/>
        <v>0</v>
      </c>
      <c r="AT11">
        <f t="shared" si="19"/>
        <v>0</v>
      </c>
      <c r="AU11">
        <f t="shared" si="19"/>
        <v>0</v>
      </c>
      <c r="AV11">
        <f t="shared" si="19"/>
        <v>0</v>
      </c>
      <c r="AW11">
        <f t="shared" si="19"/>
        <v>0</v>
      </c>
      <c r="AX11">
        <f t="shared" si="19"/>
        <v>0</v>
      </c>
      <c r="AY11">
        <f t="shared" si="19"/>
        <v>0</v>
      </c>
      <c r="AZ11">
        <f t="shared" si="19"/>
        <v>0</v>
      </c>
      <c r="BA11">
        <f t="shared" si="19"/>
        <v>0</v>
      </c>
      <c r="BB11">
        <f t="shared" si="19"/>
        <v>0</v>
      </c>
      <c r="BC11">
        <f t="shared" si="19"/>
        <v>0</v>
      </c>
      <c r="BD11">
        <f t="shared" si="19"/>
        <v>0</v>
      </c>
      <c r="BE11">
        <f t="shared" si="19"/>
        <v>0</v>
      </c>
      <c r="BF11">
        <f t="shared" si="19"/>
        <v>0</v>
      </c>
      <c r="BG11">
        <f t="shared" si="19"/>
        <v>0</v>
      </c>
      <c r="BH11">
        <f t="shared" si="19"/>
        <v>0</v>
      </c>
    </row>
    <row r="12" spans="1:60" x14ac:dyDescent="0.25">
      <c r="A12" t="s">
        <v>626</v>
      </c>
      <c r="B12">
        <f>IF(Gear!Y327&gt;3,1,0)</f>
        <v>0</v>
      </c>
      <c r="C12">
        <f t="shared" si="17"/>
        <v>0</v>
      </c>
      <c r="D12">
        <f t="shared" si="17"/>
        <v>0</v>
      </c>
      <c r="E12">
        <f t="shared" si="17"/>
        <v>0</v>
      </c>
      <c r="F12">
        <f t="shared" si="17"/>
        <v>0</v>
      </c>
      <c r="G12">
        <f t="shared" si="17"/>
        <v>0</v>
      </c>
      <c r="H12">
        <f t="shared" si="17"/>
        <v>0</v>
      </c>
      <c r="I12">
        <f t="shared" si="17"/>
        <v>0</v>
      </c>
      <c r="J12">
        <f t="shared" si="17"/>
        <v>0</v>
      </c>
      <c r="K12">
        <f t="shared" si="17"/>
        <v>0</v>
      </c>
      <c r="L12">
        <f t="shared" si="17"/>
        <v>0</v>
      </c>
      <c r="M12">
        <f t="shared" si="18"/>
        <v>0</v>
      </c>
      <c r="N12">
        <f t="shared" si="18"/>
        <v>0</v>
      </c>
      <c r="O12">
        <f t="shared" si="18"/>
        <v>0</v>
      </c>
      <c r="P12">
        <f t="shared" si="18"/>
        <v>0</v>
      </c>
      <c r="Q12">
        <f t="shared" si="18"/>
        <v>0</v>
      </c>
      <c r="R12">
        <f t="shared" si="18"/>
        <v>0</v>
      </c>
      <c r="S12">
        <f t="shared" si="18"/>
        <v>0</v>
      </c>
      <c r="T12">
        <f t="shared" si="18"/>
        <v>0</v>
      </c>
      <c r="U12">
        <f t="shared" si="18"/>
        <v>0</v>
      </c>
      <c r="V12">
        <f t="shared" si="18"/>
        <v>0</v>
      </c>
      <c r="W12">
        <f t="shared" si="18"/>
        <v>0</v>
      </c>
      <c r="X12">
        <f t="shared" si="18"/>
        <v>0</v>
      </c>
      <c r="Y12">
        <f t="shared" si="18"/>
        <v>0</v>
      </c>
      <c r="Z12">
        <f t="shared" si="18"/>
        <v>0</v>
      </c>
      <c r="AA12">
        <f t="shared" si="18"/>
        <v>0</v>
      </c>
      <c r="AB12">
        <f>$B12</f>
        <v>0</v>
      </c>
      <c r="AC12">
        <f>1-$B12</f>
        <v>1</v>
      </c>
      <c r="AD12">
        <f t="shared" ref="AD12:BH12" si="20">$B12</f>
        <v>0</v>
      </c>
      <c r="AE12">
        <f t="shared" si="20"/>
        <v>0</v>
      </c>
      <c r="AF12">
        <f t="shared" si="20"/>
        <v>0</v>
      </c>
      <c r="AG12">
        <f t="shared" si="20"/>
        <v>0</v>
      </c>
      <c r="AH12">
        <f t="shared" si="20"/>
        <v>0</v>
      </c>
      <c r="AI12">
        <f t="shared" si="20"/>
        <v>0</v>
      </c>
      <c r="AJ12">
        <f t="shared" si="20"/>
        <v>0</v>
      </c>
      <c r="AK12">
        <f t="shared" si="20"/>
        <v>0</v>
      </c>
      <c r="AL12">
        <f t="shared" si="20"/>
        <v>0</v>
      </c>
      <c r="AM12">
        <f t="shared" si="20"/>
        <v>0</v>
      </c>
      <c r="AN12">
        <f t="shared" si="20"/>
        <v>0</v>
      </c>
      <c r="AO12">
        <f t="shared" si="20"/>
        <v>0</v>
      </c>
      <c r="AP12">
        <f t="shared" si="20"/>
        <v>0</v>
      </c>
      <c r="AQ12">
        <f t="shared" si="20"/>
        <v>0</v>
      </c>
      <c r="AR12">
        <f t="shared" si="20"/>
        <v>0</v>
      </c>
      <c r="AS12">
        <f t="shared" si="20"/>
        <v>0</v>
      </c>
      <c r="AT12">
        <f t="shared" si="20"/>
        <v>0</v>
      </c>
      <c r="AU12">
        <f t="shared" si="20"/>
        <v>0</v>
      </c>
      <c r="AV12">
        <f t="shared" si="20"/>
        <v>0</v>
      </c>
      <c r="AW12">
        <f t="shared" si="20"/>
        <v>0</v>
      </c>
      <c r="AX12">
        <f t="shared" si="20"/>
        <v>0</v>
      </c>
      <c r="AY12">
        <f t="shared" si="20"/>
        <v>0</v>
      </c>
      <c r="AZ12">
        <f t="shared" si="20"/>
        <v>0</v>
      </c>
      <c r="BA12">
        <f t="shared" si="20"/>
        <v>0</v>
      </c>
      <c r="BB12">
        <f t="shared" si="20"/>
        <v>0</v>
      </c>
      <c r="BC12">
        <f t="shared" si="20"/>
        <v>0</v>
      </c>
      <c r="BD12">
        <f t="shared" si="20"/>
        <v>0</v>
      </c>
      <c r="BE12">
        <f t="shared" si="20"/>
        <v>0</v>
      </c>
      <c r="BF12">
        <f t="shared" si="20"/>
        <v>0</v>
      </c>
      <c r="BG12">
        <f t="shared" si="20"/>
        <v>0</v>
      </c>
      <c r="BH12">
        <f t="shared" si="20"/>
        <v>0</v>
      </c>
    </row>
    <row r="13" spans="1:60" x14ac:dyDescent="0.25">
      <c r="A13" t="s">
        <v>640</v>
      </c>
      <c r="B13">
        <f>IF(Gear!Z327&gt;1,1,0)</f>
        <v>0</v>
      </c>
      <c r="C13">
        <f t="shared" si="17"/>
        <v>0</v>
      </c>
      <c r="D13">
        <f t="shared" si="17"/>
        <v>0</v>
      </c>
      <c r="E13">
        <f t="shared" si="17"/>
        <v>0</v>
      </c>
      <c r="F13">
        <f t="shared" si="17"/>
        <v>0</v>
      </c>
      <c r="G13">
        <f t="shared" si="17"/>
        <v>0</v>
      </c>
      <c r="H13">
        <f t="shared" si="17"/>
        <v>0</v>
      </c>
      <c r="I13">
        <f t="shared" si="17"/>
        <v>0</v>
      </c>
      <c r="J13">
        <f t="shared" si="17"/>
        <v>0</v>
      </c>
      <c r="K13">
        <f t="shared" si="17"/>
        <v>0</v>
      </c>
      <c r="L13">
        <f t="shared" si="17"/>
        <v>0</v>
      </c>
      <c r="M13">
        <f t="shared" si="18"/>
        <v>0</v>
      </c>
      <c r="N13">
        <f t="shared" si="18"/>
        <v>0</v>
      </c>
      <c r="O13">
        <f t="shared" si="18"/>
        <v>0</v>
      </c>
      <c r="P13">
        <f t="shared" si="18"/>
        <v>0</v>
      </c>
      <c r="Q13">
        <f t="shared" si="18"/>
        <v>0</v>
      </c>
      <c r="R13">
        <f t="shared" si="18"/>
        <v>0</v>
      </c>
      <c r="S13">
        <f t="shared" si="18"/>
        <v>0</v>
      </c>
      <c r="T13">
        <f t="shared" si="18"/>
        <v>0</v>
      </c>
      <c r="U13">
        <f t="shared" si="18"/>
        <v>0</v>
      </c>
      <c r="V13">
        <f t="shared" si="18"/>
        <v>0</v>
      </c>
      <c r="W13">
        <f t="shared" si="18"/>
        <v>0</v>
      </c>
      <c r="X13">
        <f t="shared" si="18"/>
        <v>0</v>
      </c>
      <c r="Y13">
        <f t="shared" si="18"/>
        <v>0</v>
      </c>
      <c r="Z13">
        <f t="shared" si="18"/>
        <v>0</v>
      </c>
      <c r="AA13">
        <f t="shared" si="18"/>
        <v>0</v>
      </c>
      <c r="AB13">
        <f>$B13</f>
        <v>0</v>
      </c>
      <c r="AC13">
        <f t="shared" ref="AC13:AQ16" si="21">$B13</f>
        <v>0</v>
      </c>
      <c r="AD13">
        <f t="shared" si="21"/>
        <v>0</v>
      </c>
      <c r="AE13">
        <f t="shared" si="21"/>
        <v>0</v>
      </c>
      <c r="AF13">
        <f t="shared" si="21"/>
        <v>0</v>
      </c>
      <c r="AG13">
        <f t="shared" si="21"/>
        <v>0</v>
      </c>
      <c r="AH13">
        <f t="shared" si="21"/>
        <v>0</v>
      </c>
      <c r="AI13">
        <f t="shared" si="21"/>
        <v>0</v>
      </c>
      <c r="AJ13">
        <f t="shared" si="21"/>
        <v>0</v>
      </c>
      <c r="AK13">
        <f t="shared" si="21"/>
        <v>0</v>
      </c>
      <c r="AL13">
        <f t="shared" si="21"/>
        <v>0</v>
      </c>
      <c r="AM13">
        <f t="shared" si="21"/>
        <v>0</v>
      </c>
      <c r="AN13">
        <f t="shared" si="21"/>
        <v>0</v>
      </c>
      <c r="AO13">
        <f t="shared" si="21"/>
        <v>0</v>
      </c>
      <c r="AP13">
        <f t="shared" si="21"/>
        <v>0</v>
      </c>
      <c r="AQ13">
        <f t="shared" si="21"/>
        <v>0</v>
      </c>
      <c r="AR13">
        <f>1-$B13</f>
        <v>1</v>
      </c>
      <c r="AS13">
        <f t="shared" ref="AS13:BH13" si="22">$B13</f>
        <v>0</v>
      </c>
      <c r="AT13">
        <f t="shared" si="22"/>
        <v>0</v>
      </c>
      <c r="AU13">
        <f t="shared" si="22"/>
        <v>0</v>
      </c>
      <c r="AV13">
        <f t="shared" si="22"/>
        <v>0</v>
      </c>
      <c r="AW13">
        <f t="shared" si="22"/>
        <v>0</v>
      </c>
      <c r="AX13">
        <f t="shared" si="22"/>
        <v>0</v>
      </c>
      <c r="AY13">
        <f t="shared" si="22"/>
        <v>0</v>
      </c>
      <c r="AZ13">
        <f t="shared" si="22"/>
        <v>0</v>
      </c>
      <c r="BA13">
        <f t="shared" si="22"/>
        <v>0</v>
      </c>
      <c r="BB13">
        <f t="shared" si="22"/>
        <v>0</v>
      </c>
      <c r="BC13">
        <f t="shared" si="22"/>
        <v>0</v>
      </c>
      <c r="BD13">
        <f t="shared" si="22"/>
        <v>0</v>
      </c>
      <c r="BE13">
        <f t="shared" si="22"/>
        <v>0</v>
      </c>
      <c r="BF13">
        <f t="shared" si="22"/>
        <v>0</v>
      </c>
      <c r="BG13">
        <f t="shared" si="22"/>
        <v>0</v>
      </c>
      <c r="BH13">
        <f t="shared" si="22"/>
        <v>0</v>
      </c>
    </row>
    <row r="14" spans="1:60" x14ac:dyDescent="0.25">
      <c r="A14" t="s">
        <v>641</v>
      </c>
      <c r="B14">
        <f>IF(Gear!Z327&gt;3,1,0)</f>
        <v>0</v>
      </c>
      <c r="C14">
        <f t="shared" si="17"/>
        <v>0</v>
      </c>
      <c r="D14">
        <f t="shared" si="17"/>
        <v>0</v>
      </c>
      <c r="E14">
        <f t="shared" si="17"/>
        <v>0</v>
      </c>
      <c r="F14">
        <f t="shared" si="17"/>
        <v>0</v>
      </c>
      <c r="G14">
        <f t="shared" si="17"/>
        <v>0</v>
      </c>
      <c r="H14">
        <f t="shared" si="17"/>
        <v>0</v>
      </c>
      <c r="I14">
        <f t="shared" si="17"/>
        <v>0</v>
      </c>
      <c r="J14">
        <f t="shared" si="17"/>
        <v>0</v>
      </c>
      <c r="K14">
        <f t="shared" si="17"/>
        <v>0</v>
      </c>
      <c r="L14">
        <f t="shared" si="17"/>
        <v>0</v>
      </c>
      <c r="M14">
        <f t="shared" si="18"/>
        <v>0</v>
      </c>
      <c r="N14">
        <f t="shared" si="18"/>
        <v>0</v>
      </c>
      <c r="O14">
        <f t="shared" si="18"/>
        <v>0</v>
      </c>
      <c r="P14">
        <f t="shared" si="18"/>
        <v>0</v>
      </c>
      <c r="Q14">
        <f t="shared" si="18"/>
        <v>0</v>
      </c>
      <c r="R14">
        <f t="shared" si="18"/>
        <v>0</v>
      </c>
      <c r="S14">
        <f t="shared" si="18"/>
        <v>0</v>
      </c>
      <c r="T14">
        <f t="shared" si="18"/>
        <v>0</v>
      </c>
      <c r="U14">
        <f t="shared" si="18"/>
        <v>0</v>
      </c>
      <c r="V14">
        <f t="shared" si="18"/>
        <v>0</v>
      </c>
      <c r="W14">
        <f t="shared" si="18"/>
        <v>0</v>
      </c>
      <c r="X14">
        <f t="shared" si="18"/>
        <v>0</v>
      </c>
      <c r="Y14">
        <f t="shared" si="18"/>
        <v>0</v>
      </c>
      <c r="Z14">
        <f t="shared" si="18"/>
        <v>0</v>
      </c>
      <c r="AA14">
        <f t="shared" si="18"/>
        <v>0</v>
      </c>
      <c r="AB14">
        <f>$B14</f>
        <v>0</v>
      </c>
      <c r="AC14">
        <f t="shared" si="21"/>
        <v>0</v>
      </c>
      <c r="AD14">
        <f t="shared" si="21"/>
        <v>0</v>
      </c>
      <c r="AE14">
        <f t="shared" si="21"/>
        <v>0</v>
      </c>
      <c r="AF14">
        <f t="shared" si="21"/>
        <v>0</v>
      </c>
      <c r="AG14">
        <f t="shared" si="21"/>
        <v>0</v>
      </c>
      <c r="AH14">
        <f t="shared" si="21"/>
        <v>0</v>
      </c>
      <c r="AI14">
        <f t="shared" si="21"/>
        <v>0</v>
      </c>
      <c r="AJ14">
        <f t="shared" si="21"/>
        <v>0</v>
      </c>
      <c r="AK14">
        <f t="shared" si="21"/>
        <v>0</v>
      </c>
      <c r="AL14">
        <f t="shared" si="21"/>
        <v>0</v>
      </c>
      <c r="AM14">
        <f t="shared" si="21"/>
        <v>0</v>
      </c>
      <c r="AN14">
        <f t="shared" si="21"/>
        <v>0</v>
      </c>
      <c r="AO14">
        <f t="shared" si="21"/>
        <v>0</v>
      </c>
      <c r="AP14">
        <f t="shared" si="21"/>
        <v>0</v>
      </c>
      <c r="AQ14">
        <f t="shared" si="21"/>
        <v>0</v>
      </c>
      <c r="AR14">
        <f>$B14</f>
        <v>0</v>
      </c>
      <c r="AS14">
        <f>1-$B14</f>
        <v>1</v>
      </c>
      <c r="AT14">
        <f t="shared" ref="AT14:BH16" si="23">$B14</f>
        <v>0</v>
      </c>
      <c r="AU14">
        <f t="shared" si="23"/>
        <v>0</v>
      </c>
      <c r="AV14">
        <f t="shared" si="23"/>
        <v>0</v>
      </c>
      <c r="AW14">
        <f t="shared" si="23"/>
        <v>0</v>
      </c>
      <c r="AX14">
        <f t="shared" si="23"/>
        <v>0</v>
      </c>
      <c r="AY14">
        <f t="shared" si="23"/>
        <v>0</v>
      </c>
      <c r="AZ14">
        <f t="shared" si="23"/>
        <v>0</v>
      </c>
      <c r="BA14">
        <f t="shared" si="23"/>
        <v>0</v>
      </c>
      <c r="BB14">
        <f t="shared" si="23"/>
        <v>0</v>
      </c>
      <c r="BC14">
        <f t="shared" si="23"/>
        <v>0</v>
      </c>
      <c r="BD14">
        <f t="shared" si="23"/>
        <v>0</v>
      </c>
      <c r="BE14">
        <f t="shared" si="23"/>
        <v>0</v>
      </c>
      <c r="BF14">
        <f t="shared" si="23"/>
        <v>0</v>
      </c>
      <c r="BG14">
        <f t="shared" si="23"/>
        <v>0</v>
      </c>
      <c r="BH14">
        <f t="shared" si="23"/>
        <v>0</v>
      </c>
    </row>
    <row r="15" spans="1:60" x14ac:dyDescent="0.25">
      <c r="A15" t="s">
        <v>623</v>
      </c>
      <c r="B15">
        <f>IF(Gear!AA327&gt;1,1,0)</f>
        <v>0</v>
      </c>
      <c r="C15">
        <f t="shared" ref="C15:L16" si="24">$B15</f>
        <v>0</v>
      </c>
      <c r="D15">
        <f t="shared" si="24"/>
        <v>0</v>
      </c>
      <c r="E15">
        <f t="shared" si="24"/>
        <v>0</v>
      </c>
      <c r="F15">
        <f t="shared" si="24"/>
        <v>0</v>
      </c>
      <c r="G15">
        <f t="shared" si="24"/>
        <v>0</v>
      </c>
      <c r="H15">
        <f t="shared" si="24"/>
        <v>0</v>
      </c>
      <c r="I15">
        <f t="shared" si="24"/>
        <v>0</v>
      </c>
      <c r="J15">
        <f t="shared" si="24"/>
        <v>0</v>
      </c>
      <c r="K15">
        <f t="shared" si="24"/>
        <v>0</v>
      </c>
      <c r="L15">
        <f t="shared" si="24"/>
        <v>0</v>
      </c>
      <c r="M15">
        <f t="shared" ref="M15:Y16" si="25">$B15</f>
        <v>0</v>
      </c>
      <c r="N15">
        <f t="shared" si="25"/>
        <v>0</v>
      </c>
      <c r="O15">
        <f t="shared" si="25"/>
        <v>0</v>
      </c>
      <c r="P15">
        <f t="shared" si="25"/>
        <v>0</v>
      </c>
      <c r="Q15">
        <f t="shared" si="25"/>
        <v>0</v>
      </c>
      <c r="R15">
        <f t="shared" si="25"/>
        <v>0</v>
      </c>
      <c r="S15">
        <f t="shared" si="25"/>
        <v>0</v>
      </c>
      <c r="T15">
        <f t="shared" si="25"/>
        <v>0</v>
      </c>
      <c r="U15">
        <f t="shared" si="25"/>
        <v>0</v>
      </c>
      <c r="V15">
        <f t="shared" si="25"/>
        <v>0</v>
      </c>
      <c r="W15">
        <f t="shared" si="25"/>
        <v>0</v>
      </c>
      <c r="X15">
        <f t="shared" si="25"/>
        <v>0</v>
      </c>
      <c r="Y15">
        <f t="shared" si="25"/>
        <v>0</v>
      </c>
      <c r="Z15">
        <f>1-$B15</f>
        <v>1</v>
      </c>
      <c r="AA15">
        <f>$B15</f>
        <v>0</v>
      </c>
      <c r="AB15">
        <f>$B15</f>
        <v>0</v>
      </c>
      <c r="AC15">
        <f t="shared" si="21"/>
        <v>0</v>
      </c>
      <c r="AD15">
        <f t="shared" si="21"/>
        <v>0</v>
      </c>
      <c r="AE15">
        <f t="shared" si="21"/>
        <v>0</v>
      </c>
      <c r="AF15">
        <f t="shared" si="21"/>
        <v>0</v>
      </c>
      <c r="AG15">
        <f t="shared" si="21"/>
        <v>0</v>
      </c>
      <c r="AH15">
        <f t="shared" si="21"/>
        <v>0</v>
      </c>
      <c r="AI15">
        <f t="shared" si="21"/>
        <v>0</v>
      </c>
      <c r="AJ15">
        <f t="shared" si="21"/>
        <v>0</v>
      </c>
      <c r="AK15">
        <f t="shared" si="21"/>
        <v>0</v>
      </c>
      <c r="AL15">
        <f t="shared" si="21"/>
        <v>0</v>
      </c>
      <c r="AM15">
        <f t="shared" si="21"/>
        <v>0</v>
      </c>
      <c r="AN15">
        <f t="shared" si="21"/>
        <v>0</v>
      </c>
      <c r="AO15">
        <f t="shared" si="21"/>
        <v>0</v>
      </c>
      <c r="AP15">
        <f t="shared" si="21"/>
        <v>0</v>
      </c>
      <c r="AQ15">
        <f t="shared" si="21"/>
        <v>0</v>
      </c>
      <c r="AR15">
        <f>$B15</f>
        <v>0</v>
      </c>
      <c r="AS15">
        <f>$B15</f>
        <v>0</v>
      </c>
      <c r="AT15">
        <f t="shared" si="23"/>
        <v>0</v>
      </c>
      <c r="AU15">
        <f t="shared" si="23"/>
        <v>0</v>
      </c>
      <c r="AV15">
        <f t="shared" si="23"/>
        <v>0</v>
      </c>
      <c r="AW15">
        <f t="shared" si="23"/>
        <v>0</v>
      </c>
      <c r="AX15">
        <f t="shared" si="23"/>
        <v>0</v>
      </c>
      <c r="AY15">
        <f t="shared" si="23"/>
        <v>0</v>
      </c>
      <c r="AZ15">
        <f t="shared" si="23"/>
        <v>0</v>
      </c>
      <c r="BA15">
        <f t="shared" si="23"/>
        <v>0</v>
      </c>
      <c r="BB15">
        <f t="shared" si="23"/>
        <v>0</v>
      </c>
      <c r="BC15">
        <f t="shared" si="23"/>
        <v>0</v>
      </c>
      <c r="BD15">
        <f t="shared" si="23"/>
        <v>0</v>
      </c>
      <c r="BE15">
        <f t="shared" si="23"/>
        <v>0</v>
      </c>
      <c r="BF15">
        <f t="shared" si="23"/>
        <v>0</v>
      </c>
      <c r="BG15">
        <f t="shared" si="23"/>
        <v>0</v>
      </c>
      <c r="BH15">
        <f t="shared" si="23"/>
        <v>0</v>
      </c>
    </row>
    <row r="16" spans="1:60" x14ac:dyDescent="0.25">
      <c r="A16" t="s">
        <v>624</v>
      </c>
      <c r="B16">
        <f>IF(Gear!AA327&gt;3,1,0)</f>
        <v>0</v>
      </c>
      <c r="C16">
        <f t="shared" si="24"/>
        <v>0</v>
      </c>
      <c r="D16">
        <f t="shared" si="24"/>
        <v>0</v>
      </c>
      <c r="E16">
        <f t="shared" si="24"/>
        <v>0</v>
      </c>
      <c r="F16">
        <f t="shared" si="24"/>
        <v>0</v>
      </c>
      <c r="G16">
        <f t="shared" si="24"/>
        <v>0</v>
      </c>
      <c r="H16">
        <f t="shared" si="24"/>
        <v>0</v>
      </c>
      <c r="I16">
        <f t="shared" si="24"/>
        <v>0</v>
      </c>
      <c r="J16">
        <f t="shared" si="24"/>
        <v>0</v>
      </c>
      <c r="K16">
        <f t="shared" si="24"/>
        <v>0</v>
      </c>
      <c r="L16">
        <f t="shared" si="24"/>
        <v>0</v>
      </c>
      <c r="M16">
        <f t="shared" si="25"/>
        <v>0</v>
      </c>
      <c r="N16">
        <f t="shared" si="25"/>
        <v>0</v>
      </c>
      <c r="O16">
        <f t="shared" si="25"/>
        <v>0</v>
      </c>
      <c r="P16">
        <f t="shared" si="25"/>
        <v>0</v>
      </c>
      <c r="Q16">
        <f t="shared" si="25"/>
        <v>0</v>
      </c>
      <c r="R16">
        <f t="shared" si="25"/>
        <v>0</v>
      </c>
      <c r="S16">
        <f t="shared" si="25"/>
        <v>0</v>
      </c>
      <c r="T16">
        <f t="shared" si="25"/>
        <v>0</v>
      </c>
      <c r="U16">
        <f t="shared" si="25"/>
        <v>0</v>
      </c>
      <c r="V16">
        <f t="shared" si="25"/>
        <v>0</v>
      </c>
      <c r="W16">
        <f t="shared" si="25"/>
        <v>0</v>
      </c>
      <c r="X16">
        <f t="shared" si="25"/>
        <v>0</v>
      </c>
      <c r="Y16">
        <f t="shared" si="25"/>
        <v>0</v>
      </c>
      <c r="Z16">
        <f>$B16</f>
        <v>0</v>
      </c>
      <c r="AA16">
        <f>1-$B16</f>
        <v>1</v>
      </c>
      <c r="AB16">
        <f>$B16</f>
        <v>0</v>
      </c>
      <c r="AC16">
        <f t="shared" si="21"/>
        <v>0</v>
      </c>
      <c r="AD16">
        <f t="shared" si="21"/>
        <v>0</v>
      </c>
      <c r="AE16">
        <f t="shared" si="21"/>
        <v>0</v>
      </c>
      <c r="AF16">
        <f t="shared" si="21"/>
        <v>0</v>
      </c>
      <c r="AG16">
        <f t="shared" si="21"/>
        <v>0</v>
      </c>
      <c r="AH16">
        <f t="shared" si="21"/>
        <v>0</v>
      </c>
      <c r="AI16">
        <f t="shared" si="21"/>
        <v>0</v>
      </c>
      <c r="AJ16">
        <f t="shared" si="21"/>
        <v>0</v>
      </c>
      <c r="AK16">
        <f t="shared" si="21"/>
        <v>0</v>
      </c>
      <c r="AL16">
        <f t="shared" si="21"/>
        <v>0</v>
      </c>
      <c r="AM16">
        <f t="shared" si="21"/>
        <v>0</v>
      </c>
      <c r="AN16">
        <f t="shared" si="21"/>
        <v>0</v>
      </c>
      <c r="AO16">
        <f t="shared" si="21"/>
        <v>0</v>
      </c>
      <c r="AP16">
        <f t="shared" si="21"/>
        <v>0</v>
      </c>
      <c r="AQ16">
        <f t="shared" si="21"/>
        <v>0</v>
      </c>
      <c r="AR16">
        <f>$B16</f>
        <v>0</v>
      </c>
      <c r="AS16">
        <f>$B16</f>
        <v>0</v>
      </c>
      <c r="AT16">
        <f t="shared" si="23"/>
        <v>0</v>
      </c>
      <c r="AU16">
        <f t="shared" si="23"/>
        <v>0</v>
      </c>
      <c r="AV16">
        <f t="shared" si="23"/>
        <v>0</v>
      </c>
      <c r="AW16">
        <f t="shared" si="23"/>
        <v>0</v>
      </c>
      <c r="AX16">
        <f t="shared" si="23"/>
        <v>0</v>
      </c>
      <c r="AY16">
        <f t="shared" si="23"/>
        <v>0</v>
      </c>
      <c r="AZ16">
        <f t="shared" si="23"/>
        <v>0</v>
      </c>
      <c r="BA16">
        <f t="shared" si="23"/>
        <v>0</v>
      </c>
      <c r="BB16">
        <f t="shared" si="23"/>
        <v>0</v>
      </c>
      <c r="BC16">
        <f t="shared" si="23"/>
        <v>0</v>
      </c>
      <c r="BD16">
        <f t="shared" si="23"/>
        <v>0</v>
      </c>
      <c r="BE16">
        <f t="shared" si="23"/>
        <v>0</v>
      </c>
      <c r="BF16">
        <f t="shared" si="23"/>
        <v>0</v>
      </c>
      <c r="BG16">
        <f t="shared" si="23"/>
        <v>0</v>
      </c>
      <c r="BH16">
        <f t="shared" si="23"/>
        <v>0</v>
      </c>
    </row>
    <row r="18" spans="1:60" x14ac:dyDescent="0.25">
      <c r="A18" t="s">
        <v>665</v>
      </c>
      <c r="B18">
        <f>Gear!W327</f>
        <v>1</v>
      </c>
      <c r="C18">
        <f t="shared" ref="C18:AO18" si="26">$B18</f>
        <v>1</v>
      </c>
      <c r="D18">
        <f t="shared" si="26"/>
        <v>1</v>
      </c>
      <c r="E18">
        <f t="shared" si="26"/>
        <v>1</v>
      </c>
      <c r="F18">
        <f t="shared" si="26"/>
        <v>1</v>
      </c>
      <c r="G18">
        <f t="shared" si="26"/>
        <v>1</v>
      </c>
      <c r="H18">
        <f t="shared" si="26"/>
        <v>1</v>
      </c>
      <c r="I18">
        <f t="shared" si="26"/>
        <v>1</v>
      </c>
      <c r="J18">
        <f t="shared" si="26"/>
        <v>1</v>
      </c>
      <c r="K18">
        <f t="shared" si="26"/>
        <v>1</v>
      </c>
      <c r="L18">
        <f t="shared" si="26"/>
        <v>1</v>
      </c>
      <c r="M18">
        <f t="shared" si="26"/>
        <v>1</v>
      </c>
      <c r="N18">
        <f t="shared" si="26"/>
        <v>1</v>
      </c>
      <c r="O18">
        <f t="shared" si="26"/>
        <v>1</v>
      </c>
      <c r="P18">
        <f t="shared" si="26"/>
        <v>1</v>
      </c>
      <c r="Q18">
        <f t="shared" si="26"/>
        <v>1</v>
      </c>
      <c r="R18">
        <f t="shared" si="26"/>
        <v>1</v>
      </c>
      <c r="S18">
        <f t="shared" si="26"/>
        <v>1</v>
      </c>
      <c r="T18">
        <f t="shared" si="26"/>
        <v>1</v>
      </c>
      <c r="U18">
        <f t="shared" si="26"/>
        <v>1</v>
      </c>
      <c r="V18">
        <f t="shared" si="26"/>
        <v>1</v>
      </c>
      <c r="W18">
        <f t="shared" si="26"/>
        <v>1</v>
      </c>
      <c r="X18">
        <f t="shared" si="26"/>
        <v>1</v>
      </c>
      <c r="Y18">
        <f t="shared" si="26"/>
        <v>1</v>
      </c>
      <c r="Z18">
        <f t="shared" si="26"/>
        <v>1</v>
      </c>
      <c r="AA18">
        <f t="shared" si="26"/>
        <v>1</v>
      </c>
      <c r="AB18">
        <f t="shared" si="26"/>
        <v>1</v>
      </c>
      <c r="AC18">
        <f t="shared" si="26"/>
        <v>1</v>
      </c>
      <c r="AD18">
        <f t="shared" si="26"/>
        <v>1</v>
      </c>
      <c r="AE18">
        <f t="shared" si="26"/>
        <v>1</v>
      </c>
      <c r="AF18">
        <f t="shared" si="26"/>
        <v>1</v>
      </c>
      <c r="AG18">
        <f t="shared" si="26"/>
        <v>1</v>
      </c>
      <c r="AH18">
        <f t="shared" si="26"/>
        <v>1</v>
      </c>
      <c r="AI18">
        <f t="shared" si="26"/>
        <v>1</v>
      </c>
      <c r="AJ18">
        <f t="shared" si="26"/>
        <v>1</v>
      </c>
      <c r="AK18">
        <f t="shared" si="26"/>
        <v>1</v>
      </c>
      <c r="AL18">
        <f t="shared" si="26"/>
        <v>1</v>
      </c>
      <c r="AM18">
        <f t="shared" si="26"/>
        <v>1</v>
      </c>
      <c r="AN18">
        <f t="shared" si="26"/>
        <v>1</v>
      </c>
      <c r="AO18">
        <f t="shared" si="26"/>
        <v>1</v>
      </c>
      <c r="AP18">
        <f>1-$B18</f>
        <v>0</v>
      </c>
      <c r="AQ18">
        <f t="shared" ref="AQ18:BH18" si="27">$B18</f>
        <v>1</v>
      </c>
      <c r="AR18">
        <f t="shared" si="27"/>
        <v>1</v>
      </c>
      <c r="AS18">
        <f t="shared" si="27"/>
        <v>1</v>
      </c>
      <c r="AT18">
        <f t="shared" si="27"/>
        <v>1</v>
      </c>
      <c r="AU18">
        <f t="shared" si="27"/>
        <v>1</v>
      </c>
      <c r="AV18">
        <f t="shared" si="27"/>
        <v>1</v>
      </c>
      <c r="AW18">
        <f t="shared" si="27"/>
        <v>1</v>
      </c>
      <c r="AX18">
        <f t="shared" si="27"/>
        <v>1</v>
      </c>
      <c r="AY18">
        <f t="shared" si="27"/>
        <v>1</v>
      </c>
      <c r="AZ18">
        <f t="shared" si="27"/>
        <v>1</v>
      </c>
      <c r="BA18">
        <f t="shared" si="27"/>
        <v>1</v>
      </c>
      <c r="BB18">
        <f t="shared" si="27"/>
        <v>1</v>
      </c>
      <c r="BC18">
        <f t="shared" si="27"/>
        <v>1</v>
      </c>
      <c r="BD18">
        <f t="shared" si="27"/>
        <v>1</v>
      </c>
      <c r="BE18">
        <f t="shared" si="27"/>
        <v>1</v>
      </c>
      <c r="BF18">
        <f t="shared" si="27"/>
        <v>1</v>
      </c>
      <c r="BG18">
        <f t="shared" si="27"/>
        <v>1</v>
      </c>
      <c r="BH18">
        <f t="shared" si="27"/>
        <v>1</v>
      </c>
    </row>
    <row r="20" spans="1:60" x14ac:dyDescent="0.25">
      <c r="A20" t="s">
        <v>666</v>
      </c>
      <c r="B20">
        <f>Gear!E193</f>
        <v>0</v>
      </c>
      <c r="C20">
        <f t="shared" ref="C20:AV20" si="28">$B20</f>
        <v>0</v>
      </c>
      <c r="D20">
        <f t="shared" si="28"/>
        <v>0</v>
      </c>
      <c r="E20">
        <f t="shared" si="28"/>
        <v>0</v>
      </c>
      <c r="F20">
        <f t="shared" si="28"/>
        <v>0</v>
      </c>
      <c r="G20">
        <f t="shared" si="28"/>
        <v>0</v>
      </c>
      <c r="H20">
        <f t="shared" si="28"/>
        <v>0</v>
      </c>
      <c r="I20">
        <f t="shared" si="28"/>
        <v>0</v>
      </c>
      <c r="J20">
        <f t="shared" si="28"/>
        <v>0</v>
      </c>
      <c r="K20">
        <f t="shared" si="28"/>
        <v>0</v>
      </c>
      <c r="L20">
        <f t="shared" si="28"/>
        <v>0</v>
      </c>
      <c r="M20">
        <f t="shared" si="28"/>
        <v>0</v>
      </c>
      <c r="N20">
        <f t="shared" si="28"/>
        <v>0</v>
      </c>
      <c r="O20">
        <f t="shared" si="28"/>
        <v>0</v>
      </c>
      <c r="P20">
        <f t="shared" si="28"/>
        <v>0</v>
      </c>
      <c r="Q20">
        <f t="shared" si="28"/>
        <v>0</v>
      </c>
      <c r="R20">
        <f t="shared" si="28"/>
        <v>0</v>
      </c>
      <c r="S20">
        <f t="shared" si="28"/>
        <v>0</v>
      </c>
      <c r="T20">
        <f t="shared" si="28"/>
        <v>0</v>
      </c>
      <c r="U20">
        <f t="shared" si="28"/>
        <v>0</v>
      </c>
      <c r="V20">
        <f t="shared" si="28"/>
        <v>0</v>
      </c>
      <c r="W20">
        <f t="shared" si="28"/>
        <v>0</v>
      </c>
      <c r="X20">
        <f t="shared" si="28"/>
        <v>0</v>
      </c>
      <c r="Y20">
        <f t="shared" si="28"/>
        <v>0</v>
      </c>
      <c r="Z20">
        <f t="shared" si="28"/>
        <v>0</v>
      </c>
      <c r="AA20">
        <f t="shared" si="28"/>
        <v>0</v>
      </c>
      <c r="AB20">
        <f t="shared" si="28"/>
        <v>0</v>
      </c>
      <c r="AC20">
        <f t="shared" si="28"/>
        <v>0</v>
      </c>
      <c r="AD20">
        <f t="shared" si="28"/>
        <v>0</v>
      </c>
      <c r="AE20">
        <f t="shared" si="28"/>
        <v>0</v>
      </c>
      <c r="AF20">
        <f t="shared" si="28"/>
        <v>0</v>
      </c>
      <c r="AG20">
        <f t="shared" si="28"/>
        <v>0</v>
      </c>
      <c r="AH20">
        <f t="shared" si="28"/>
        <v>0</v>
      </c>
      <c r="AI20">
        <f t="shared" si="28"/>
        <v>0</v>
      </c>
      <c r="AJ20">
        <f t="shared" si="28"/>
        <v>0</v>
      </c>
      <c r="AK20">
        <f t="shared" si="28"/>
        <v>0</v>
      </c>
      <c r="AL20">
        <f t="shared" si="28"/>
        <v>0</v>
      </c>
      <c r="AM20">
        <f t="shared" si="28"/>
        <v>0</v>
      </c>
      <c r="AN20">
        <f t="shared" si="28"/>
        <v>0</v>
      </c>
      <c r="AO20">
        <f t="shared" si="28"/>
        <v>0</v>
      </c>
      <c r="AP20">
        <f t="shared" si="28"/>
        <v>0</v>
      </c>
      <c r="AQ20">
        <f t="shared" si="28"/>
        <v>0</v>
      </c>
      <c r="AR20">
        <f t="shared" si="28"/>
        <v>0</v>
      </c>
      <c r="AS20">
        <f t="shared" si="28"/>
        <v>0</v>
      </c>
      <c r="AT20">
        <f t="shared" si="28"/>
        <v>0</v>
      </c>
      <c r="AU20">
        <f t="shared" si="28"/>
        <v>0</v>
      </c>
      <c r="AV20">
        <f t="shared" si="28"/>
        <v>0</v>
      </c>
      <c r="AW20">
        <f>1-$B20</f>
        <v>1</v>
      </c>
      <c r="AX20">
        <f t="shared" ref="AX20:BH29" si="29">$B20</f>
        <v>0</v>
      </c>
      <c r="AY20">
        <f t="shared" si="29"/>
        <v>0</v>
      </c>
      <c r="AZ20">
        <f t="shared" si="29"/>
        <v>0</v>
      </c>
      <c r="BA20">
        <f t="shared" si="29"/>
        <v>0</v>
      </c>
      <c r="BB20">
        <f t="shared" si="29"/>
        <v>0</v>
      </c>
      <c r="BC20">
        <f t="shared" si="29"/>
        <v>0</v>
      </c>
      <c r="BD20">
        <f t="shared" si="29"/>
        <v>0</v>
      </c>
      <c r="BE20">
        <f t="shared" si="29"/>
        <v>0</v>
      </c>
      <c r="BF20">
        <f t="shared" si="29"/>
        <v>0</v>
      </c>
      <c r="BG20">
        <f t="shared" si="29"/>
        <v>0</v>
      </c>
      <c r="BH20">
        <f t="shared" si="29"/>
        <v>0</v>
      </c>
    </row>
    <row r="21" spans="1:60" x14ac:dyDescent="0.25">
      <c r="A21" t="s">
        <v>627</v>
      </c>
      <c r="B21">
        <f>Gear!E186</f>
        <v>0</v>
      </c>
      <c r="C21">
        <f t="shared" ref="C21:L30" si="30">$B21</f>
        <v>0</v>
      </c>
      <c r="D21">
        <f t="shared" si="30"/>
        <v>0</v>
      </c>
      <c r="E21">
        <f t="shared" si="30"/>
        <v>0</v>
      </c>
      <c r="F21">
        <f t="shared" si="30"/>
        <v>0</v>
      </c>
      <c r="G21">
        <f t="shared" si="30"/>
        <v>0</v>
      </c>
      <c r="H21">
        <f t="shared" si="30"/>
        <v>0</v>
      </c>
      <c r="I21">
        <f t="shared" si="30"/>
        <v>0</v>
      </c>
      <c r="J21">
        <f t="shared" si="30"/>
        <v>0</v>
      </c>
      <c r="K21">
        <f t="shared" si="30"/>
        <v>0</v>
      </c>
      <c r="L21">
        <f t="shared" si="30"/>
        <v>0</v>
      </c>
      <c r="M21">
        <f t="shared" ref="M21:V30" si="31">$B21</f>
        <v>0</v>
      </c>
      <c r="N21">
        <f t="shared" si="31"/>
        <v>0</v>
      </c>
      <c r="O21">
        <f t="shared" si="31"/>
        <v>0</v>
      </c>
      <c r="P21">
        <f t="shared" si="31"/>
        <v>0</v>
      </c>
      <c r="Q21">
        <f t="shared" si="31"/>
        <v>0</v>
      </c>
      <c r="R21">
        <f t="shared" si="31"/>
        <v>0</v>
      </c>
      <c r="S21">
        <f t="shared" si="31"/>
        <v>0</v>
      </c>
      <c r="T21">
        <f t="shared" si="31"/>
        <v>0</v>
      </c>
      <c r="U21">
        <f t="shared" si="31"/>
        <v>0</v>
      </c>
      <c r="V21">
        <f t="shared" si="31"/>
        <v>0</v>
      </c>
      <c r="W21">
        <f t="shared" ref="W21:AC30" si="32">$B21</f>
        <v>0</v>
      </c>
      <c r="X21">
        <f t="shared" si="32"/>
        <v>0</v>
      </c>
      <c r="Y21">
        <f t="shared" si="32"/>
        <v>0</v>
      </c>
      <c r="Z21">
        <f t="shared" si="32"/>
        <v>0</v>
      </c>
      <c r="AA21">
        <f t="shared" si="32"/>
        <v>0</v>
      </c>
      <c r="AB21">
        <f t="shared" si="32"/>
        <v>0</v>
      </c>
      <c r="AC21">
        <f t="shared" si="32"/>
        <v>0</v>
      </c>
      <c r="AD21">
        <f>1-$B21</f>
        <v>1</v>
      </c>
      <c r="AE21">
        <f t="shared" ref="AE21:AW21" si="33">$B21</f>
        <v>0</v>
      </c>
      <c r="AF21">
        <f t="shared" si="33"/>
        <v>0</v>
      </c>
      <c r="AG21">
        <f t="shared" si="33"/>
        <v>0</v>
      </c>
      <c r="AH21">
        <f t="shared" si="33"/>
        <v>0</v>
      </c>
      <c r="AI21">
        <f t="shared" si="33"/>
        <v>0</v>
      </c>
      <c r="AJ21">
        <f t="shared" si="33"/>
        <v>0</v>
      </c>
      <c r="AK21">
        <f t="shared" si="33"/>
        <v>0</v>
      </c>
      <c r="AL21">
        <f t="shared" si="33"/>
        <v>0</v>
      </c>
      <c r="AM21">
        <f t="shared" si="33"/>
        <v>0</v>
      </c>
      <c r="AN21">
        <f t="shared" si="33"/>
        <v>0</v>
      </c>
      <c r="AO21">
        <f t="shared" si="33"/>
        <v>0</v>
      </c>
      <c r="AP21">
        <f t="shared" si="33"/>
        <v>0</v>
      </c>
      <c r="AQ21">
        <f t="shared" si="33"/>
        <v>0</v>
      </c>
      <c r="AR21">
        <f t="shared" si="33"/>
        <v>0</v>
      </c>
      <c r="AS21">
        <f t="shared" si="33"/>
        <v>0</v>
      </c>
      <c r="AT21">
        <f t="shared" si="33"/>
        <v>0</v>
      </c>
      <c r="AU21">
        <f t="shared" si="33"/>
        <v>0</v>
      </c>
      <c r="AV21">
        <f t="shared" si="33"/>
        <v>0</v>
      </c>
      <c r="AW21">
        <f t="shared" si="33"/>
        <v>0</v>
      </c>
      <c r="AX21">
        <f t="shared" si="29"/>
        <v>0</v>
      </c>
      <c r="AY21">
        <f t="shared" si="29"/>
        <v>0</v>
      </c>
      <c r="AZ21">
        <f t="shared" si="29"/>
        <v>0</v>
      </c>
      <c r="BA21">
        <f t="shared" si="29"/>
        <v>0</v>
      </c>
      <c r="BB21">
        <f t="shared" si="29"/>
        <v>0</v>
      </c>
      <c r="BC21">
        <f t="shared" si="29"/>
        <v>0</v>
      </c>
      <c r="BD21">
        <f t="shared" si="29"/>
        <v>0</v>
      </c>
      <c r="BE21">
        <f t="shared" si="29"/>
        <v>0</v>
      </c>
      <c r="BF21">
        <f t="shared" si="29"/>
        <v>0</v>
      </c>
      <c r="BG21">
        <f t="shared" si="29"/>
        <v>0</v>
      </c>
      <c r="BH21">
        <f t="shared" si="29"/>
        <v>0</v>
      </c>
    </row>
    <row r="22" spans="1:60" x14ac:dyDescent="0.25">
      <c r="A22" t="s">
        <v>376</v>
      </c>
      <c r="B22">
        <f>Gear!E187</f>
        <v>0</v>
      </c>
      <c r="C22">
        <f t="shared" si="30"/>
        <v>0</v>
      </c>
      <c r="D22">
        <f t="shared" si="30"/>
        <v>0</v>
      </c>
      <c r="E22">
        <f t="shared" si="30"/>
        <v>0</v>
      </c>
      <c r="F22">
        <f t="shared" si="30"/>
        <v>0</v>
      </c>
      <c r="G22">
        <f t="shared" si="30"/>
        <v>0</v>
      </c>
      <c r="H22">
        <f t="shared" si="30"/>
        <v>0</v>
      </c>
      <c r="I22">
        <f t="shared" si="30"/>
        <v>0</v>
      </c>
      <c r="J22">
        <f t="shared" si="30"/>
        <v>0</v>
      </c>
      <c r="K22">
        <f t="shared" si="30"/>
        <v>0</v>
      </c>
      <c r="L22">
        <f t="shared" si="30"/>
        <v>0</v>
      </c>
      <c r="M22">
        <f t="shared" si="31"/>
        <v>0</v>
      </c>
      <c r="N22">
        <f t="shared" si="31"/>
        <v>0</v>
      </c>
      <c r="O22">
        <f t="shared" si="31"/>
        <v>0</v>
      </c>
      <c r="P22">
        <f t="shared" si="31"/>
        <v>0</v>
      </c>
      <c r="Q22">
        <f t="shared" si="31"/>
        <v>0</v>
      </c>
      <c r="R22">
        <f t="shared" si="31"/>
        <v>0</v>
      </c>
      <c r="S22">
        <f t="shared" si="31"/>
        <v>0</v>
      </c>
      <c r="T22">
        <f t="shared" si="31"/>
        <v>0</v>
      </c>
      <c r="U22">
        <f t="shared" si="31"/>
        <v>0</v>
      </c>
      <c r="V22">
        <f t="shared" si="31"/>
        <v>0</v>
      </c>
      <c r="W22">
        <f t="shared" si="32"/>
        <v>0</v>
      </c>
      <c r="X22">
        <f t="shared" si="32"/>
        <v>0</v>
      </c>
      <c r="Y22">
        <f t="shared" si="32"/>
        <v>0</v>
      </c>
      <c r="Z22">
        <f t="shared" si="32"/>
        <v>0</v>
      </c>
      <c r="AA22">
        <f t="shared" si="32"/>
        <v>0</v>
      </c>
      <c r="AB22">
        <f t="shared" si="32"/>
        <v>0</v>
      </c>
      <c r="AC22">
        <f t="shared" si="32"/>
        <v>0</v>
      </c>
      <c r="AD22">
        <f t="shared" ref="AD22:AD41" si="34">$B22</f>
        <v>0</v>
      </c>
      <c r="AE22">
        <f>1-$B22</f>
        <v>1</v>
      </c>
      <c r="AF22">
        <f t="shared" ref="AF22:AW22" si="35">$B22</f>
        <v>0</v>
      </c>
      <c r="AG22">
        <f t="shared" si="35"/>
        <v>0</v>
      </c>
      <c r="AH22">
        <f t="shared" si="35"/>
        <v>0</v>
      </c>
      <c r="AI22">
        <f t="shared" si="35"/>
        <v>0</v>
      </c>
      <c r="AJ22">
        <f t="shared" si="35"/>
        <v>0</v>
      </c>
      <c r="AK22">
        <f t="shared" si="35"/>
        <v>0</v>
      </c>
      <c r="AL22">
        <f t="shared" si="35"/>
        <v>0</v>
      </c>
      <c r="AM22">
        <f t="shared" si="35"/>
        <v>0</v>
      </c>
      <c r="AN22">
        <f t="shared" si="35"/>
        <v>0</v>
      </c>
      <c r="AO22">
        <f t="shared" si="35"/>
        <v>0</v>
      </c>
      <c r="AP22">
        <f t="shared" si="35"/>
        <v>0</v>
      </c>
      <c r="AQ22">
        <f t="shared" si="35"/>
        <v>0</v>
      </c>
      <c r="AR22">
        <f t="shared" si="35"/>
        <v>0</v>
      </c>
      <c r="AS22">
        <f t="shared" si="35"/>
        <v>0</v>
      </c>
      <c r="AT22">
        <f t="shared" si="35"/>
        <v>0</v>
      </c>
      <c r="AU22">
        <f t="shared" si="35"/>
        <v>0</v>
      </c>
      <c r="AV22">
        <f t="shared" si="35"/>
        <v>0</v>
      </c>
      <c r="AW22">
        <f t="shared" si="35"/>
        <v>0</v>
      </c>
      <c r="AX22">
        <f t="shared" si="29"/>
        <v>0</v>
      </c>
      <c r="AY22">
        <f t="shared" si="29"/>
        <v>0</v>
      </c>
      <c r="AZ22">
        <f t="shared" si="29"/>
        <v>0</v>
      </c>
      <c r="BA22">
        <f t="shared" si="29"/>
        <v>0</v>
      </c>
      <c r="BB22">
        <f t="shared" si="29"/>
        <v>0</v>
      </c>
      <c r="BC22">
        <f t="shared" si="29"/>
        <v>0</v>
      </c>
      <c r="BD22">
        <f t="shared" si="29"/>
        <v>0</v>
      </c>
      <c r="BE22">
        <f t="shared" si="29"/>
        <v>0</v>
      </c>
      <c r="BF22">
        <f t="shared" si="29"/>
        <v>0</v>
      </c>
      <c r="BG22">
        <f t="shared" si="29"/>
        <v>0</v>
      </c>
      <c r="BH22">
        <f t="shared" si="29"/>
        <v>0</v>
      </c>
    </row>
    <row r="23" spans="1:60" x14ac:dyDescent="0.25">
      <c r="A23" t="s">
        <v>628</v>
      </c>
      <c r="B23">
        <f>Gear!E189</f>
        <v>0</v>
      </c>
      <c r="C23">
        <f t="shared" si="30"/>
        <v>0</v>
      </c>
      <c r="D23">
        <f t="shared" si="30"/>
        <v>0</v>
      </c>
      <c r="E23">
        <f t="shared" si="30"/>
        <v>0</v>
      </c>
      <c r="F23">
        <f t="shared" si="30"/>
        <v>0</v>
      </c>
      <c r="G23">
        <f t="shared" si="30"/>
        <v>0</v>
      </c>
      <c r="H23">
        <f t="shared" si="30"/>
        <v>0</v>
      </c>
      <c r="I23">
        <f t="shared" si="30"/>
        <v>0</v>
      </c>
      <c r="J23">
        <f t="shared" si="30"/>
        <v>0</v>
      </c>
      <c r="K23">
        <f t="shared" si="30"/>
        <v>0</v>
      </c>
      <c r="L23">
        <f t="shared" si="30"/>
        <v>0</v>
      </c>
      <c r="M23">
        <f t="shared" si="31"/>
        <v>0</v>
      </c>
      <c r="N23">
        <f t="shared" si="31"/>
        <v>0</v>
      </c>
      <c r="O23">
        <f t="shared" si="31"/>
        <v>0</v>
      </c>
      <c r="P23">
        <f t="shared" si="31"/>
        <v>0</v>
      </c>
      <c r="Q23">
        <f t="shared" si="31"/>
        <v>0</v>
      </c>
      <c r="R23">
        <f t="shared" si="31"/>
        <v>0</v>
      </c>
      <c r="S23">
        <f t="shared" si="31"/>
        <v>0</v>
      </c>
      <c r="T23">
        <f t="shared" si="31"/>
        <v>0</v>
      </c>
      <c r="U23">
        <f t="shared" si="31"/>
        <v>0</v>
      </c>
      <c r="V23">
        <f t="shared" si="31"/>
        <v>0</v>
      </c>
      <c r="W23">
        <f t="shared" si="32"/>
        <v>0</v>
      </c>
      <c r="X23">
        <f t="shared" si="32"/>
        <v>0</v>
      </c>
      <c r="Y23">
        <f t="shared" si="32"/>
        <v>0</v>
      </c>
      <c r="Z23">
        <f t="shared" si="32"/>
        <v>0</v>
      </c>
      <c r="AA23">
        <f t="shared" si="32"/>
        <v>0</v>
      </c>
      <c r="AB23">
        <f t="shared" si="32"/>
        <v>0</v>
      </c>
      <c r="AC23">
        <f t="shared" si="32"/>
        <v>0</v>
      </c>
      <c r="AD23">
        <f t="shared" si="34"/>
        <v>0</v>
      </c>
      <c r="AE23">
        <f t="shared" ref="AE23:AE41" si="36">$B23</f>
        <v>0</v>
      </c>
      <c r="AF23">
        <f>1-$B23</f>
        <v>1</v>
      </c>
      <c r="AG23">
        <f t="shared" ref="AG23:AW23" si="37">$B23</f>
        <v>0</v>
      </c>
      <c r="AH23">
        <f t="shared" si="37"/>
        <v>0</v>
      </c>
      <c r="AI23">
        <f t="shared" si="37"/>
        <v>0</v>
      </c>
      <c r="AJ23">
        <f t="shared" si="37"/>
        <v>0</v>
      </c>
      <c r="AK23">
        <f t="shared" si="37"/>
        <v>0</v>
      </c>
      <c r="AL23">
        <f t="shared" si="37"/>
        <v>0</v>
      </c>
      <c r="AM23">
        <f t="shared" si="37"/>
        <v>0</v>
      </c>
      <c r="AN23">
        <f t="shared" si="37"/>
        <v>0</v>
      </c>
      <c r="AO23">
        <f t="shared" si="37"/>
        <v>0</v>
      </c>
      <c r="AP23">
        <f t="shared" si="37"/>
        <v>0</v>
      </c>
      <c r="AQ23">
        <f t="shared" si="37"/>
        <v>0</v>
      </c>
      <c r="AR23">
        <f t="shared" si="37"/>
        <v>0</v>
      </c>
      <c r="AS23">
        <f t="shared" si="37"/>
        <v>0</v>
      </c>
      <c r="AT23">
        <f t="shared" si="37"/>
        <v>0</v>
      </c>
      <c r="AU23">
        <f t="shared" si="37"/>
        <v>0</v>
      </c>
      <c r="AV23">
        <f t="shared" si="37"/>
        <v>0</v>
      </c>
      <c r="AW23">
        <f t="shared" si="37"/>
        <v>0</v>
      </c>
      <c r="AX23">
        <f t="shared" si="29"/>
        <v>0</v>
      </c>
      <c r="AY23">
        <f t="shared" si="29"/>
        <v>0</v>
      </c>
      <c r="AZ23">
        <f t="shared" si="29"/>
        <v>0</v>
      </c>
      <c r="BA23">
        <f t="shared" si="29"/>
        <v>0</v>
      </c>
      <c r="BB23">
        <f t="shared" si="29"/>
        <v>0</v>
      </c>
      <c r="BC23">
        <f t="shared" si="29"/>
        <v>0</v>
      </c>
      <c r="BD23">
        <f t="shared" si="29"/>
        <v>0</v>
      </c>
      <c r="BE23">
        <f t="shared" si="29"/>
        <v>0</v>
      </c>
      <c r="BF23">
        <f t="shared" si="29"/>
        <v>0</v>
      </c>
      <c r="BG23">
        <f t="shared" si="29"/>
        <v>0</v>
      </c>
      <c r="BH23">
        <f t="shared" si="29"/>
        <v>0</v>
      </c>
    </row>
    <row r="24" spans="1:60" x14ac:dyDescent="0.25">
      <c r="A24" t="s">
        <v>629</v>
      </c>
      <c r="B24">
        <f>Gear!E192</f>
        <v>0</v>
      </c>
      <c r="C24">
        <f t="shared" si="30"/>
        <v>0</v>
      </c>
      <c r="D24">
        <f t="shared" si="30"/>
        <v>0</v>
      </c>
      <c r="E24">
        <f t="shared" si="30"/>
        <v>0</v>
      </c>
      <c r="F24">
        <f t="shared" si="30"/>
        <v>0</v>
      </c>
      <c r="G24">
        <f t="shared" si="30"/>
        <v>0</v>
      </c>
      <c r="H24">
        <f t="shared" si="30"/>
        <v>0</v>
      </c>
      <c r="I24">
        <f t="shared" si="30"/>
        <v>0</v>
      </c>
      <c r="J24">
        <f t="shared" si="30"/>
        <v>0</v>
      </c>
      <c r="K24">
        <f t="shared" si="30"/>
        <v>0</v>
      </c>
      <c r="L24">
        <f t="shared" si="30"/>
        <v>0</v>
      </c>
      <c r="M24">
        <f t="shared" si="31"/>
        <v>0</v>
      </c>
      <c r="N24">
        <f t="shared" si="31"/>
        <v>0</v>
      </c>
      <c r="O24">
        <f t="shared" si="31"/>
        <v>0</v>
      </c>
      <c r="P24">
        <f t="shared" si="31"/>
        <v>0</v>
      </c>
      <c r="Q24">
        <f t="shared" si="31"/>
        <v>0</v>
      </c>
      <c r="R24">
        <f t="shared" si="31"/>
        <v>0</v>
      </c>
      <c r="S24">
        <f t="shared" si="31"/>
        <v>0</v>
      </c>
      <c r="T24">
        <f t="shared" si="31"/>
        <v>0</v>
      </c>
      <c r="U24">
        <f t="shared" si="31"/>
        <v>0</v>
      </c>
      <c r="V24">
        <f t="shared" si="31"/>
        <v>0</v>
      </c>
      <c r="W24">
        <f t="shared" si="32"/>
        <v>0</v>
      </c>
      <c r="X24">
        <f t="shared" si="32"/>
        <v>0</v>
      </c>
      <c r="Y24">
        <f t="shared" si="32"/>
        <v>0</v>
      </c>
      <c r="Z24">
        <f t="shared" si="32"/>
        <v>0</v>
      </c>
      <c r="AA24">
        <f t="shared" si="32"/>
        <v>0</v>
      </c>
      <c r="AB24">
        <f t="shared" si="32"/>
        <v>0</v>
      </c>
      <c r="AC24">
        <f t="shared" si="32"/>
        <v>0</v>
      </c>
      <c r="AD24">
        <f t="shared" si="34"/>
        <v>0</v>
      </c>
      <c r="AE24">
        <f t="shared" si="36"/>
        <v>0</v>
      </c>
      <c r="AF24">
        <f t="shared" ref="AF24:AF41" si="38">$B24</f>
        <v>0</v>
      </c>
      <c r="AG24">
        <f>1-$B24</f>
        <v>1</v>
      </c>
      <c r="AH24">
        <f t="shared" ref="AH24:AW24" si="39">$B24</f>
        <v>0</v>
      </c>
      <c r="AI24">
        <f t="shared" si="39"/>
        <v>0</v>
      </c>
      <c r="AJ24">
        <f t="shared" si="39"/>
        <v>0</v>
      </c>
      <c r="AK24">
        <f t="shared" si="39"/>
        <v>0</v>
      </c>
      <c r="AL24">
        <f t="shared" si="39"/>
        <v>0</v>
      </c>
      <c r="AM24">
        <f t="shared" si="39"/>
        <v>0</v>
      </c>
      <c r="AN24">
        <f t="shared" si="39"/>
        <v>0</v>
      </c>
      <c r="AO24">
        <f t="shared" si="39"/>
        <v>0</v>
      </c>
      <c r="AP24">
        <f t="shared" si="39"/>
        <v>0</v>
      </c>
      <c r="AQ24">
        <f t="shared" si="39"/>
        <v>0</v>
      </c>
      <c r="AR24">
        <f t="shared" si="39"/>
        <v>0</v>
      </c>
      <c r="AS24">
        <f t="shared" si="39"/>
        <v>0</v>
      </c>
      <c r="AT24">
        <f t="shared" si="39"/>
        <v>0</v>
      </c>
      <c r="AU24">
        <f t="shared" si="39"/>
        <v>0</v>
      </c>
      <c r="AV24">
        <f t="shared" si="39"/>
        <v>0</v>
      </c>
      <c r="AW24">
        <f t="shared" si="39"/>
        <v>0</v>
      </c>
      <c r="AX24">
        <f t="shared" si="29"/>
        <v>0</v>
      </c>
      <c r="AY24">
        <f t="shared" si="29"/>
        <v>0</v>
      </c>
      <c r="AZ24">
        <f t="shared" si="29"/>
        <v>0</v>
      </c>
      <c r="BA24">
        <f t="shared" si="29"/>
        <v>0</v>
      </c>
      <c r="BB24">
        <f t="shared" si="29"/>
        <v>0</v>
      </c>
      <c r="BC24">
        <f t="shared" si="29"/>
        <v>0</v>
      </c>
      <c r="BD24">
        <f t="shared" si="29"/>
        <v>0</v>
      </c>
      <c r="BE24">
        <f t="shared" si="29"/>
        <v>0</v>
      </c>
      <c r="BF24">
        <f t="shared" si="29"/>
        <v>0</v>
      </c>
      <c r="BG24">
        <f t="shared" si="29"/>
        <v>0</v>
      </c>
      <c r="BH24">
        <f t="shared" si="29"/>
        <v>0</v>
      </c>
    </row>
    <row r="25" spans="1:60" x14ac:dyDescent="0.25">
      <c r="A25" t="s">
        <v>630</v>
      </c>
      <c r="B25">
        <f>Gear!E191</f>
        <v>0</v>
      </c>
      <c r="C25">
        <f t="shared" si="30"/>
        <v>0</v>
      </c>
      <c r="D25">
        <f t="shared" si="30"/>
        <v>0</v>
      </c>
      <c r="E25">
        <f t="shared" si="30"/>
        <v>0</v>
      </c>
      <c r="F25">
        <f t="shared" si="30"/>
        <v>0</v>
      </c>
      <c r="G25">
        <f t="shared" si="30"/>
        <v>0</v>
      </c>
      <c r="H25">
        <f t="shared" si="30"/>
        <v>0</v>
      </c>
      <c r="I25">
        <f t="shared" si="30"/>
        <v>0</v>
      </c>
      <c r="J25">
        <f t="shared" si="30"/>
        <v>0</v>
      </c>
      <c r="K25">
        <f t="shared" si="30"/>
        <v>0</v>
      </c>
      <c r="L25">
        <f t="shared" si="30"/>
        <v>0</v>
      </c>
      <c r="M25">
        <f t="shared" si="31"/>
        <v>0</v>
      </c>
      <c r="N25">
        <f t="shared" si="31"/>
        <v>0</v>
      </c>
      <c r="O25">
        <f t="shared" si="31"/>
        <v>0</v>
      </c>
      <c r="P25">
        <f t="shared" si="31"/>
        <v>0</v>
      </c>
      <c r="Q25">
        <f t="shared" si="31"/>
        <v>0</v>
      </c>
      <c r="R25">
        <f t="shared" si="31"/>
        <v>0</v>
      </c>
      <c r="S25">
        <f t="shared" si="31"/>
        <v>0</v>
      </c>
      <c r="T25">
        <f t="shared" si="31"/>
        <v>0</v>
      </c>
      <c r="U25">
        <f t="shared" si="31"/>
        <v>0</v>
      </c>
      <c r="V25">
        <f t="shared" si="31"/>
        <v>0</v>
      </c>
      <c r="W25">
        <f t="shared" si="32"/>
        <v>0</v>
      </c>
      <c r="X25">
        <f t="shared" si="32"/>
        <v>0</v>
      </c>
      <c r="Y25">
        <f t="shared" si="32"/>
        <v>0</v>
      </c>
      <c r="Z25">
        <f t="shared" si="32"/>
        <v>0</v>
      </c>
      <c r="AA25">
        <f t="shared" si="32"/>
        <v>0</v>
      </c>
      <c r="AB25">
        <f t="shared" si="32"/>
        <v>0</v>
      </c>
      <c r="AC25">
        <f t="shared" si="32"/>
        <v>0</v>
      </c>
      <c r="AD25">
        <f t="shared" si="34"/>
        <v>0</v>
      </c>
      <c r="AE25">
        <f t="shared" si="36"/>
        <v>0</v>
      </c>
      <c r="AF25">
        <f t="shared" si="38"/>
        <v>0</v>
      </c>
      <c r="AG25">
        <f t="shared" ref="AG25:AG41" si="40">$B25</f>
        <v>0</v>
      </c>
      <c r="AH25">
        <f>1-$B25</f>
        <v>1</v>
      </c>
      <c r="AI25">
        <f t="shared" ref="AI25:AW25" si="41">$B25</f>
        <v>0</v>
      </c>
      <c r="AJ25">
        <f t="shared" si="41"/>
        <v>0</v>
      </c>
      <c r="AK25">
        <f t="shared" si="41"/>
        <v>0</v>
      </c>
      <c r="AL25">
        <f t="shared" si="41"/>
        <v>0</v>
      </c>
      <c r="AM25">
        <f t="shared" si="41"/>
        <v>0</v>
      </c>
      <c r="AN25">
        <f t="shared" si="41"/>
        <v>0</v>
      </c>
      <c r="AO25">
        <f t="shared" si="41"/>
        <v>0</v>
      </c>
      <c r="AP25">
        <f t="shared" si="41"/>
        <v>0</v>
      </c>
      <c r="AQ25">
        <f t="shared" si="41"/>
        <v>0</v>
      </c>
      <c r="AR25">
        <f t="shared" si="41"/>
        <v>0</v>
      </c>
      <c r="AS25">
        <f t="shared" si="41"/>
        <v>0</v>
      </c>
      <c r="AT25">
        <f t="shared" si="41"/>
        <v>0</v>
      </c>
      <c r="AU25">
        <f t="shared" si="41"/>
        <v>0</v>
      </c>
      <c r="AV25">
        <f t="shared" si="41"/>
        <v>0</v>
      </c>
      <c r="AW25">
        <f t="shared" si="41"/>
        <v>0</v>
      </c>
      <c r="AX25">
        <f t="shared" si="29"/>
        <v>0</v>
      </c>
      <c r="AY25">
        <f t="shared" si="29"/>
        <v>0</v>
      </c>
      <c r="AZ25">
        <f t="shared" si="29"/>
        <v>0</v>
      </c>
      <c r="BA25">
        <f t="shared" si="29"/>
        <v>0</v>
      </c>
      <c r="BB25">
        <f t="shared" si="29"/>
        <v>0</v>
      </c>
      <c r="BC25">
        <f t="shared" si="29"/>
        <v>0</v>
      </c>
      <c r="BD25">
        <f t="shared" si="29"/>
        <v>0</v>
      </c>
      <c r="BE25">
        <f t="shared" si="29"/>
        <v>0</v>
      </c>
      <c r="BF25">
        <f t="shared" si="29"/>
        <v>0</v>
      </c>
      <c r="BG25">
        <f t="shared" si="29"/>
        <v>0</v>
      </c>
      <c r="BH25">
        <f t="shared" si="29"/>
        <v>0</v>
      </c>
    </row>
    <row r="26" spans="1:60" x14ac:dyDescent="0.25">
      <c r="A26" t="s">
        <v>667</v>
      </c>
      <c r="B26">
        <f>Gear!E190</f>
        <v>0</v>
      </c>
      <c r="C26">
        <f t="shared" si="30"/>
        <v>0</v>
      </c>
      <c r="D26">
        <f t="shared" si="30"/>
        <v>0</v>
      </c>
      <c r="E26">
        <f t="shared" si="30"/>
        <v>0</v>
      </c>
      <c r="F26">
        <f t="shared" si="30"/>
        <v>0</v>
      </c>
      <c r="G26">
        <f t="shared" si="30"/>
        <v>0</v>
      </c>
      <c r="H26">
        <f t="shared" si="30"/>
        <v>0</v>
      </c>
      <c r="I26">
        <f t="shared" si="30"/>
        <v>0</v>
      </c>
      <c r="J26">
        <f t="shared" si="30"/>
        <v>0</v>
      </c>
      <c r="K26">
        <f t="shared" si="30"/>
        <v>0</v>
      </c>
      <c r="L26">
        <f t="shared" si="30"/>
        <v>0</v>
      </c>
      <c r="M26">
        <f t="shared" si="31"/>
        <v>0</v>
      </c>
      <c r="N26">
        <f t="shared" si="31"/>
        <v>0</v>
      </c>
      <c r="O26">
        <f t="shared" si="31"/>
        <v>0</v>
      </c>
      <c r="P26">
        <f t="shared" si="31"/>
        <v>0</v>
      </c>
      <c r="Q26">
        <f t="shared" si="31"/>
        <v>0</v>
      </c>
      <c r="R26">
        <f t="shared" si="31"/>
        <v>0</v>
      </c>
      <c r="S26">
        <f t="shared" si="31"/>
        <v>0</v>
      </c>
      <c r="T26">
        <f t="shared" si="31"/>
        <v>0</v>
      </c>
      <c r="U26">
        <f t="shared" si="31"/>
        <v>0</v>
      </c>
      <c r="V26">
        <f t="shared" si="31"/>
        <v>0</v>
      </c>
      <c r="W26">
        <f t="shared" si="32"/>
        <v>0</v>
      </c>
      <c r="X26">
        <f t="shared" si="32"/>
        <v>0</v>
      </c>
      <c r="Y26">
        <f t="shared" si="32"/>
        <v>0</v>
      </c>
      <c r="Z26">
        <f t="shared" si="32"/>
        <v>0</v>
      </c>
      <c r="AA26">
        <f t="shared" si="32"/>
        <v>0</v>
      </c>
      <c r="AB26">
        <f t="shared" si="32"/>
        <v>0</v>
      </c>
      <c r="AC26">
        <f t="shared" si="32"/>
        <v>0</v>
      </c>
      <c r="AD26">
        <f t="shared" si="34"/>
        <v>0</v>
      </c>
      <c r="AE26">
        <f t="shared" si="36"/>
        <v>0</v>
      </c>
      <c r="AF26">
        <f t="shared" si="38"/>
        <v>0</v>
      </c>
      <c r="AG26">
        <f t="shared" si="40"/>
        <v>0</v>
      </c>
      <c r="AH26">
        <f>$B26</f>
        <v>0</v>
      </c>
      <c r="AI26">
        <f>$B26</f>
        <v>0</v>
      </c>
      <c r="AJ26">
        <f>$B26</f>
        <v>0</v>
      </c>
      <c r="AK26">
        <f>1-$B26</f>
        <v>1</v>
      </c>
      <c r="AL26">
        <f t="shared" ref="AL26:AW27" si="42">$B26</f>
        <v>0</v>
      </c>
      <c r="AM26">
        <f t="shared" si="42"/>
        <v>0</v>
      </c>
      <c r="AN26">
        <f t="shared" si="42"/>
        <v>0</v>
      </c>
      <c r="AO26">
        <f t="shared" si="42"/>
        <v>0</v>
      </c>
      <c r="AP26">
        <f t="shared" si="42"/>
        <v>0</v>
      </c>
      <c r="AQ26">
        <f t="shared" si="42"/>
        <v>0</v>
      </c>
      <c r="AR26">
        <f t="shared" si="42"/>
        <v>0</v>
      </c>
      <c r="AS26">
        <f t="shared" si="42"/>
        <v>0</v>
      </c>
      <c r="AT26">
        <f t="shared" si="42"/>
        <v>0</v>
      </c>
      <c r="AU26">
        <f t="shared" si="42"/>
        <v>0</v>
      </c>
      <c r="AV26">
        <f t="shared" si="42"/>
        <v>0</v>
      </c>
      <c r="AW26">
        <f t="shared" si="42"/>
        <v>0</v>
      </c>
      <c r="AX26">
        <f t="shared" si="29"/>
        <v>0</v>
      </c>
      <c r="AY26">
        <f t="shared" si="29"/>
        <v>0</v>
      </c>
      <c r="AZ26">
        <f t="shared" si="29"/>
        <v>0</v>
      </c>
      <c r="BA26">
        <f t="shared" si="29"/>
        <v>0</v>
      </c>
      <c r="BB26">
        <f t="shared" si="29"/>
        <v>0</v>
      </c>
      <c r="BC26">
        <f t="shared" si="29"/>
        <v>0</v>
      </c>
      <c r="BD26">
        <f t="shared" si="29"/>
        <v>0</v>
      </c>
      <c r="BE26">
        <f t="shared" si="29"/>
        <v>0</v>
      </c>
      <c r="BF26">
        <f t="shared" si="29"/>
        <v>0</v>
      </c>
      <c r="BG26">
        <f t="shared" si="29"/>
        <v>0</v>
      </c>
      <c r="BH26">
        <f t="shared" si="29"/>
        <v>0</v>
      </c>
    </row>
    <row r="27" spans="1:60" x14ac:dyDescent="0.25">
      <c r="A27" t="s">
        <v>632</v>
      </c>
      <c r="B27">
        <f>Gear!E195</f>
        <v>0</v>
      </c>
      <c r="C27">
        <f t="shared" si="30"/>
        <v>0</v>
      </c>
      <c r="D27">
        <f t="shared" si="30"/>
        <v>0</v>
      </c>
      <c r="E27">
        <f t="shared" si="30"/>
        <v>0</v>
      </c>
      <c r="F27">
        <f t="shared" si="30"/>
        <v>0</v>
      </c>
      <c r="G27">
        <f t="shared" si="30"/>
        <v>0</v>
      </c>
      <c r="H27">
        <f t="shared" si="30"/>
        <v>0</v>
      </c>
      <c r="I27">
        <f t="shared" si="30"/>
        <v>0</v>
      </c>
      <c r="J27">
        <f t="shared" si="30"/>
        <v>0</v>
      </c>
      <c r="K27">
        <f t="shared" si="30"/>
        <v>0</v>
      </c>
      <c r="L27">
        <f t="shared" si="30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2"/>
        <v>0</v>
      </c>
      <c r="X27">
        <f t="shared" si="32"/>
        <v>0</v>
      </c>
      <c r="Y27">
        <f t="shared" si="32"/>
        <v>0</v>
      </c>
      <c r="Z27">
        <f t="shared" si="32"/>
        <v>0</v>
      </c>
      <c r="AA27">
        <f t="shared" si="32"/>
        <v>0</v>
      </c>
      <c r="AB27">
        <f t="shared" si="32"/>
        <v>0</v>
      </c>
      <c r="AC27">
        <f t="shared" si="32"/>
        <v>0</v>
      </c>
      <c r="AD27">
        <f t="shared" si="34"/>
        <v>0</v>
      </c>
      <c r="AE27">
        <f t="shared" si="36"/>
        <v>0</v>
      </c>
      <c r="AF27">
        <f t="shared" si="38"/>
        <v>0</v>
      </c>
      <c r="AG27">
        <f t="shared" si="40"/>
        <v>0</v>
      </c>
      <c r="AH27">
        <f t="shared" ref="AH27:AI31" si="43">$B27</f>
        <v>0</v>
      </c>
      <c r="AI27">
        <f t="shared" si="43"/>
        <v>0</v>
      </c>
      <c r="AJ27">
        <f>1-$B27</f>
        <v>1</v>
      </c>
      <c r="AK27">
        <f t="shared" ref="AK27:AK41" si="44">$B27</f>
        <v>0</v>
      </c>
      <c r="AL27">
        <f t="shared" si="42"/>
        <v>0</v>
      </c>
      <c r="AM27">
        <f t="shared" si="42"/>
        <v>0</v>
      </c>
      <c r="AN27">
        <f t="shared" si="42"/>
        <v>0</v>
      </c>
      <c r="AO27">
        <f t="shared" si="42"/>
        <v>0</v>
      </c>
      <c r="AP27">
        <f t="shared" si="42"/>
        <v>0</v>
      </c>
      <c r="AQ27">
        <f t="shared" si="42"/>
        <v>0</v>
      </c>
      <c r="AR27">
        <f t="shared" si="42"/>
        <v>0</v>
      </c>
      <c r="AS27">
        <f t="shared" si="42"/>
        <v>0</v>
      </c>
      <c r="AT27">
        <f t="shared" si="42"/>
        <v>0</v>
      </c>
      <c r="AU27">
        <f t="shared" si="42"/>
        <v>0</v>
      </c>
      <c r="AV27">
        <f t="shared" si="42"/>
        <v>0</v>
      </c>
      <c r="AW27">
        <f t="shared" si="42"/>
        <v>0</v>
      </c>
      <c r="AX27">
        <f t="shared" si="29"/>
        <v>0</v>
      </c>
      <c r="AY27">
        <f t="shared" si="29"/>
        <v>0</v>
      </c>
      <c r="AZ27">
        <f t="shared" si="29"/>
        <v>0</v>
      </c>
      <c r="BA27">
        <f t="shared" si="29"/>
        <v>0</v>
      </c>
      <c r="BB27">
        <f t="shared" si="29"/>
        <v>0</v>
      </c>
      <c r="BC27">
        <f t="shared" si="29"/>
        <v>0</v>
      </c>
      <c r="BD27">
        <f t="shared" si="29"/>
        <v>0</v>
      </c>
      <c r="BE27">
        <f t="shared" si="29"/>
        <v>0</v>
      </c>
      <c r="BF27">
        <f t="shared" si="29"/>
        <v>0</v>
      </c>
      <c r="BG27">
        <f t="shared" si="29"/>
        <v>0</v>
      </c>
      <c r="BH27">
        <f t="shared" si="29"/>
        <v>0</v>
      </c>
    </row>
    <row r="28" spans="1:60" x14ac:dyDescent="0.25">
      <c r="A28" t="s">
        <v>668</v>
      </c>
      <c r="B28">
        <f>Gear!E185</f>
        <v>0</v>
      </c>
      <c r="C28">
        <f t="shared" si="30"/>
        <v>0</v>
      </c>
      <c r="D28">
        <f t="shared" si="30"/>
        <v>0</v>
      </c>
      <c r="E28">
        <f t="shared" si="30"/>
        <v>0</v>
      </c>
      <c r="F28">
        <f t="shared" si="30"/>
        <v>0</v>
      </c>
      <c r="G28">
        <f t="shared" si="30"/>
        <v>0</v>
      </c>
      <c r="H28">
        <f t="shared" si="30"/>
        <v>0</v>
      </c>
      <c r="I28">
        <f t="shared" si="30"/>
        <v>0</v>
      </c>
      <c r="J28">
        <f t="shared" si="30"/>
        <v>0</v>
      </c>
      <c r="K28">
        <f t="shared" si="30"/>
        <v>0</v>
      </c>
      <c r="L28">
        <f t="shared" si="30"/>
        <v>0</v>
      </c>
      <c r="M28">
        <f t="shared" si="31"/>
        <v>0</v>
      </c>
      <c r="N28">
        <f t="shared" si="31"/>
        <v>0</v>
      </c>
      <c r="O28">
        <f t="shared" si="31"/>
        <v>0</v>
      </c>
      <c r="P28">
        <f t="shared" si="31"/>
        <v>0</v>
      </c>
      <c r="Q28">
        <f t="shared" si="31"/>
        <v>0</v>
      </c>
      <c r="R28">
        <f t="shared" si="31"/>
        <v>0</v>
      </c>
      <c r="S28">
        <f t="shared" si="31"/>
        <v>0</v>
      </c>
      <c r="T28">
        <f t="shared" si="31"/>
        <v>0</v>
      </c>
      <c r="U28">
        <f t="shared" si="31"/>
        <v>0</v>
      </c>
      <c r="V28">
        <f t="shared" si="31"/>
        <v>0</v>
      </c>
      <c r="W28">
        <f t="shared" si="32"/>
        <v>0</v>
      </c>
      <c r="X28">
        <f t="shared" si="32"/>
        <v>0</v>
      </c>
      <c r="Y28">
        <f t="shared" si="32"/>
        <v>0</v>
      </c>
      <c r="Z28">
        <f t="shared" si="32"/>
        <v>0</v>
      </c>
      <c r="AA28">
        <f t="shared" si="32"/>
        <v>0</v>
      </c>
      <c r="AB28">
        <f t="shared" si="32"/>
        <v>0</v>
      </c>
      <c r="AC28">
        <f t="shared" si="32"/>
        <v>0</v>
      </c>
      <c r="AD28">
        <f t="shared" si="34"/>
        <v>0</v>
      </c>
      <c r="AE28">
        <f t="shared" si="36"/>
        <v>0</v>
      </c>
      <c r="AF28">
        <f t="shared" si="38"/>
        <v>0</v>
      </c>
      <c r="AG28">
        <f t="shared" si="40"/>
        <v>0</v>
      </c>
      <c r="AH28">
        <f t="shared" si="43"/>
        <v>0</v>
      </c>
      <c r="AI28">
        <f t="shared" si="43"/>
        <v>0</v>
      </c>
      <c r="AJ28">
        <f t="shared" ref="AJ28:AJ41" si="45">$B28</f>
        <v>0</v>
      </c>
      <c r="AK28">
        <f t="shared" si="44"/>
        <v>0</v>
      </c>
      <c r="AL28">
        <f t="shared" ref="AL28:AT41" si="46">$B28</f>
        <v>0</v>
      </c>
      <c r="AM28">
        <f t="shared" si="46"/>
        <v>0</v>
      </c>
      <c r="AN28">
        <f t="shared" si="46"/>
        <v>0</v>
      </c>
      <c r="AO28">
        <f t="shared" si="46"/>
        <v>0</v>
      </c>
      <c r="AP28">
        <f t="shared" si="46"/>
        <v>0</v>
      </c>
      <c r="AQ28">
        <f t="shared" si="46"/>
        <v>0</v>
      </c>
      <c r="AR28">
        <f t="shared" si="46"/>
        <v>0</v>
      </c>
      <c r="AS28">
        <f t="shared" si="46"/>
        <v>0</v>
      </c>
      <c r="AT28">
        <f t="shared" si="46"/>
        <v>0</v>
      </c>
      <c r="AU28">
        <f>1-$B28</f>
        <v>1</v>
      </c>
      <c r="AV28">
        <f>$B28</f>
        <v>0</v>
      </c>
      <c r="AW28">
        <f>$B28</f>
        <v>0</v>
      </c>
      <c r="AX28">
        <f t="shared" si="29"/>
        <v>0</v>
      </c>
      <c r="AY28">
        <f t="shared" si="29"/>
        <v>0</v>
      </c>
      <c r="AZ28">
        <f t="shared" si="29"/>
        <v>0</v>
      </c>
      <c r="BA28">
        <f t="shared" si="29"/>
        <v>0</v>
      </c>
      <c r="BB28">
        <f t="shared" si="29"/>
        <v>0</v>
      </c>
      <c r="BC28">
        <f t="shared" si="29"/>
        <v>0</v>
      </c>
      <c r="BD28">
        <f t="shared" si="29"/>
        <v>0</v>
      </c>
      <c r="BE28">
        <f t="shared" si="29"/>
        <v>0</v>
      </c>
      <c r="BF28">
        <f t="shared" si="29"/>
        <v>0</v>
      </c>
      <c r="BG28">
        <f t="shared" si="29"/>
        <v>0</v>
      </c>
      <c r="BH28">
        <f t="shared" si="29"/>
        <v>0</v>
      </c>
    </row>
    <row r="29" spans="1:60" x14ac:dyDescent="0.25">
      <c r="A29" t="s">
        <v>669</v>
      </c>
      <c r="B29">
        <f>Gear!E183</f>
        <v>0</v>
      </c>
      <c r="C29">
        <f t="shared" si="30"/>
        <v>0</v>
      </c>
      <c r="D29">
        <f t="shared" si="30"/>
        <v>0</v>
      </c>
      <c r="E29">
        <f t="shared" si="30"/>
        <v>0</v>
      </c>
      <c r="F29">
        <f t="shared" si="30"/>
        <v>0</v>
      </c>
      <c r="G29">
        <f t="shared" si="30"/>
        <v>0</v>
      </c>
      <c r="H29">
        <f t="shared" si="30"/>
        <v>0</v>
      </c>
      <c r="I29">
        <f t="shared" si="30"/>
        <v>0</v>
      </c>
      <c r="J29">
        <f t="shared" si="30"/>
        <v>0</v>
      </c>
      <c r="K29">
        <f t="shared" si="30"/>
        <v>0</v>
      </c>
      <c r="L29">
        <f t="shared" si="30"/>
        <v>0</v>
      </c>
      <c r="M29">
        <f t="shared" si="31"/>
        <v>0</v>
      </c>
      <c r="N29">
        <f t="shared" si="31"/>
        <v>0</v>
      </c>
      <c r="O29">
        <f t="shared" si="31"/>
        <v>0</v>
      </c>
      <c r="P29">
        <f t="shared" si="31"/>
        <v>0</v>
      </c>
      <c r="Q29">
        <f t="shared" si="31"/>
        <v>0</v>
      </c>
      <c r="R29">
        <f t="shared" si="31"/>
        <v>0</v>
      </c>
      <c r="S29">
        <f t="shared" si="31"/>
        <v>0</v>
      </c>
      <c r="T29">
        <f t="shared" si="31"/>
        <v>0</v>
      </c>
      <c r="U29">
        <f t="shared" si="31"/>
        <v>0</v>
      </c>
      <c r="V29">
        <f t="shared" si="31"/>
        <v>0</v>
      </c>
      <c r="W29">
        <f t="shared" si="32"/>
        <v>0</v>
      </c>
      <c r="X29">
        <f t="shared" si="32"/>
        <v>0</v>
      </c>
      <c r="Y29">
        <f t="shared" si="32"/>
        <v>0</v>
      </c>
      <c r="Z29">
        <f t="shared" si="32"/>
        <v>0</v>
      </c>
      <c r="AA29">
        <f t="shared" si="32"/>
        <v>0</v>
      </c>
      <c r="AB29">
        <f t="shared" si="32"/>
        <v>0</v>
      </c>
      <c r="AC29">
        <f t="shared" si="32"/>
        <v>0</v>
      </c>
      <c r="AD29">
        <f t="shared" si="34"/>
        <v>0</v>
      </c>
      <c r="AE29">
        <f t="shared" si="36"/>
        <v>0</v>
      </c>
      <c r="AF29">
        <f t="shared" si="38"/>
        <v>0</v>
      </c>
      <c r="AG29">
        <f t="shared" si="40"/>
        <v>0</v>
      </c>
      <c r="AH29">
        <f t="shared" si="43"/>
        <v>0</v>
      </c>
      <c r="AI29">
        <f t="shared" si="43"/>
        <v>0</v>
      </c>
      <c r="AJ29">
        <f t="shared" si="45"/>
        <v>0</v>
      </c>
      <c r="AK29">
        <f t="shared" si="44"/>
        <v>0</v>
      </c>
      <c r="AL29">
        <f t="shared" si="46"/>
        <v>0</v>
      </c>
      <c r="AM29">
        <f t="shared" si="46"/>
        <v>0</v>
      </c>
      <c r="AN29">
        <f t="shared" si="46"/>
        <v>0</v>
      </c>
      <c r="AO29">
        <f t="shared" si="46"/>
        <v>0</v>
      </c>
      <c r="AP29">
        <f t="shared" si="46"/>
        <v>0</v>
      </c>
      <c r="AQ29">
        <f t="shared" si="46"/>
        <v>0</v>
      </c>
      <c r="AR29">
        <f t="shared" si="46"/>
        <v>0</v>
      </c>
      <c r="AS29">
        <f t="shared" si="46"/>
        <v>0</v>
      </c>
      <c r="AT29">
        <f t="shared" si="46"/>
        <v>0</v>
      </c>
      <c r="AU29">
        <f t="shared" ref="AU29:AU41" si="47">$B29</f>
        <v>0</v>
      </c>
      <c r="AV29">
        <f>1-$B29</f>
        <v>1</v>
      </c>
      <c r="AW29">
        <f t="shared" ref="AW29:AW41" si="48">$B29</f>
        <v>0</v>
      </c>
      <c r="AX29">
        <f t="shared" si="29"/>
        <v>0</v>
      </c>
      <c r="AY29">
        <f t="shared" si="29"/>
        <v>0</v>
      </c>
      <c r="AZ29">
        <f t="shared" si="29"/>
        <v>0</v>
      </c>
      <c r="BA29">
        <f t="shared" si="29"/>
        <v>0</v>
      </c>
      <c r="BB29">
        <f t="shared" si="29"/>
        <v>0</v>
      </c>
      <c r="BC29">
        <f t="shared" si="29"/>
        <v>0</v>
      </c>
      <c r="BD29">
        <f t="shared" si="29"/>
        <v>0</v>
      </c>
      <c r="BE29">
        <f t="shared" si="29"/>
        <v>0</v>
      </c>
      <c r="BF29">
        <f t="shared" si="29"/>
        <v>0</v>
      </c>
      <c r="BG29">
        <f t="shared" si="29"/>
        <v>0</v>
      </c>
      <c r="BH29">
        <f t="shared" si="29"/>
        <v>0</v>
      </c>
    </row>
    <row r="30" spans="1:60" x14ac:dyDescent="0.25">
      <c r="A30" t="s">
        <v>646</v>
      </c>
      <c r="B30">
        <f>Gear!E184</f>
        <v>1</v>
      </c>
      <c r="C30">
        <f t="shared" si="30"/>
        <v>1</v>
      </c>
      <c r="D30">
        <f t="shared" si="30"/>
        <v>1</v>
      </c>
      <c r="E30">
        <f t="shared" si="30"/>
        <v>1</v>
      </c>
      <c r="F30">
        <f t="shared" si="30"/>
        <v>1</v>
      </c>
      <c r="G30">
        <f t="shared" si="30"/>
        <v>1</v>
      </c>
      <c r="H30">
        <f t="shared" si="30"/>
        <v>1</v>
      </c>
      <c r="I30">
        <f t="shared" si="30"/>
        <v>1</v>
      </c>
      <c r="J30">
        <f t="shared" si="30"/>
        <v>1</v>
      </c>
      <c r="K30">
        <f t="shared" si="30"/>
        <v>1</v>
      </c>
      <c r="L30">
        <f t="shared" si="30"/>
        <v>1</v>
      </c>
      <c r="M30">
        <f t="shared" si="31"/>
        <v>1</v>
      </c>
      <c r="N30">
        <f t="shared" si="31"/>
        <v>1</v>
      </c>
      <c r="O30">
        <f t="shared" si="31"/>
        <v>1</v>
      </c>
      <c r="P30">
        <f t="shared" si="31"/>
        <v>1</v>
      </c>
      <c r="Q30">
        <f t="shared" si="31"/>
        <v>1</v>
      </c>
      <c r="R30">
        <f t="shared" si="31"/>
        <v>1</v>
      </c>
      <c r="S30">
        <f t="shared" si="31"/>
        <v>1</v>
      </c>
      <c r="T30">
        <f t="shared" si="31"/>
        <v>1</v>
      </c>
      <c r="U30">
        <f t="shared" si="31"/>
        <v>1</v>
      </c>
      <c r="V30">
        <f t="shared" si="31"/>
        <v>1</v>
      </c>
      <c r="W30">
        <f t="shared" si="32"/>
        <v>1</v>
      </c>
      <c r="X30">
        <f t="shared" si="32"/>
        <v>1</v>
      </c>
      <c r="Y30">
        <f t="shared" si="32"/>
        <v>1</v>
      </c>
      <c r="Z30">
        <f t="shared" si="32"/>
        <v>1</v>
      </c>
      <c r="AA30">
        <f t="shared" si="32"/>
        <v>1</v>
      </c>
      <c r="AB30">
        <f t="shared" si="32"/>
        <v>1</v>
      </c>
      <c r="AC30">
        <f t="shared" si="32"/>
        <v>1</v>
      </c>
      <c r="AD30">
        <f t="shared" si="34"/>
        <v>1</v>
      </c>
      <c r="AE30">
        <f t="shared" si="36"/>
        <v>1</v>
      </c>
      <c r="AF30">
        <f t="shared" si="38"/>
        <v>1</v>
      </c>
      <c r="AG30">
        <f t="shared" si="40"/>
        <v>1</v>
      </c>
      <c r="AH30">
        <f t="shared" si="43"/>
        <v>1</v>
      </c>
      <c r="AI30">
        <f t="shared" si="43"/>
        <v>1</v>
      </c>
      <c r="AJ30">
        <f t="shared" si="45"/>
        <v>1</v>
      </c>
      <c r="AK30">
        <f t="shared" si="44"/>
        <v>1</v>
      </c>
      <c r="AL30">
        <f t="shared" si="46"/>
        <v>1</v>
      </c>
      <c r="AM30">
        <f t="shared" si="46"/>
        <v>1</v>
      </c>
      <c r="AN30">
        <f t="shared" si="46"/>
        <v>1</v>
      </c>
      <c r="AO30">
        <f t="shared" si="46"/>
        <v>1</v>
      </c>
      <c r="AP30">
        <f t="shared" si="46"/>
        <v>1</v>
      </c>
      <c r="AQ30">
        <f t="shared" si="46"/>
        <v>1</v>
      </c>
      <c r="AR30">
        <f t="shared" si="46"/>
        <v>1</v>
      </c>
      <c r="AS30">
        <f t="shared" si="46"/>
        <v>1</v>
      </c>
      <c r="AT30">
        <f t="shared" si="46"/>
        <v>1</v>
      </c>
      <c r="AU30">
        <f t="shared" si="47"/>
        <v>1</v>
      </c>
      <c r="AV30">
        <f t="shared" ref="AV30:AV41" si="49">$B30</f>
        <v>1</v>
      </c>
      <c r="AW30">
        <f t="shared" si="48"/>
        <v>1</v>
      </c>
      <c r="AX30">
        <f>1-$B30</f>
        <v>0</v>
      </c>
      <c r="AY30">
        <f t="shared" ref="AY30:BH30" si="50">$B30</f>
        <v>1</v>
      </c>
      <c r="AZ30">
        <f t="shared" si="50"/>
        <v>1</v>
      </c>
      <c r="BA30">
        <f t="shared" si="50"/>
        <v>1</v>
      </c>
      <c r="BB30">
        <f t="shared" si="50"/>
        <v>1</v>
      </c>
      <c r="BC30">
        <f t="shared" si="50"/>
        <v>1</v>
      </c>
      <c r="BD30">
        <f t="shared" si="50"/>
        <v>1</v>
      </c>
      <c r="BE30">
        <f t="shared" si="50"/>
        <v>1</v>
      </c>
      <c r="BF30">
        <f t="shared" si="50"/>
        <v>1</v>
      </c>
      <c r="BG30">
        <f t="shared" si="50"/>
        <v>1</v>
      </c>
      <c r="BH30">
        <f t="shared" si="50"/>
        <v>1</v>
      </c>
    </row>
    <row r="31" spans="1:60" x14ac:dyDescent="0.25">
      <c r="A31" t="s">
        <v>647</v>
      </c>
      <c r="B31">
        <f>Gear!E180</f>
        <v>0</v>
      </c>
      <c r="C31">
        <f t="shared" ref="C31:L41" si="51">$B31</f>
        <v>0</v>
      </c>
      <c r="D31">
        <f t="shared" si="51"/>
        <v>0</v>
      </c>
      <c r="E31">
        <f t="shared" si="51"/>
        <v>0</v>
      </c>
      <c r="F31">
        <f t="shared" si="51"/>
        <v>0</v>
      </c>
      <c r="G31">
        <f t="shared" si="51"/>
        <v>0</v>
      </c>
      <c r="H31">
        <f t="shared" si="51"/>
        <v>0</v>
      </c>
      <c r="I31">
        <f t="shared" si="51"/>
        <v>0</v>
      </c>
      <c r="J31">
        <f t="shared" si="51"/>
        <v>0</v>
      </c>
      <c r="K31">
        <f t="shared" si="51"/>
        <v>0</v>
      </c>
      <c r="L31">
        <f t="shared" si="51"/>
        <v>0</v>
      </c>
      <c r="M31">
        <f t="shared" ref="M31:V41" si="52">$B31</f>
        <v>0</v>
      </c>
      <c r="N31">
        <f t="shared" si="52"/>
        <v>0</v>
      </c>
      <c r="O31">
        <f t="shared" si="52"/>
        <v>0</v>
      </c>
      <c r="P31">
        <f t="shared" si="52"/>
        <v>0</v>
      </c>
      <c r="Q31">
        <f t="shared" si="52"/>
        <v>0</v>
      </c>
      <c r="R31">
        <f t="shared" si="52"/>
        <v>0</v>
      </c>
      <c r="S31">
        <f t="shared" si="52"/>
        <v>0</v>
      </c>
      <c r="T31">
        <f t="shared" si="52"/>
        <v>0</v>
      </c>
      <c r="U31">
        <f t="shared" si="52"/>
        <v>0</v>
      </c>
      <c r="V31">
        <f t="shared" si="52"/>
        <v>0</v>
      </c>
      <c r="W31">
        <f t="shared" ref="W31:AC41" si="53">$B31</f>
        <v>0</v>
      </c>
      <c r="X31">
        <f t="shared" si="53"/>
        <v>0</v>
      </c>
      <c r="Y31">
        <f t="shared" si="53"/>
        <v>0</v>
      </c>
      <c r="Z31">
        <f t="shared" si="53"/>
        <v>0</v>
      </c>
      <c r="AA31">
        <f t="shared" si="53"/>
        <v>0</v>
      </c>
      <c r="AB31">
        <f t="shared" si="53"/>
        <v>0</v>
      </c>
      <c r="AC31">
        <f t="shared" si="53"/>
        <v>0</v>
      </c>
      <c r="AD31">
        <f t="shared" si="34"/>
        <v>0</v>
      </c>
      <c r="AE31">
        <f t="shared" si="36"/>
        <v>0</v>
      </c>
      <c r="AF31">
        <f t="shared" si="38"/>
        <v>0</v>
      </c>
      <c r="AG31">
        <f t="shared" si="40"/>
        <v>0</v>
      </c>
      <c r="AH31">
        <f t="shared" si="43"/>
        <v>0</v>
      </c>
      <c r="AI31">
        <f t="shared" si="43"/>
        <v>0</v>
      </c>
      <c r="AJ31">
        <f t="shared" si="45"/>
        <v>0</v>
      </c>
      <c r="AK31">
        <f t="shared" si="44"/>
        <v>0</v>
      </c>
      <c r="AL31">
        <f t="shared" si="46"/>
        <v>0</v>
      </c>
      <c r="AM31">
        <f t="shared" si="46"/>
        <v>0</v>
      </c>
      <c r="AN31">
        <f t="shared" si="46"/>
        <v>0</v>
      </c>
      <c r="AO31">
        <f t="shared" si="46"/>
        <v>0</v>
      </c>
      <c r="AP31">
        <f t="shared" si="46"/>
        <v>0</v>
      </c>
      <c r="AQ31">
        <f t="shared" si="46"/>
        <v>0</v>
      </c>
      <c r="AR31">
        <f t="shared" si="46"/>
        <v>0</v>
      </c>
      <c r="AS31">
        <f t="shared" si="46"/>
        <v>0</v>
      </c>
      <c r="AT31">
        <f t="shared" si="46"/>
        <v>0</v>
      </c>
      <c r="AU31">
        <f t="shared" si="47"/>
        <v>0</v>
      </c>
      <c r="AV31">
        <f t="shared" si="49"/>
        <v>0</v>
      </c>
      <c r="AW31">
        <f t="shared" si="48"/>
        <v>0</v>
      </c>
      <c r="AX31">
        <f t="shared" ref="AX31:AX41" si="54">$B31</f>
        <v>0</v>
      </c>
      <c r="AY31">
        <f>1-$B31</f>
        <v>1</v>
      </c>
      <c r="AZ31">
        <f t="shared" ref="AZ31:BH32" si="55">$B31</f>
        <v>0</v>
      </c>
      <c r="BA31">
        <f t="shared" si="55"/>
        <v>0</v>
      </c>
      <c r="BB31">
        <f t="shared" si="55"/>
        <v>0</v>
      </c>
      <c r="BC31">
        <f t="shared" si="55"/>
        <v>0</v>
      </c>
      <c r="BD31">
        <f t="shared" si="55"/>
        <v>0</v>
      </c>
      <c r="BE31">
        <f t="shared" si="55"/>
        <v>0</v>
      </c>
      <c r="BF31">
        <f t="shared" si="55"/>
        <v>0</v>
      </c>
      <c r="BG31">
        <f t="shared" si="55"/>
        <v>0</v>
      </c>
      <c r="BH31">
        <f t="shared" si="55"/>
        <v>0</v>
      </c>
    </row>
    <row r="32" spans="1:60" x14ac:dyDescent="0.25">
      <c r="A32" t="s">
        <v>670</v>
      </c>
      <c r="B32">
        <f>Gear!E188</f>
        <v>0</v>
      </c>
      <c r="C32">
        <f t="shared" si="51"/>
        <v>0</v>
      </c>
      <c r="D32">
        <f t="shared" si="51"/>
        <v>0</v>
      </c>
      <c r="E32">
        <f t="shared" si="51"/>
        <v>0</v>
      </c>
      <c r="F32">
        <f t="shared" si="51"/>
        <v>0</v>
      </c>
      <c r="G32">
        <f t="shared" si="51"/>
        <v>0</v>
      </c>
      <c r="H32">
        <f t="shared" si="51"/>
        <v>0</v>
      </c>
      <c r="I32">
        <f t="shared" si="51"/>
        <v>0</v>
      </c>
      <c r="J32">
        <f t="shared" si="51"/>
        <v>0</v>
      </c>
      <c r="K32">
        <f t="shared" si="51"/>
        <v>0</v>
      </c>
      <c r="L32">
        <f t="shared" si="51"/>
        <v>0</v>
      </c>
      <c r="M32">
        <f t="shared" si="52"/>
        <v>0</v>
      </c>
      <c r="N32">
        <f t="shared" si="52"/>
        <v>0</v>
      </c>
      <c r="O32">
        <f t="shared" si="52"/>
        <v>0</v>
      </c>
      <c r="P32">
        <f t="shared" si="52"/>
        <v>0</v>
      </c>
      <c r="Q32">
        <f t="shared" si="52"/>
        <v>0</v>
      </c>
      <c r="R32">
        <f t="shared" si="52"/>
        <v>0</v>
      </c>
      <c r="S32">
        <f t="shared" si="52"/>
        <v>0</v>
      </c>
      <c r="T32">
        <f t="shared" si="52"/>
        <v>0</v>
      </c>
      <c r="U32">
        <f t="shared" si="52"/>
        <v>0</v>
      </c>
      <c r="V32">
        <f t="shared" si="52"/>
        <v>0</v>
      </c>
      <c r="W32">
        <f t="shared" si="53"/>
        <v>0</v>
      </c>
      <c r="X32">
        <f t="shared" si="53"/>
        <v>0</v>
      </c>
      <c r="Y32">
        <f t="shared" si="53"/>
        <v>0</v>
      </c>
      <c r="Z32">
        <f t="shared" si="53"/>
        <v>0</v>
      </c>
      <c r="AA32">
        <f t="shared" si="53"/>
        <v>0</v>
      </c>
      <c r="AB32">
        <f t="shared" si="53"/>
        <v>0</v>
      </c>
      <c r="AC32">
        <f t="shared" si="53"/>
        <v>0</v>
      </c>
      <c r="AD32">
        <f t="shared" si="34"/>
        <v>0</v>
      </c>
      <c r="AE32">
        <f t="shared" si="36"/>
        <v>0</v>
      </c>
      <c r="AF32">
        <f t="shared" si="38"/>
        <v>0</v>
      </c>
      <c r="AG32">
        <f t="shared" si="40"/>
        <v>0</v>
      </c>
      <c r="AH32">
        <f t="shared" ref="AH32:AH41" si="56">$B32</f>
        <v>0</v>
      </c>
      <c r="AI32">
        <f>1-$B32</f>
        <v>1</v>
      </c>
      <c r="AJ32">
        <f t="shared" si="45"/>
        <v>0</v>
      </c>
      <c r="AK32">
        <f t="shared" si="44"/>
        <v>0</v>
      </c>
      <c r="AL32">
        <f t="shared" si="46"/>
        <v>0</v>
      </c>
      <c r="AM32">
        <f t="shared" si="46"/>
        <v>0</v>
      </c>
      <c r="AN32">
        <f t="shared" si="46"/>
        <v>0</v>
      </c>
      <c r="AO32">
        <f t="shared" si="46"/>
        <v>0</v>
      </c>
      <c r="AP32">
        <f t="shared" si="46"/>
        <v>0</v>
      </c>
      <c r="AQ32">
        <f t="shared" si="46"/>
        <v>0</v>
      </c>
      <c r="AR32">
        <f t="shared" si="46"/>
        <v>0</v>
      </c>
      <c r="AS32">
        <f t="shared" si="46"/>
        <v>0</v>
      </c>
      <c r="AT32">
        <f t="shared" si="46"/>
        <v>0</v>
      </c>
      <c r="AU32">
        <f t="shared" si="47"/>
        <v>0</v>
      </c>
      <c r="AV32">
        <f t="shared" si="49"/>
        <v>0</v>
      </c>
      <c r="AW32">
        <f t="shared" si="48"/>
        <v>0</v>
      </c>
      <c r="AX32">
        <f t="shared" si="54"/>
        <v>0</v>
      </c>
      <c r="AY32">
        <f t="shared" ref="AY32:AY41" si="57">$B32</f>
        <v>0</v>
      </c>
      <c r="AZ32">
        <f t="shared" si="55"/>
        <v>0</v>
      </c>
      <c r="BA32">
        <f t="shared" si="55"/>
        <v>0</v>
      </c>
      <c r="BB32">
        <f t="shared" si="55"/>
        <v>0</v>
      </c>
      <c r="BC32">
        <f t="shared" si="55"/>
        <v>0</v>
      </c>
      <c r="BD32">
        <f t="shared" si="55"/>
        <v>0</v>
      </c>
      <c r="BE32">
        <f t="shared" si="55"/>
        <v>0</v>
      </c>
      <c r="BF32">
        <f t="shared" si="55"/>
        <v>0</v>
      </c>
      <c r="BG32">
        <f t="shared" si="55"/>
        <v>0</v>
      </c>
      <c r="BH32">
        <f t="shared" si="55"/>
        <v>0</v>
      </c>
    </row>
    <row r="33" spans="1:60" x14ac:dyDescent="0.25">
      <c r="A33" t="s">
        <v>648</v>
      </c>
      <c r="B33">
        <f>Gear!E178</f>
        <v>0</v>
      </c>
      <c r="C33">
        <f t="shared" si="51"/>
        <v>0</v>
      </c>
      <c r="D33">
        <f t="shared" si="51"/>
        <v>0</v>
      </c>
      <c r="E33">
        <f t="shared" si="51"/>
        <v>0</v>
      </c>
      <c r="F33">
        <f t="shared" si="51"/>
        <v>0</v>
      </c>
      <c r="G33">
        <f t="shared" si="51"/>
        <v>0</v>
      </c>
      <c r="H33">
        <f t="shared" si="51"/>
        <v>0</v>
      </c>
      <c r="I33">
        <f t="shared" si="51"/>
        <v>0</v>
      </c>
      <c r="J33">
        <f t="shared" si="51"/>
        <v>0</v>
      </c>
      <c r="K33">
        <f t="shared" si="51"/>
        <v>0</v>
      </c>
      <c r="L33">
        <f t="shared" si="51"/>
        <v>0</v>
      </c>
      <c r="M33">
        <f t="shared" si="52"/>
        <v>0</v>
      </c>
      <c r="N33">
        <f t="shared" si="52"/>
        <v>0</v>
      </c>
      <c r="O33">
        <f t="shared" si="52"/>
        <v>0</v>
      </c>
      <c r="P33">
        <f t="shared" si="52"/>
        <v>0</v>
      </c>
      <c r="Q33">
        <f t="shared" si="52"/>
        <v>0</v>
      </c>
      <c r="R33">
        <f t="shared" si="52"/>
        <v>0</v>
      </c>
      <c r="S33">
        <f t="shared" si="52"/>
        <v>0</v>
      </c>
      <c r="T33">
        <f t="shared" si="52"/>
        <v>0</v>
      </c>
      <c r="U33">
        <f t="shared" si="52"/>
        <v>0</v>
      </c>
      <c r="V33">
        <f t="shared" si="52"/>
        <v>0</v>
      </c>
      <c r="W33">
        <f t="shared" si="53"/>
        <v>0</v>
      </c>
      <c r="X33">
        <f t="shared" si="53"/>
        <v>0</v>
      </c>
      <c r="Y33">
        <f t="shared" si="53"/>
        <v>0</v>
      </c>
      <c r="Z33">
        <f t="shared" si="53"/>
        <v>0</v>
      </c>
      <c r="AA33">
        <f t="shared" si="53"/>
        <v>0</v>
      </c>
      <c r="AB33">
        <f t="shared" si="53"/>
        <v>0</v>
      </c>
      <c r="AC33">
        <f t="shared" si="53"/>
        <v>0</v>
      </c>
      <c r="AD33">
        <f t="shared" si="34"/>
        <v>0</v>
      </c>
      <c r="AE33">
        <f t="shared" si="36"/>
        <v>0</v>
      </c>
      <c r="AF33">
        <f t="shared" si="38"/>
        <v>0</v>
      </c>
      <c r="AG33">
        <f t="shared" si="40"/>
        <v>0</v>
      </c>
      <c r="AH33">
        <f t="shared" si="56"/>
        <v>0</v>
      </c>
      <c r="AI33">
        <f t="shared" ref="AI33:AI41" si="58">$B33</f>
        <v>0</v>
      </c>
      <c r="AJ33">
        <f t="shared" si="45"/>
        <v>0</v>
      </c>
      <c r="AK33">
        <f t="shared" si="44"/>
        <v>0</v>
      </c>
      <c r="AL33">
        <f t="shared" si="46"/>
        <v>0</v>
      </c>
      <c r="AM33">
        <f t="shared" si="46"/>
        <v>0</v>
      </c>
      <c r="AN33">
        <f t="shared" si="46"/>
        <v>0</v>
      </c>
      <c r="AO33">
        <f t="shared" si="46"/>
        <v>0</v>
      </c>
      <c r="AP33">
        <f t="shared" si="46"/>
        <v>0</v>
      </c>
      <c r="AQ33">
        <f t="shared" si="46"/>
        <v>0</v>
      </c>
      <c r="AR33">
        <f t="shared" si="46"/>
        <v>0</v>
      </c>
      <c r="AS33">
        <f t="shared" si="46"/>
        <v>0</v>
      </c>
      <c r="AT33">
        <f t="shared" si="46"/>
        <v>0</v>
      </c>
      <c r="AU33">
        <f t="shared" si="47"/>
        <v>0</v>
      </c>
      <c r="AV33">
        <f t="shared" si="49"/>
        <v>0</v>
      </c>
      <c r="AW33">
        <f t="shared" si="48"/>
        <v>0</v>
      </c>
      <c r="AX33">
        <f t="shared" si="54"/>
        <v>0</v>
      </c>
      <c r="AY33">
        <f t="shared" si="57"/>
        <v>0</v>
      </c>
      <c r="AZ33">
        <f>1-$B33</f>
        <v>1</v>
      </c>
      <c r="BA33">
        <f t="shared" ref="BA33:BH33" si="59">$B33</f>
        <v>0</v>
      </c>
      <c r="BB33">
        <f t="shared" si="59"/>
        <v>0</v>
      </c>
      <c r="BC33">
        <f t="shared" si="59"/>
        <v>0</v>
      </c>
      <c r="BD33">
        <f t="shared" si="59"/>
        <v>0</v>
      </c>
      <c r="BE33">
        <f t="shared" si="59"/>
        <v>0</v>
      </c>
      <c r="BF33">
        <f t="shared" si="59"/>
        <v>0</v>
      </c>
      <c r="BG33">
        <f t="shared" si="59"/>
        <v>0</v>
      </c>
      <c r="BH33">
        <f t="shared" si="59"/>
        <v>0</v>
      </c>
    </row>
    <row r="34" spans="1:60" x14ac:dyDescent="0.25">
      <c r="A34" t="s">
        <v>649</v>
      </c>
      <c r="B34">
        <f>Gear!E176</f>
        <v>0</v>
      </c>
      <c r="C34">
        <f t="shared" si="51"/>
        <v>0</v>
      </c>
      <c r="D34">
        <f t="shared" si="51"/>
        <v>0</v>
      </c>
      <c r="E34">
        <f t="shared" si="51"/>
        <v>0</v>
      </c>
      <c r="F34">
        <f t="shared" si="51"/>
        <v>0</v>
      </c>
      <c r="G34">
        <f t="shared" si="51"/>
        <v>0</v>
      </c>
      <c r="H34">
        <f t="shared" si="51"/>
        <v>0</v>
      </c>
      <c r="I34">
        <f t="shared" si="51"/>
        <v>0</v>
      </c>
      <c r="J34">
        <f t="shared" si="51"/>
        <v>0</v>
      </c>
      <c r="K34">
        <f t="shared" si="51"/>
        <v>0</v>
      </c>
      <c r="L34">
        <f t="shared" si="51"/>
        <v>0</v>
      </c>
      <c r="M34">
        <f t="shared" si="52"/>
        <v>0</v>
      </c>
      <c r="N34">
        <f t="shared" si="52"/>
        <v>0</v>
      </c>
      <c r="O34">
        <f t="shared" si="52"/>
        <v>0</v>
      </c>
      <c r="P34">
        <f t="shared" si="52"/>
        <v>0</v>
      </c>
      <c r="Q34">
        <f t="shared" si="52"/>
        <v>0</v>
      </c>
      <c r="R34">
        <f t="shared" si="52"/>
        <v>0</v>
      </c>
      <c r="S34">
        <f t="shared" si="52"/>
        <v>0</v>
      </c>
      <c r="T34">
        <f t="shared" si="52"/>
        <v>0</v>
      </c>
      <c r="U34">
        <f t="shared" si="52"/>
        <v>0</v>
      </c>
      <c r="V34">
        <f t="shared" si="52"/>
        <v>0</v>
      </c>
      <c r="W34">
        <f t="shared" si="53"/>
        <v>0</v>
      </c>
      <c r="X34">
        <f t="shared" si="53"/>
        <v>0</v>
      </c>
      <c r="Y34">
        <f t="shared" si="53"/>
        <v>0</v>
      </c>
      <c r="Z34">
        <f t="shared" si="53"/>
        <v>0</v>
      </c>
      <c r="AA34">
        <f t="shared" si="53"/>
        <v>0</v>
      </c>
      <c r="AB34">
        <f t="shared" si="53"/>
        <v>0</v>
      </c>
      <c r="AC34">
        <f t="shared" si="53"/>
        <v>0</v>
      </c>
      <c r="AD34">
        <f t="shared" si="34"/>
        <v>0</v>
      </c>
      <c r="AE34">
        <f t="shared" si="36"/>
        <v>0</v>
      </c>
      <c r="AF34">
        <f t="shared" si="38"/>
        <v>0</v>
      </c>
      <c r="AG34">
        <f t="shared" si="40"/>
        <v>0</v>
      </c>
      <c r="AH34">
        <f t="shared" si="56"/>
        <v>0</v>
      </c>
      <c r="AI34">
        <f t="shared" si="58"/>
        <v>0</v>
      </c>
      <c r="AJ34">
        <f t="shared" si="45"/>
        <v>0</v>
      </c>
      <c r="AK34">
        <f t="shared" si="44"/>
        <v>0</v>
      </c>
      <c r="AL34">
        <f t="shared" si="46"/>
        <v>0</v>
      </c>
      <c r="AM34">
        <f t="shared" si="46"/>
        <v>0</v>
      </c>
      <c r="AN34">
        <f t="shared" si="46"/>
        <v>0</v>
      </c>
      <c r="AO34">
        <f t="shared" si="46"/>
        <v>0</v>
      </c>
      <c r="AP34">
        <f t="shared" si="46"/>
        <v>0</v>
      </c>
      <c r="AQ34">
        <f t="shared" si="46"/>
        <v>0</v>
      </c>
      <c r="AR34">
        <f t="shared" si="46"/>
        <v>0</v>
      </c>
      <c r="AS34">
        <f t="shared" si="46"/>
        <v>0</v>
      </c>
      <c r="AT34">
        <f t="shared" si="46"/>
        <v>0</v>
      </c>
      <c r="AU34">
        <f t="shared" si="47"/>
        <v>0</v>
      </c>
      <c r="AV34">
        <f t="shared" si="49"/>
        <v>0</v>
      </c>
      <c r="AW34">
        <f t="shared" si="48"/>
        <v>0</v>
      </c>
      <c r="AX34">
        <f t="shared" si="54"/>
        <v>0</v>
      </c>
      <c r="AY34">
        <f t="shared" si="57"/>
        <v>0</v>
      </c>
      <c r="AZ34">
        <f t="shared" ref="AZ34:AZ41" si="60">$B34</f>
        <v>0</v>
      </c>
      <c r="BA34">
        <f>1-$B34</f>
        <v>1</v>
      </c>
      <c r="BB34">
        <f t="shared" ref="BB34:BH34" si="61">$B34</f>
        <v>0</v>
      </c>
      <c r="BC34">
        <f t="shared" si="61"/>
        <v>0</v>
      </c>
      <c r="BD34">
        <f t="shared" si="61"/>
        <v>0</v>
      </c>
      <c r="BE34">
        <f t="shared" si="61"/>
        <v>0</v>
      </c>
      <c r="BF34">
        <f t="shared" si="61"/>
        <v>0</v>
      </c>
      <c r="BG34">
        <f t="shared" si="61"/>
        <v>0</v>
      </c>
      <c r="BH34">
        <f t="shared" si="61"/>
        <v>0</v>
      </c>
    </row>
    <row r="35" spans="1:60" x14ac:dyDescent="0.25">
      <c r="A35" t="s">
        <v>650</v>
      </c>
      <c r="B35">
        <f>1-(1-Gear!E156)*(1-Gear!E162)</f>
        <v>1</v>
      </c>
      <c r="C35">
        <f t="shared" si="51"/>
        <v>1</v>
      </c>
      <c r="D35">
        <f t="shared" si="51"/>
        <v>1</v>
      </c>
      <c r="E35">
        <f t="shared" si="51"/>
        <v>1</v>
      </c>
      <c r="F35">
        <f t="shared" si="51"/>
        <v>1</v>
      </c>
      <c r="G35">
        <f t="shared" si="51"/>
        <v>1</v>
      </c>
      <c r="H35">
        <f t="shared" si="51"/>
        <v>1</v>
      </c>
      <c r="I35">
        <f t="shared" si="51"/>
        <v>1</v>
      </c>
      <c r="J35">
        <f t="shared" si="51"/>
        <v>1</v>
      </c>
      <c r="K35">
        <f t="shared" si="51"/>
        <v>1</v>
      </c>
      <c r="L35">
        <f t="shared" si="51"/>
        <v>1</v>
      </c>
      <c r="M35">
        <f t="shared" si="52"/>
        <v>1</v>
      </c>
      <c r="N35">
        <f t="shared" si="52"/>
        <v>1</v>
      </c>
      <c r="O35">
        <f t="shared" si="52"/>
        <v>1</v>
      </c>
      <c r="P35">
        <f t="shared" si="52"/>
        <v>1</v>
      </c>
      <c r="Q35">
        <f t="shared" si="52"/>
        <v>1</v>
      </c>
      <c r="R35">
        <f t="shared" si="52"/>
        <v>1</v>
      </c>
      <c r="S35">
        <f t="shared" si="52"/>
        <v>1</v>
      </c>
      <c r="T35">
        <f t="shared" si="52"/>
        <v>1</v>
      </c>
      <c r="U35">
        <f t="shared" si="52"/>
        <v>1</v>
      </c>
      <c r="V35">
        <f t="shared" si="52"/>
        <v>1</v>
      </c>
      <c r="W35">
        <f t="shared" si="53"/>
        <v>1</v>
      </c>
      <c r="X35">
        <f t="shared" si="53"/>
        <v>1</v>
      </c>
      <c r="Y35">
        <f t="shared" si="53"/>
        <v>1</v>
      </c>
      <c r="Z35">
        <f t="shared" si="53"/>
        <v>1</v>
      </c>
      <c r="AA35">
        <f t="shared" si="53"/>
        <v>1</v>
      </c>
      <c r="AB35">
        <f t="shared" si="53"/>
        <v>1</v>
      </c>
      <c r="AC35">
        <f t="shared" si="53"/>
        <v>1</v>
      </c>
      <c r="AD35">
        <f t="shared" si="34"/>
        <v>1</v>
      </c>
      <c r="AE35">
        <f t="shared" si="36"/>
        <v>1</v>
      </c>
      <c r="AF35">
        <f t="shared" si="38"/>
        <v>1</v>
      </c>
      <c r="AG35">
        <f t="shared" si="40"/>
        <v>1</v>
      </c>
      <c r="AH35">
        <f t="shared" si="56"/>
        <v>1</v>
      </c>
      <c r="AI35">
        <f t="shared" si="58"/>
        <v>1</v>
      </c>
      <c r="AJ35">
        <f t="shared" si="45"/>
        <v>1</v>
      </c>
      <c r="AK35">
        <f t="shared" si="44"/>
        <v>1</v>
      </c>
      <c r="AL35">
        <f t="shared" si="46"/>
        <v>1</v>
      </c>
      <c r="AM35">
        <f t="shared" si="46"/>
        <v>1</v>
      </c>
      <c r="AN35">
        <f t="shared" si="46"/>
        <v>1</v>
      </c>
      <c r="AO35">
        <f t="shared" si="46"/>
        <v>1</v>
      </c>
      <c r="AP35">
        <f t="shared" si="46"/>
        <v>1</v>
      </c>
      <c r="AQ35">
        <f t="shared" si="46"/>
        <v>1</v>
      </c>
      <c r="AR35">
        <f t="shared" si="46"/>
        <v>1</v>
      </c>
      <c r="AS35">
        <f t="shared" si="46"/>
        <v>1</v>
      </c>
      <c r="AT35">
        <f t="shared" si="46"/>
        <v>1</v>
      </c>
      <c r="AU35">
        <f t="shared" si="47"/>
        <v>1</v>
      </c>
      <c r="AV35">
        <f t="shared" si="49"/>
        <v>1</v>
      </c>
      <c r="AW35">
        <f t="shared" si="48"/>
        <v>1</v>
      </c>
      <c r="AX35">
        <f t="shared" si="54"/>
        <v>1</v>
      </c>
      <c r="AY35">
        <f t="shared" si="57"/>
        <v>1</v>
      </c>
      <c r="AZ35">
        <f t="shared" si="60"/>
        <v>1</v>
      </c>
      <c r="BA35">
        <f t="shared" ref="BA35:BA41" si="62">$B35</f>
        <v>1</v>
      </c>
      <c r="BB35">
        <f>1-$B35</f>
        <v>0</v>
      </c>
      <c r="BC35">
        <f t="shared" ref="BC35:BH35" si="63">$B35</f>
        <v>1</v>
      </c>
      <c r="BD35">
        <f t="shared" si="63"/>
        <v>1</v>
      </c>
      <c r="BE35">
        <f t="shared" si="63"/>
        <v>1</v>
      </c>
      <c r="BF35">
        <f t="shared" si="63"/>
        <v>1</v>
      </c>
      <c r="BG35">
        <f t="shared" si="63"/>
        <v>1</v>
      </c>
      <c r="BH35">
        <f t="shared" si="63"/>
        <v>1</v>
      </c>
    </row>
    <row r="36" spans="1:60" x14ac:dyDescent="0.25">
      <c r="A36" t="s">
        <v>651</v>
      </c>
      <c r="B36">
        <f>Gear!E182</f>
        <v>0</v>
      </c>
      <c r="C36">
        <f t="shared" si="51"/>
        <v>0</v>
      </c>
      <c r="D36">
        <f t="shared" si="51"/>
        <v>0</v>
      </c>
      <c r="E36">
        <f t="shared" si="51"/>
        <v>0</v>
      </c>
      <c r="F36">
        <f t="shared" si="51"/>
        <v>0</v>
      </c>
      <c r="G36">
        <f t="shared" si="51"/>
        <v>0</v>
      </c>
      <c r="H36">
        <f t="shared" si="51"/>
        <v>0</v>
      </c>
      <c r="I36">
        <f t="shared" si="51"/>
        <v>0</v>
      </c>
      <c r="J36">
        <f t="shared" si="51"/>
        <v>0</v>
      </c>
      <c r="K36">
        <f t="shared" si="51"/>
        <v>0</v>
      </c>
      <c r="L36">
        <f t="shared" si="51"/>
        <v>0</v>
      </c>
      <c r="M36">
        <f t="shared" si="52"/>
        <v>0</v>
      </c>
      <c r="N36">
        <f t="shared" si="52"/>
        <v>0</v>
      </c>
      <c r="O36">
        <f t="shared" si="52"/>
        <v>0</v>
      </c>
      <c r="P36">
        <f t="shared" si="52"/>
        <v>0</v>
      </c>
      <c r="Q36">
        <f t="shared" si="52"/>
        <v>0</v>
      </c>
      <c r="R36">
        <f t="shared" si="52"/>
        <v>0</v>
      </c>
      <c r="S36">
        <f t="shared" si="52"/>
        <v>0</v>
      </c>
      <c r="T36">
        <f t="shared" si="52"/>
        <v>0</v>
      </c>
      <c r="U36">
        <f t="shared" si="52"/>
        <v>0</v>
      </c>
      <c r="V36">
        <f t="shared" si="52"/>
        <v>0</v>
      </c>
      <c r="W36">
        <f t="shared" si="53"/>
        <v>0</v>
      </c>
      <c r="X36">
        <f t="shared" si="53"/>
        <v>0</v>
      </c>
      <c r="Y36">
        <f t="shared" si="53"/>
        <v>0</v>
      </c>
      <c r="Z36">
        <f t="shared" si="53"/>
        <v>0</v>
      </c>
      <c r="AA36">
        <f t="shared" si="53"/>
        <v>0</v>
      </c>
      <c r="AB36">
        <f t="shared" si="53"/>
        <v>0</v>
      </c>
      <c r="AC36">
        <f t="shared" si="53"/>
        <v>0</v>
      </c>
      <c r="AD36">
        <f t="shared" si="34"/>
        <v>0</v>
      </c>
      <c r="AE36">
        <f t="shared" si="36"/>
        <v>0</v>
      </c>
      <c r="AF36">
        <f t="shared" si="38"/>
        <v>0</v>
      </c>
      <c r="AG36">
        <f t="shared" si="40"/>
        <v>0</v>
      </c>
      <c r="AH36">
        <f t="shared" si="56"/>
        <v>0</v>
      </c>
      <c r="AI36">
        <f t="shared" si="58"/>
        <v>0</v>
      </c>
      <c r="AJ36">
        <f t="shared" si="45"/>
        <v>0</v>
      </c>
      <c r="AK36">
        <f t="shared" si="44"/>
        <v>0</v>
      </c>
      <c r="AL36">
        <f t="shared" si="46"/>
        <v>0</v>
      </c>
      <c r="AM36">
        <f t="shared" si="46"/>
        <v>0</v>
      </c>
      <c r="AN36">
        <f t="shared" si="46"/>
        <v>0</v>
      </c>
      <c r="AO36">
        <f t="shared" si="46"/>
        <v>0</v>
      </c>
      <c r="AP36">
        <f t="shared" si="46"/>
        <v>0</v>
      </c>
      <c r="AQ36">
        <f t="shared" si="46"/>
        <v>0</v>
      </c>
      <c r="AR36">
        <f t="shared" si="46"/>
        <v>0</v>
      </c>
      <c r="AS36">
        <f t="shared" si="46"/>
        <v>0</v>
      </c>
      <c r="AT36">
        <f t="shared" si="46"/>
        <v>0</v>
      </c>
      <c r="AU36">
        <f t="shared" si="47"/>
        <v>0</v>
      </c>
      <c r="AV36">
        <f t="shared" si="49"/>
        <v>0</v>
      </c>
      <c r="AW36">
        <f t="shared" si="48"/>
        <v>0</v>
      </c>
      <c r="AX36">
        <f t="shared" si="54"/>
        <v>0</v>
      </c>
      <c r="AY36">
        <f t="shared" si="57"/>
        <v>0</v>
      </c>
      <c r="AZ36">
        <f t="shared" si="60"/>
        <v>0</v>
      </c>
      <c r="BA36">
        <f t="shared" si="62"/>
        <v>0</v>
      </c>
      <c r="BB36">
        <f t="shared" ref="BB36:BB41" si="64">$B36</f>
        <v>0</v>
      </c>
      <c r="BC36">
        <f>1-$B36</f>
        <v>1</v>
      </c>
      <c r="BD36">
        <f>$B36</f>
        <v>0</v>
      </c>
      <c r="BE36">
        <f>$B36</f>
        <v>0</v>
      </c>
      <c r="BF36">
        <f>$B36</f>
        <v>0</v>
      </c>
      <c r="BG36">
        <f>$B36</f>
        <v>0</v>
      </c>
      <c r="BH36">
        <f>$B36</f>
        <v>0</v>
      </c>
    </row>
    <row r="37" spans="1:60" x14ac:dyDescent="0.25">
      <c r="A37" t="s">
        <v>652</v>
      </c>
      <c r="B37">
        <f>Gear!E179</f>
        <v>0</v>
      </c>
      <c r="C37">
        <f t="shared" si="51"/>
        <v>0</v>
      </c>
      <c r="D37">
        <f t="shared" si="51"/>
        <v>0</v>
      </c>
      <c r="E37">
        <f t="shared" si="51"/>
        <v>0</v>
      </c>
      <c r="F37">
        <f t="shared" si="51"/>
        <v>0</v>
      </c>
      <c r="G37">
        <f t="shared" si="51"/>
        <v>0</v>
      </c>
      <c r="H37">
        <f t="shared" si="51"/>
        <v>0</v>
      </c>
      <c r="I37">
        <f t="shared" si="51"/>
        <v>0</v>
      </c>
      <c r="J37">
        <f t="shared" si="51"/>
        <v>0</v>
      </c>
      <c r="K37">
        <f t="shared" si="51"/>
        <v>0</v>
      </c>
      <c r="L37">
        <f t="shared" si="51"/>
        <v>0</v>
      </c>
      <c r="M37">
        <f t="shared" si="52"/>
        <v>0</v>
      </c>
      <c r="N37">
        <f t="shared" si="52"/>
        <v>0</v>
      </c>
      <c r="O37">
        <f t="shared" si="52"/>
        <v>0</v>
      </c>
      <c r="P37">
        <f t="shared" si="52"/>
        <v>0</v>
      </c>
      <c r="Q37">
        <f t="shared" si="52"/>
        <v>0</v>
      </c>
      <c r="R37">
        <f t="shared" si="52"/>
        <v>0</v>
      </c>
      <c r="S37">
        <f t="shared" si="52"/>
        <v>0</v>
      </c>
      <c r="T37">
        <f t="shared" si="52"/>
        <v>0</v>
      </c>
      <c r="U37">
        <f t="shared" si="52"/>
        <v>0</v>
      </c>
      <c r="V37">
        <f t="shared" si="52"/>
        <v>0</v>
      </c>
      <c r="W37">
        <f t="shared" si="53"/>
        <v>0</v>
      </c>
      <c r="X37">
        <f t="shared" si="53"/>
        <v>0</v>
      </c>
      <c r="Y37">
        <f t="shared" si="53"/>
        <v>0</v>
      </c>
      <c r="Z37">
        <f t="shared" si="53"/>
        <v>0</v>
      </c>
      <c r="AA37">
        <f t="shared" si="53"/>
        <v>0</v>
      </c>
      <c r="AB37">
        <f t="shared" si="53"/>
        <v>0</v>
      </c>
      <c r="AC37">
        <f t="shared" si="53"/>
        <v>0</v>
      </c>
      <c r="AD37">
        <f t="shared" si="34"/>
        <v>0</v>
      </c>
      <c r="AE37">
        <f t="shared" si="36"/>
        <v>0</v>
      </c>
      <c r="AF37">
        <f t="shared" si="38"/>
        <v>0</v>
      </c>
      <c r="AG37">
        <f t="shared" si="40"/>
        <v>0</v>
      </c>
      <c r="AH37">
        <f t="shared" si="56"/>
        <v>0</v>
      </c>
      <c r="AI37">
        <f t="shared" si="58"/>
        <v>0</v>
      </c>
      <c r="AJ37">
        <f t="shared" si="45"/>
        <v>0</v>
      </c>
      <c r="AK37">
        <f t="shared" si="44"/>
        <v>0</v>
      </c>
      <c r="AL37">
        <f t="shared" si="46"/>
        <v>0</v>
      </c>
      <c r="AM37">
        <f t="shared" si="46"/>
        <v>0</v>
      </c>
      <c r="AN37">
        <f t="shared" si="46"/>
        <v>0</v>
      </c>
      <c r="AO37">
        <f t="shared" si="46"/>
        <v>0</v>
      </c>
      <c r="AP37">
        <f t="shared" si="46"/>
        <v>0</v>
      </c>
      <c r="AQ37">
        <f t="shared" si="46"/>
        <v>0</v>
      </c>
      <c r="AR37">
        <f t="shared" si="46"/>
        <v>0</v>
      </c>
      <c r="AS37">
        <f t="shared" si="46"/>
        <v>0</v>
      </c>
      <c r="AT37">
        <f t="shared" si="46"/>
        <v>0</v>
      </c>
      <c r="AU37">
        <f t="shared" si="47"/>
        <v>0</v>
      </c>
      <c r="AV37">
        <f t="shared" si="49"/>
        <v>0</v>
      </c>
      <c r="AW37">
        <f t="shared" si="48"/>
        <v>0</v>
      </c>
      <c r="AX37">
        <f t="shared" si="54"/>
        <v>0</v>
      </c>
      <c r="AY37">
        <f t="shared" si="57"/>
        <v>0</v>
      </c>
      <c r="AZ37">
        <f t="shared" si="60"/>
        <v>0</v>
      </c>
      <c r="BA37">
        <f t="shared" si="62"/>
        <v>0</v>
      </c>
      <c r="BB37">
        <f t="shared" si="64"/>
        <v>0</v>
      </c>
      <c r="BC37">
        <f>$B37</f>
        <v>0</v>
      </c>
      <c r="BD37">
        <f>1-$B37</f>
        <v>1</v>
      </c>
      <c r="BE37">
        <f>$B37</f>
        <v>0</v>
      </c>
      <c r="BF37">
        <f>$B37</f>
        <v>0</v>
      </c>
      <c r="BG37">
        <f>$B37</f>
        <v>0</v>
      </c>
      <c r="BH37">
        <f>$B37</f>
        <v>0</v>
      </c>
    </row>
    <row r="38" spans="1:60" x14ac:dyDescent="0.25">
      <c r="A38" t="s">
        <v>653</v>
      </c>
      <c r="B38">
        <f>Gear!E221</f>
        <v>0</v>
      </c>
      <c r="C38">
        <f t="shared" si="51"/>
        <v>0</v>
      </c>
      <c r="D38">
        <f t="shared" si="51"/>
        <v>0</v>
      </c>
      <c r="E38">
        <f t="shared" si="51"/>
        <v>0</v>
      </c>
      <c r="F38">
        <f t="shared" si="51"/>
        <v>0</v>
      </c>
      <c r="G38">
        <f t="shared" si="51"/>
        <v>0</v>
      </c>
      <c r="H38">
        <f t="shared" si="51"/>
        <v>0</v>
      </c>
      <c r="I38">
        <f t="shared" si="51"/>
        <v>0</v>
      </c>
      <c r="J38">
        <f t="shared" si="51"/>
        <v>0</v>
      </c>
      <c r="K38">
        <f t="shared" si="51"/>
        <v>0</v>
      </c>
      <c r="L38">
        <f t="shared" si="51"/>
        <v>0</v>
      </c>
      <c r="M38">
        <f t="shared" si="52"/>
        <v>0</v>
      </c>
      <c r="N38">
        <f t="shared" si="52"/>
        <v>0</v>
      </c>
      <c r="O38">
        <f t="shared" si="52"/>
        <v>0</v>
      </c>
      <c r="P38">
        <f t="shared" si="52"/>
        <v>0</v>
      </c>
      <c r="Q38">
        <f t="shared" si="52"/>
        <v>0</v>
      </c>
      <c r="R38">
        <f t="shared" si="52"/>
        <v>0</v>
      </c>
      <c r="S38">
        <f t="shared" si="52"/>
        <v>0</v>
      </c>
      <c r="T38">
        <f t="shared" si="52"/>
        <v>0</v>
      </c>
      <c r="U38">
        <f t="shared" si="52"/>
        <v>0</v>
      </c>
      <c r="V38">
        <f t="shared" si="52"/>
        <v>0</v>
      </c>
      <c r="W38">
        <f t="shared" si="53"/>
        <v>0</v>
      </c>
      <c r="X38">
        <f t="shared" si="53"/>
        <v>0</v>
      </c>
      <c r="Y38">
        <f t="shared" si="53"/>
        <v>0</v>
      </c>
      <c r="Z38">
        <f t="shared" si="53"/>
        <v>0</v>
      </c>
      <c r="AA38">
        <f t="shared" si="53"/>
        <v>0</v>
      </c>
      <c r="AB38">
        <f t="shared" si="53"/>
        <v>0</v>
      </c>
      <c r="AC38">
        <f t="shared" si="53"/>
        <v>0</v>
      </c>
      <c r="AD38">
        <f t="shared" si="34"/>
        <v>0</v>
      </c>
      <c r="AE38">
        <f t="shared" si="36"/>
        <v>0</v>
      </c>
      <c r="AF38">
        <f t="shared" si="38"/>
        <v>0</v>
      </c>
      <c r="AG38">
        <f t="shared" si="40"/>
        <v>0</v>
      </c>
      <c r="AH38">
        <f t="shared" si="56"/>
        <v>0</v>
      </c>
      <c r="AI38">
        <f t="shared" si="58"/>
        <v>0</v>
      </c>
      <c r="AJ38">
        <f t="shared" si="45"/>
        <v>0</v>
      </c>
      <c r="AK38">
        <f t="shared" si="44"/>
        <v>0</v>
      </c>
      <c r="AL38">
        <f t="shared" si="46"/>
        <v>0</v>
      </c>
      <c r="AM38">
        <f t="shared" si="46"/>
        <v>0</v>
      </c>
      <c r="AN38">
        <f t="shared" si="46"/>
        <v>0</v>
      </c>
      <c r="AO38">
        <f t="shared" si="46"/>
        <v>0</v>
      </c>
      <c r="AP38">
        <f t="shared" si="46"/>
        <v>0</v>
      </c>
      <c r="AQ38">
        <f t="shared" si="46"/>
        <v>0</v>
      </c>
      <c r="AR38">
        <f t="shared" si="46"/>
        <v>0</v>
      </c>
      <c r="AS38">
        <f t="shared" si="46"/>
        <v>0</v>
      </c>
      <c r="AT38">
        <f t="shared" si="46"/>
        <v>0</v>
      </c>
      <c r="AU38">
        <f t="shared" si="47"/>
        <v>0</v>
      </c>
      <c r="AV38">
        <f t="shared" si="49"/>
        <v>0</v>
      </c>
      <c r="AW38">
        <f t="shared" si="48"/>
        <v>0</v>
      </c>
      <c r="AX38">
        <f t="shared" si="54"/>
        <v>0</v>
      </c>
      <c r="AY38">
        <f t="shared" si="57"/>
        <v>0</v>
      </c>
      <c r="AZ38">
        <f t="shared" si="60"/>
        <v>0</v>
      </c>
      <c r="BA38">
        <f t="shared" si="62"/>
        <v>0</v>
      </c>
      <c r="BB38">
        <f t="shared" si="64"/>
        <v>0</v>
      </c>
      <c r="BC38">
        <f>$B38</f>
        <v>0</v>
      </c>
      <c r="BD38">
        <f>$B38</f>
        <v>0</v>
      </c>
      <c r="BE38">
        <f>1-$B38</f>
        <v>1</v>
      </c>
      <c r="BF38">
        <f>$B38</f>
        <v>0</v>
      </c>
      <c r="BG38">
        <f>$B38</f>
        <v>0</v>
      </c>
      <c r="BH38">
        <f>$B38</f>
        <v>0</v>
      </c>
    </row>
    <row r="39" spans="1:60" x14ac:dyDescent="0.25">
      <c r="A39" t="s">
        <v>654</v>
      </c>
      <c r="B39">
        <f>Gear!E219</f>
        <v>0</v>
      </c>
      <c r="C39">
        <f t="shared" si="51"/>
        <v>0</v>
      </c>
      <c r="D39">
        <f t="shared" si="51"/>
        <v>0</v>
      </c>
      <c r="E39">
        <f t="shared" si="51"/>
        <v>0</v>
      </c>
      <c r="F39">
        <f t="shared" si="51"/>
        <v>0</v>
      </c>
      <c r="G39">
        <f t="shared" si="51"/>
        <v>0</v>
      </c>
      <c r="H39">
        <f t="shared" si="51"/>
        <v>0</v>
      </c>
      <c r="I39">
        <f t="shared" si="51"/>
        <v>0</v>
      </c>
      <c r="J39">
        <f t="shared" si="51"/>
        <v>0</v>
      </c>
      <c r="K39">
        <f t="shared" si="51"/>
        <v>0</v>
      </c>
      <c r="L39">
        <f t="shared" si="51"/>
        <v>0</v>
      </c>
      <c r="M39">
        <f t="shared" si="52"/>
        <v>0</v>
      </c>
      <c r="N39">
        <f t="shared" si="52"/>
        <v>0</v>
      </c>
      <c r="O39">
        <f t="shared" si="52"/>
        <v>0</v>
      </c>
      <c r="P39">
        <f t="shared" si="52"/>
        <v>0</v>
      </c>
      <c r="Q39">
        <f t="shared" si="52"/>
        <v>0</v>
      </c>
      <c r="R39">
        <f t="shared" si="52"/>
        <v>0</v>
      </c>
      <c r="S39">
        <f t="shared" si="52"/>
        <v>0</v>
      </c>
      <c r="T39">
        <f t="shared" si="52"/>
        <v>0</v>
      </c>
      <c r="U39">
        <f t="shared" si="52"/>
        <v>0</v>
      </c>
      <c r="V39">
        <f t="shared" si="52"/>
        <v>0</v>
      </c>
      <c r="W39">
        <f t="shared" si="53"/>
        <v>0</v>
      </c>
      <c r="X39">
        <f t="shared" si="53"/>
        <v>0</v>
      </c>
      <c r="Y39">
        <f t="shared" si="53"/>
        <v>0</v>
      </c>
      <c r="Z39">
        <f t="shared" si="53"/>
        <v>0</v>
      </c>
      <c r="AA39">
        <f t="shared" si="53"/>
        <v>0</v>
      </c>
      <c r="AB39">
        <f t="shared" si="53"/>
        <v>0</v>
      </c>
      <c r="AC39">
        <f t="shared" si="53"/>
        <v>0</v>
      </c>
      <c r="AD39">
        <f t="shared" si="34"/>
        <v>0</v>
      </c>
      <c r="AE39">
        <f t="shared" si="36"/>
        <v>0</v>
      </c>
      <c r="AF39">
        <f t="shared" si="38"/>
        <v>0</v>
      </c>
      <c r="AG39">
        <f t="shared" si="40"/>
        <v>0</v>
      </c>
      <c r="AH39">
        <f t="shared" si="56"/>
        <v>0</v>
      </c>
      <c r="AI39">
        <f t="shared" si="58"/>
        <v>0</v>
      </c>
      <c r="AJ39">
        <f t="shared" si="45"/>
        <v>0</v>
      </c>
      <c r="AK39">
        <f t="shared" si="44"/>
        <v>0</v>
      </c>
      <c r="AL39">
        <f t="shared" si="46"/>
        <v>0</v>
      </c>
      <c r="AM39">
        <f t="shared" si="46"/>
        <v>0</v>
      </c>
      <c r="AN39">
        <f t="shared" si="46"/>
        <v>0</v>
      </c>
      <c r="AO39">
        <f t="shared" si="46"/>
        <v>0</v>
      </c>
      <c r="AP39">
        <f t="shared" si="46"/>
        <v>0</v>
      </c>
      <c r="AQ39">
        <f t="shared" si="46"/>
        <v>0</v>
      </c>
      <c r="AR39">
        <f t="shared" si="46"/>
        <v>0</v>
      </c>
      <c r="AS39">
        <f t="shared" si="46"/>
        <v>0</v>
      </c>
      <c r="AT39">
        <f t="shared" si="46"/>
        <v>0</v>
      </c>
      <c r="AU39">
        <f t="shared" si="47"/>
        <v>0</v>
      </c>
      <c r="AV39">
        <f t="shared" si="49"/>
        <v>0</v>
      </c>
      <c r="AW39">
        <f t="shared" si="48"/>
        <v>0</v>
      </c>
      <c r="AX39">
        <f t="shared" si="54"/>
        <v>0</v>
      </c>
      <c r="AY39">
        <f t="shared" si="57"/>
        <v>0</v>
      </c>
      <c r="AZ39">
        <f t="shared" si="60"/>
        <v>0</v>
      </c>
      <c r="BA39">
        <f t="shared" si="62"/>
        <v>0</v>
      </c>
      <c r="BB39">
        <f t="shared" si="64"/>
        <v>0</v>
      </c>
      <c r="BC39">
        <f>$B39</f>
        <v>0</v>
      </c>
      <c r="BD39">
        <f>$B39</f>
        <v>0</v>
      </c>
      <c r="BE39">
        <f>$B39</f>
        <v>0</v>
      </c>
      <c r="BF39">
        <f>1-$B39</f>
        <v>1</v>
      </c>
      <c r="BG39">
        <f>$B39</f>
        <v>0</v>
      </c>
      <c r="BH39">
        <f>$B39</f>
        <v>0</v>
      </c>
    </row>
    <row r="40" spans="1:60" x14ac:dyDescent="0.25">
      <c r="A40" t="s">
        <v>655</v>
      </c>
      <c r="B40">
        <f>Gear!E177</f>
        <v>0</v>
      </c>
      <c r="C40">
        <f t="shared" si="51"/>
        <v>0</v>
      </c>
      <c r="D40">
        <f t="shared" si="51"/>
        <v>0</v>
      </c>
      <c r="E40">
        <f t="shared" si="51"/>
        <v>0</v>
      </c>
      <c r="F40">
        <f t="shared" si="51"/>
        <v>0</v>
      </c>
      <c r="G40">
        <f t="shared" si="51"/>
        <v>0</v>
      </c>
      <c r="H40">
        <f t="shared" si="51"/>
        <v>0</v>
      </c>
      <c r="I40">
        <f t="shared" si="51"/>
        <v>0</v>
      </c>
      <c r="J40">
        <f t="shared" si="51"/>
        <v>0</v>
      </c>
      <c r="K40">
        <f t="shared" si="51"/>
        <v>0</v>
      </c>
      <c r="L40">
        <f t="shared" si="51"/>
        <v>0</v>
      </c>
      <c r="M40">
        <f t="shared" si="52"/>
        <v>0</v>
      </c>
      <c r="N40">
        <f t="shared" si="52"/>
        <v>0</v>
      </c>
      <c r="O40">
        <f t="shared" si="52"/>
        <v>0</v>
      </c>
      <c r="P40">
        <f t="shared" si="52"/>
        <v>0</v>
      </c>
      <c r="Q40">
        <f t="shared" si="52"/>
        <v>0</v>
      </c>
      <c r="R40">
        <f t="shared" si="52"/>
        <v>0</v>
      </c>
      <c r="S40">
        <f t="shared" si="52"/>
        <v>0</v>
      </c>
      <c r="T40">
        <f t="shared" si="52"/>
        <v>0</v>
      </c>
      <c r="U40">
        <f t="shared" si="52"/>
        <v>0</v>
      </c>
      <c r="V40">
        <f t="shared" si="52"/>
        <v>0</v>
      </c>
      <c r="W40">
        <f t="shared" si="53"/>
        <v>0</v>
      </c>
      <c r="X40">
        <f t="shared" si="53"/>
        <v>0</v>
      </c>
      <c r="Y40">
        <f t="shared" si="53"/>
        <v>0</v>
      </c>
      <c r="Z40">
        <f t="shared" si="53"/>
        <v>0</v>
      </c>
      <c r="AA40">
        <f t="shared" si="53"/>
        <v>0</v>
      </c>
      <c r="AB40">
        <f t="shared" si="53"/>
        <v>0</v>
      </c>
      <c r="AC40">
        <f t="shared" si="53"/>
        <v>0</v>
      </c>
      <c r="AD40">
        <f t="shared" si="34"/>
        <v>0</v>
      </c>
      <c r="AE40">
        <f t="shared" si="36"/>
        <v>0</v>
      </c>
      <c r="AF40">
        <f t="shared" si="38"/>
        <v>0</v>
      </c>
      <c r="AG40">
        <f t="shared" si="40"/>
        <v>0</v>
      </c>
      <c r="AH40">
        <f t="shared" si="56"/>
        <v>0</v>
      </c>
      <c r="AI40">
        <f t="shared" si="58"/>
        <v>0</v>
      </c>
      <c r="AJ40">
        <f t="shared" si="45"/>
        <v>0</v>
      </c>
      <c r="AK40">
        <f t="shared" si="44"/>
        <v>0</v>
      </c>
      <c r="AL40">
        <f t="shared" si="46"/>
        <v>0</v>
      </c>
      <c r="AM40">
        <f t="shared" si="46"/>
        <v>0</v>
      </c>
      <c r="AN40">
        <f t="shared" si="46"/>
        <v>0</v>
      </c>
      <c r="AO40">
        <f t="shared" si="46"/>
        <v>0</v>
      </c>
      <c r="AP40">
        <f t="shared" si="46"/>
        <v>0</v>
      </c>
      <c r="AQ40">
        <f t="shared" si="46"/>
        <v>0</v>
      </c>
      <c r="AR40">
        <f t="shared" si="46"/>
        <v>0</v>
      </c>
      <c r="AS40">
        <f t="shared" si="46"/>
        <v>0</v>
      </c>
      <c r="AT40">
        <f t="shared" si="46"/>
        <v>0</v>
      </c>
      <c r="AU40">
        <f t="shared" si="47"/>
        <v>0</v>
      </c>
      <c r="AV40">
        <f t="shared" si="49"/>
        <v>0</v>
      </c>
      <c r="AW40">
        <f t="shared" si="48"/>
        <v>0</v>
      </c>
      <c r="AX40">
        <f t="shared" si="54"/>
        <v>0</v>
      </c>
      <c r="AY40">
        <f t="shared" si="57"/>
        <v>0</v>
      </c>
      <c r="AZ40">
        <f t="shared" si="60"/>
        <v>0</v>
      </c>
      <c r="BA40">
        <f t="shared" si="62"/>
        <v>0</v>
      </c>
      <c r="BB40">
        <f t="shared" si="64"/>
        <v>0</v>
      </c>
      <c r="BC40">
        <f>$B40</f>
        <v>0</v>
      </c>
      <c r="BD40">
        <f>$B40</f>
        <v>0</v>
      </c>
      <c r="BE40">
        <f>$B40</f>
        <v>0</v>
      </c>
      <c r="BF40">
        <f>$B40</f>
        <v>0</v>
      </c>
      <c r="BG40">
        <f>1-$B40</f>
        <v>1</v>
      </c>
      <c r="BH40">
        <f>$B40</f>
        <v>0</v>
      </c>
    </row>
    <row r="41" spans="1:60" x14ac:dyDescent="0.25">
      <c r="A41" t="s">
        <v>656</v>
      </c>
      <c r="B41">
        <f>Gear!E175</f>
        <v>0</v>
      </c>
      <c r="C41">
        <f t="shared" si="51"/>
        <v>0</v>
      </c>
      <c r="D41">
        <f t="shared" si="51"/>
        <v>0</v>
      </c>
      <c r="E41">
        <f t="shared" si="51"/>
        <v>0</v>
      </c>
      <c r="F41">
        <f t="shared" si="51"/>
        <v>0</v>
      </c>
      <c r="G41">
        <f t="shared" si="51"/>
        <v>0</v>
      </c>
      <c r="H41">
        <f t="shared" si="51"/>
        <v>0</v>
      </c>
      <c r="I41">
        <f t="shared" si="51"/>
        <v>0</v>
      </c>
      <c r="J41">
        <f t="shared" si="51"/>
        <v>0</v>
      </c>
      <c r="K41">
        <f t="shared" si="51"/>
        <v>0</v>
      </c>
      <c r="L41">
        <f t="shared" si="51"/>
        <v>0</v>
      </c>
      <c r="M41">
        <f t="shared" si="52"/>
        <v>0</v>
      </c>
      <c r="N41">
        <f t="shared" si="52"/>
        <v>0</v>
      </c>
      <c r="O41">
        <f t="shared" si="52"/>
        <v>0</v>
      </c>
      <c r="P41">
        <f t="shared" si="52"/>
        <v>0</v>
      </c>
      <c r="Q41">
        <f t="shared" si="52"/>
        <v>0</v>
      </c>
      <c r="R41">
        <f t="shared" si="52"/>
        <v>0</v>
      </c>
      <c r="S41">
        <f t="shared" si="52"/>
        <v>0</v>
      </c>
      <c r="T41">
        <f t="shared" si="52"/>
        <v>0</v>
      </c>
      <c r="U41">
        <f t="shared" si="52"/>
        <v>0</v>
      </c>
      <c r="V41">
        <f t="shared" si="52"/>
        <v>0</v>
      </c>
      <c r="W41">
        <f t="shared" si="53"/>
        <v>0</v>
      </c>
      <c r="X41">
        <f t="shared" si="53"/>
        <v>0</v>
      </c>
      <c r="Y41">
        <f t="shared" si="53"/>
        <v>0</v>
      </c>
      <c r="Z41">
        <f t="shared" si="53"/>
        <v>0</v>
      </c>
      <c r="AA41">
        <f t="shared" si="53"/>
        <v>0</v>
      </c>
      <c r="AB41">
        <f t="shared" si="53"/>
        <v>0</v>
      </c>
      <c r="AC41">
        <f t="shared" si="53"/>
        <v>0</v>
      </c>
      <c r="AD41">
        <f t="shared" si="34"/>
        <v>0</v>
      </c>
      <c r="AE41">
        <f t="shared" si="36"/>
        <v>0</v>
      </c>
      <c r="AF41">
        <f t="shared" si="38"/>
        <v>0</v>
      </c>
      <c r="AG41">
        <f t="shared" si="40"/>
        <v>0</v>
      </c>
      <c r="AH41">
        <f t="shared" si="56"/>
        <v>0</v>
      </c>
      <c r="AI41">
        <f t="shared" si="58"/>
        <v>0</v>
      </c>
      <c r="AJ41">
        <f t="shared" si="45"/>
        <v>0</v>
      </c>
      <c r="AK41">
        <f t="shared" si="44"/>
        <v>0</v>
      </c>
      <c r="AL41">
        <f t="shared" si="46"/>
        <v>0</v>
      </c>
      <c r="AM41">
        <f t="shared" si="46"/>
        <v>0</v>
      </c>
      <c r="AN41">
        <f t="shared" si="46"/>
        <v>0</v>
      </c>
      <c r="AO41">
        <f t="shared" si="46"/>
        <v>0</v>
      </c>
      <c r="AP41">
        <f t="shared" si="46"/>
        <v>0</v>
      </c>
      <c r="AQ41">
        <f t="shared" si="46"/>
        <v>0</v>
      </c>
      <c r="AR41">
        <f t="shared" si="46"/>
        <v>0</v>
      </c>
      <c r="AS41">
        <f t="shared" si="46"/>
        <v>0</v>
      </c>
      <c r="AT41">
        <f t="shared" si="46"/>
        <v>0</v>
      </c>
      <c r="AU41">
        <f t="shared" si="47"/>
        <v>0</v>
      </c>
      <c r="AV41">
        <f t="shared" si="49"/>
        <v>0</v>
      </c>
      <c r="AW41">
        <f t="shared" si="48"/>
        <v>0</v>
      </c>
      <c r="AX41">
        <f t="shared" si="54"/>
        <v>0</v>
      </c>
      <c r="AY41">
        <f t="shared" si="57"/>
        <v>0</v>
      </c>
      <c r="AZ41">
        <f t="shared" si="60"/>
        <v>0</v>
      </c>
      <c r="BA41">
        <f t="shared" si="62"/>
        <v>0</v>
      </c>
      <c r="BB41">
        <f t="shared" si="64"/>
        <v>0</v>
      </c>
      <c r="BC41">
        <f>$B41</f>
        <v>0</v>
      </c>
      <c r="BD41">
        <f>$B41</f>
        <v>0</v>
      </c>
      <c r="BE41">
        <f>$B41</f>
        <v>0</v>
      </c>
      <c r="BF41">
        <f>$B41</f>
        <v>0</v>
      </c>
      <c r="BG41">
        <f>$B41</f>
        <v>0</v>
      </c>
      <c r="BH41">
        <f>1-$B41</f>
        <v>1</v>
      </c>
    </row>
    <row r="43" spans="1:60" x14ac:dyDescent="0.25">
      <c r="A43" t="s">
        <v>639</v>
      </c>
      <c r="B43">
        <f>Gear!E300</f>
        <v>0</v>
      </c>
      <c r="C43">
        <f t="shared" ref="C43:L44" si="65">$B43</f>
        <v>0</v>
      </c>
      <c r="D43">
        <f t="shared" si="65"/>
        <v>0</v>
      </c>
      <c r="E43">
        <f t="shared" si="65"/>
        <v>0</v>
      </c>
      <c r="F43">
        <f t="shared" si="65"/>
        <v>0</v>
      </c>
      <c r="G43">
        <f t="shared" si="65"/>
        <v>0</v>
      </c>
      <c r="H43">
        <f t="shared" si="65"/>
        <v>0</v>
      </c>
      <c r="I43">
        <f t="shared" si="65"/>
        <v>0</v>
      </c>
      <c r="J43">
        <f t="shared" si="65"/>
        <v>0</v>
      </c>
      <c r="K43">
        <f t="shared" si="65"/>
        <v>0</v>
      </c>
      <c r="L43">
        <f t="shared" si="65"/>
        <v>0</v>
      </c>
      <c r="M43">
        <f t="shared" ref="M43:V44" si="66">$B43</f>
        <v>0</v>
      </c>
      <c r="N43">
        <f t="shared" si="66"/>
        <v>0</v>
      </c>
      <c r="O43">
        <f t="shared" si="66"/>
        <v>0</v>
      </c>
      <c r="P43">
        <f t="shared" si="66"/>
        <v>0</v>
      </c>
      <c r="Q43">
        <f t="shared" si="66"/>
        <v>0</v>
      </c>
      <c r="R43">
        <f t="shared" si="66"/>
        <v>0</v>
      </c>
      <c r="S43">
        <f t="shared" si="66"/>
        <v>0</v>
      </c>
      <c r="T43">
        <f t="shared" si="66"/>
        <v>0</v>
      </c>
      <c r="U43">
        <f t="shared" si="66"/>
        <v>0</v>
      </c>
      <c r="V43">
        <f t="shared" si="66"/>
        <v>0</v>
      </c>
      <c r="W43">
        <f t="shared" ref="W43:AF44" si="67">$B43</f>
        <v>0</v>
      </c>
      <c r="X43">
        <f t="shared" si="67"/>
        <v>0</v>
      </c>
      <c r="Y43">
        <f t="shared" si="67"/>
        <v>0</v>
      </c>
      <c r="Z43">
        <f t="shared" si="67"/>
        <v>0</v>
      </c>
      <c r="AA43">
        <f t="shared" si="67"/>
        <v>0</v>
      </c>
      <c r="AB43">
        <f t="shared" si="67"/>
        <v>0</v>
      </c>
      <c r="AC43">
        <f t="shared" si="67"/>
        <v>0</v>
      </c>
      <c r="AD43">
        <f t="shared" si="67"/>
        <v>0</v>
      </c>
      <c r="AE43">
        <f t="shared" si="67"/>
        <v>0</v>
      </c>
      <c r="AF43">
        <f t="shared" si="67"/>
        <v>0</v>
      </c>
      <c r="AG43">
        <f t="shared" ref="AG43:AP44" si="68">$B43</f>
        <v>0</v>
      </c>
      <c r="AH43">
        <f t="shared" si="68"/>
        <v>0</v>
      </c>
      <c r="AI43">
        <f t="shared" si="68"/>
        <v>0</v>
      </c>
      <c r="AJ43">
        <f t="shared" si="68"/>
        <v>0</v>
      </c>
      <c r="AK43">
        <f t="shared" si="68"/>
        <v>0</v>
      </c>
      <c r="AL43">
        <f t="shared" si="68"/>
        <v>0</v>
      </c>
      <c r="AM43">
        <f t="shared" si="68"/>
        <v>0</v>
      </c>
      <c r="AN43">
        <f t="shared" si="68"/>
        <v>0</v>
      </c>
      <c r="AO43">
        <f t="shared" si="68"/>
        <v>0</v>
      </c>
      <c r="AP43">
        <f t="shared" si="68"/>
        <v>0</v>
      </c>
      <c r="AQ43">
        <f>1-$B43</f>
        <v>1</v>
      </c>
      <c r="AR43">
        <f t="shared" ref="AR43:BH43" si="69">$B43</f>
        <v>0</v>
      </c>
      <c r="AS43">
        <f t="shared" si="69"/>
        <v>0</v>
      </c>
      <c r="AT43">
        <f t="shared" si="69"/>
        <v>0</v>
      </c>
      <c r="AU43">
        <f t="shared" si="69"/>
        <v>0</v>
      </c>
      <c r="AV43">
        <f t="shared" si="69"/>
        <v>0</v>
      </c>
      <c r="AW43">
        <f t="shared" si="69"/>
        <v>0</v>
      </c>
      <c r="AX43">
        <f t="shared" si="69"/>
        <v>0</v>
      </c>
      <c r="AY43">
        <f t="shared" si="69"/>
        <v>0</v>
      </c>
      <c r="AZ43">
        <f t="shared" si="69"/>
        <v>0</v>
      </c>
      <c r="BA43">
        <f t="shared" si="69"/>
        <v>0</v>
      </c>
      <c r="BB43">
        <f t="shared" si="69"/>
        <v>0</v>
      </c>
      <c r="BC43">
        <f t="shared" si="69"/>
        <v>0</v>
      </c>
      <c r="BD43">
        <f t="shared" si="69"/>
        <v>0</v>
      </c>
      <c r="BE43">
        <f t="shared" si="69"/>
        <v>0</v>
      </c>
      <c r="BF43">
        <f t="shared" si="69"/>
        <v>0</v>
      </c>
      <c r="BG43">
        <f t="shared" si="69"/>
        <v>0</v>
      </c>
      <c r="BH43">
        <f t="shared" si="69"/>
        <v>0</v>
      </c>
    </row>
    <row r="44" spans="1:60" x14ac:dyDescent="0.25">
      <c r="A44" t="s">
        <v>464</v>
      </c>
      <c r="B44">
        <f>Gear!E290</f>
        <v>0</v>
      </c>
      <c r="C44">
        <f t="shared" si="65"/>
        <v>0</v>
      </c>
      <c r="D44">
        <f t="shared" si="65"/>
        <v>0</v>
      </c>
      <c r="E44">
        <f t="shared" si="65"/>
        <v>0</v>
      </c>
      <c r="F44">
        <f t="shared" si="65"/>
        <v>0</v>
      </c>
      <c r="G44">
        <f t="shared" si="65"/>
        <v>0</v>
      </c>
      <c r="H44">
        <f t="shared" si="65"/>
        <v>0</v>
      </c>
      <c r="I44">
        <f t="shared" si="65"/>
        <v>0</v>
      </c>
      <c r="J44">
        <f t="shared" si="65"/>
        <v>0</v>
      </c>
      <c r="K44">
        <f t="shared" si="65"/>
        <v>0</v>
      </c>
      <c r="L44">
        <f t="shared" si="65"/>
        <v>0</v>
      </c>
      <c r="M44">
        <f t="shared" si="66"/>
        <v>0</v>
      </c>
      <c r="N44">
        <f t="shared" si="66"/>
        <v>0</v>
      </c>
      <c r="O44">
        <f t="shared" si="66"/>
        <v>0</v>
      </c>
      <c r="P44">
        <f t="shared" si="66"/>
        <v>0</v>
      </c>
      <c r="Q44">
        <f t="shared" si="66"/>
        <v>0</v>
      </c>
      <c r="R44">
        <f t="shared" si="66"/>
        <v>0</v>
      </c>
      <c r="S44">
        <f t="shared" si="66"/>
        <v>0</v>
      </c>
      <c r="T44">
        <f t="shared" si="66"/>
        <v>0</v>
      </c>
      <c r="U44">
        <f t="shared" si="66"/>
        <v>0</v>
      </c>
      <c r="V44">
        <f t="shared" si="66"/>
        <v>0</v>
      </c>
      <c r="W44">
        <f t="shared" si="67"/>
        <v>0</v>
      </c>
      <c r="X44">
        <f t="shared" si="67"/>
        <v>0</v>
      </c>
      <c r="Y44">
        <f t="shared" si="67"/>
        <v>0</v>
      </c>
      <c r="Z44">
        <f t="shared" si="67"/>
        <v>0</v>
      </c>
      <c r="AA44">
        <f t="shared" si="67"/>
        <v>0</v>
      </c>
      <c r="AB44">
        <f t="shared" si="67"/>
        <v>0</v>
      </c>
      <c r="AC44">
        <f t="shared" si="67"/>
        <v>0</v>
      </c>
      <c r="AD44">
        <f t="shared" si="67"/>
        <v>0</v>
      </c>
      <c r="AE44">
        <f t="shared" si="67"/>
        <v>0</v>
      </c>
      <c r="AF44">
        <f t="shared" si="67"/>
        <v>0</v>
      </c>
      <c r="AG44">
        <f t="shared" si="68"/>
        <v>0</v>
      </c>
      <c r="AH44">
        <f t="shared" si="68"/>
        <v>0</v>
      </c>
      <c r="AI44">
        <f t="shared" si="68"/>
        <v>0</v>
      </c>
      <c r="AJ44">
        <f t="shared" si="68"/>
        <v>0</v>
      </c>
      <c r="AK44">
        <f t="shared" si="68"/>
        <v>0</v>
      </c>
      <c r="AL44">
        <f t="shared" si="68"/>
        <v>0</v>
      </c>
      <c r="AM44">
        <f t="shared" si="68"/>
        <v>0</v>
      </c>
      <c r="AN44">
        <f t="shared" si="68"/>
        <v>0</v>
      </c>
      <c r="AO44">
        <f t="shared" si="68"/>
        <v>0</v>
      </c>
      <c r="AP44">
        <f t="shared" si="68"/>
        <v>0</v>
      </c>
      <c r="AQ44">
        <f>$B44</f>
        <v>0</v>
      </c>
      <c r="AR44">
        <f>$B44</f>
        <v>0</v>
      </c>
      <c r="AS44">
        <f>$B44</f>
        <v>0</v>
      </c>
      <c r="AT44">
        <f>1-$B44</f>
        <v>1</v>
      </c>
      <c r="AU44">
        <f t="shared" ref="AU44:BH44" si="70">$B44</f>
        <v>0</v>
      </c>
      <c r="AV44">
        <f t="shared" si="70"/>
        <v>0</v>
      </c>
      <c r="AW44">
        <f t="shared" si="70"/>
        <v>0</v>
      </c>
      <c r="AX44">
        <f t="shared" si="70"/>
        <v>0</v>
      </c>
      <c r="AY44">
        <f t="shared" si="70"/>
        <v>0</v>
      </c>
      <c r="AZ44">
        <f t="shared" si="70"/>
        <v>0</v>
      </c>
      <c r="BA44">
        <f t="shared" si="70"/>
        <v>0</v>
      </c>
      <c r="BB44">
        <f t="shared" si="70"/>
        <v>0</v>
      </c>
      <c r="BC44">
        <f t="shared" si="70"/>
        <v>0</v>
      </c>
      <c r="BD44">
        <f t="shared" si="70"/>
        <v>0</v>
      </c>
      <c r="BE44">
        <f t="shared" si="70"/>
        <v>0</v>
      </c>
      <c r="BF44">
        <f t="shared" si="70"/>
        <v>0</v>
      </c>
      <c r="BG44">
        <f t="shared" si="70"/>
        <v>0</v>
      </c>
      <c r="BH44">
        <f t="shared" si="70"/>
        <v>0</v>
      </c>
    </row>
    <row r="46" spans="1:60" x14ac:dyDescent="0.25">
      <c r="A46" t="s">
        <v>671</v>
      </c>
      <c r="B46">
        <f>SUMPRODUCT(Gear!AD1:AJ1,Gear!AD414:AJ414)</f>
        <v>2.6</v>
      </c>
      <c r="C46">
        <f t="shared" ref="C46:M47" si="71">$B46</f>
        <v>2.6</v>
      </c>
      <c r="D46">
        <f t="shared" si="71"/>
        <v>2.6</v>
      </c>
      <c r="E46">
        <f t="shared" si="71"/>
        <v>2.6</v>
      </c>
      <c r="F46">
        <f t="shared" si="71"/>
        <v>2.6</v>
      </c>
      <c r="G46">
        <f t="shared" si="71"/>
        <v>2.6</v>
      </c>
      <c r="H46">
        <f t="shared" si="71"/>
        <v>2.6</v>
      </c>
      <c r="I46">
        <f t="shared" si="71"/>
        <v>2.6</v>
      </c>
      <c r="J46">
        <f t="shared" si="71"/>
        <v>2.6</v>
      </c>
      <c r="K46">
        <f t="shared" si="71"/>
        <v>2.6</v>
      </c>
      <c r="L46">
        <f t="shared" si="71"/>
        <v>2.6</v>
      </c>
      <c r="M46">
        <f t="shared" si="71"/>
        <v>2.6</v>
      </c>
      <c r="N46">
        <f>2.5</f>
        <v>2.5</v>
      </c>
      <c r="O46">
        <f>2.6</f>
        <v>2.6</v>
      </c>
      <c r="P46">
        <f>2.7</f>
        <v>2.7</v>
      </c>
      <c r="Q46">
        <f t="shared" ref="Q46:BH46" si="72">$B46</f>
        <v>2.6</v>
      </c>
      <c r="R46">
        <f t="shared" si="72"/>
        <v>2.6</v>
      </c>
      <c r="S46">
        <f t="shared" si="72"/>
        <v>2.6</v>
      </c>
      <c r="T46">
        <f t="shared" si="72"/>
        <v>2.6</v>
      </c>
      <c r="U46">
        <f t="shared" si="72"/>
        <v>2.6</v>
      </c>
      <c r="V46">
        <f t="shared" si="72"/>
        <v>2.6</v>
      </c>
      <c r="W46">
        <f t="shared" si="72"/>
        <v>2.6</v>
      </c>
      <c r="X46">
        <f t="shared" si="72"/>
        <v>2.6</v>
      </c>
      <c r="Y46">
        <f t="shared" si="72"/>
        <v>2.6</v>
      </c>
      <c r="Z46">
        <f t="shared" si="72"/>
        <v>2.6</v>
      </c>
      <c r="AA46">
        <f t="shared" si="72"/>
        <v>2.6</v>
      </c>
      <c r="AB46">
        <f t="shared" si="72"/>
        <v>2.6</v>
      </c>
      <c r="AC46">
        <f t="shared" si="72"/>
        <v>2.6</v>
      </c>
      <c r="AD46">
        <f t="shared" si="72"/>
        <v>2.6</v>
      </c>
      <c r="AE46">
        <f t="shared" si="72"/>
        <v>2.6</v>
      </c>
      <c r="AF46">
        <f t="shared" si="72"/>
        <v>2.6</v>
      </c>
      <c r="AG46">
        <f t="shared" si="72"/>
        <v>2.6</v>
      </c>
      <c r="AH46">
        <f t="shared" si="72"/>
        <v>2.6</v>
      </c>
      <c r="AI46">
        <f t="shared" si="72"/>
        <v>2.6</v>
      </c>
      <c r="AJ46">
        <f t="shared" si="72"/>
        <v>2.6</v>
      </c>
      <c r="AK46">
        <f t="shared" si="72"/>
        <v>2.6</v>
      </c>
      <c r="AL46">
        <f t="shared" si="72"/>
        <v>2.6</v>
      </c>
      <c r="AM46">
        <f t="shared" si="72"/>
        <v>2.6</v>
      </c>
      <c r="AN46">
        <f t="shared" si="72"/>
        <v>2.6</v>
      </c>
      <c r="AO46">
        <f t="shared" si="72"/>
        <v>2.6</v>
      </c>
      <c r="AP46">
        <f t="shared" si="72"/>
        <v>2.6</v>
      </c>
      <c r="AQ46">
        <f t="shared" si="72"/>
        <v>2.6</v>
      </c>
      <c r="AR46">
        <f t="shared" si="72"/>
        <v>2.6</v>
      </c>
      <c r="AS46">
        <f t="shared" si="72"/>
        <v>2.6</v>
      </c>
      <c r="AT46">
        <f t="shared" si="72"/>
        <v>2.6</v>
      </c>
      <c r="AU46">
        <f t="shared" si="72"/>
        <v>2.6</v>
      </c>
      <c r="AV46">
        <f t="shared" si="72"/>
        <v>2.6</v>
      </c>
      <c r="AW46">
        <f t="shared" si="72"/>
        <v>2.6</v>
      </c>
      <c r="AX46">
        <f t="shared" si="72"/>
        <v>2.6</v>
      </c>
      <c r="AY46">
        <f t="shared" si="72"/>
        <v>2.6</v>
      </c>
      <c r="AZ46">
        <f t="shared" si="72"/>
        <v>2.6</v>
      </c>
      <c r="BA46">
        <f t="shared" si="72"/>
        <v>2.6</v>
      </c>
      <c r="BB46">
        <f t="shared" si="72"/>
        <v>2.6</v>
      </c>
      <c r="BC46">
        <f t="shared" si="72"/>
        <v>2.6</v>
      </c>
      <c r="BD46">
        <f t="shared" si="72"/>
        <v>2.6</v>
      </c>
      <c r="BE46">
        <f t="shared" si="72"/>
        <v>2.6</v>
      </c>
      <c r="BF46">
        <f t="shared" si="72"/>
        <v>2.6</v>
      </c>
      <c r="BG46">
        <f t="shared" si="72"/>
        <v>2.6</v>
      </c>
      <c r="BH46">
        <f t="shared" si="72"/>
        <v>2.6</v>
      </c>
    </row>
    <row r="47" spans="1:60" x14ac:dyDescent="0.25">
      <c r="A47" t="s">
        <v>672</v>
      </c>
      <c r="B47">
        <f>SUMPRODUCT(Gear!AD1:AJ1,Gear!AD415:AJ415)</f>
        <v>1.4</v>
      </c>
      <c r="C47">
        <f t="shared" si="71"/>
        <v>1.4</v>
      </c>
      <c r="D47">
        <f t="shared" si="71"/>
        <v>1.4</v>
      </c>
      <c r="E47">
        <f t="shared" si="71"/>
        <v>1.4</v>
      </c>
      <c r="F47">
        <f t="shared" si="71"/>
        <v>1.4</v>
      </c>
      <c r="G47">
        <f t="shared" si="71"/>
        <v>1.4</v>
      </c>
      <c r="H47">
        <f t="shared" si="71"/>
        <v>1.4</v>
      </c>
      <c r="I47">
        <f t="shared" si="71"/>
        <v>1.4</v>
      </c>
      <c r="J47">
        <f t="shared" si="71"/>
        <v>1.4</v>
      </c>
      <c r="K47">
        <f t="shared" si="71"/>
        <v>1.4</v>
      </c>
      <c r="L47">
        <f t="shared" si="71"/>
        <v>1.4</v>
      </c>
      <c r="M47">
        <f t="shared" si="71"/>
        <v>1.4</v>
      </c>
      <c r="N47">
        <f t="shared" ref="N47:P49" si="73">$B47</f>
        <v>1.4</v>
      </c>
      <c r="O47">
        <f t="shared" si="73"/>
        <v>1.4</v>
      </c>
      <c r="P47">
        <f t="shared" si="73"/>
        <v>1.4</v>
      </c>
      <c r="Q47">
        <f>1.4</f>
        <v>1.4</v>
      </c>
      <c r="R47">
        <f>1.5</f>
        <v>1.5</v>
      </c>
      <c r="S47">
        <f>1.6</f>
        <v>1.6</v>
      </c>
      <c r="T47">
        <f t="shared" ref="T47:AC49" si="74">$B47</f>
        <v>1.4</v>
      </c>
      <c r="U47">
        <f t="shared" si="74"/>
        <v>1.4</v>
      </c>
      <c r="V47">
        <f t="shared" si="74"/>
        <v>1.4</v>
      </c>
      <c r="W47">
        <f t="shared" si="74"/>
        <v>1.4</v>
      </c>
      <c r="X47">
        <f t="shared" si="74"/>
        <v>1.4</v>
      </c>
      <c r="Y47">
        <f t="shared" si="74"/>
        <v>1.4</v>
      </c>
      <c r="Z47">
        <f t="shared" si="74"/>
        <v>1.4</v>
      </c>
      <c r="AA47">
        <f t="shared" si="74"/>
        <v>1.4</v>
      </c>
      <c r="AB47">
        <f t="shared" si="74"/>
        <v>1.4</v>
      </c>
      <c r="AC47">
        <f t="shared" si="74"/>
        <v>1.4</v>
      </c>
      <c r="AD47">
        <f t="shared" ref="AD47:AM49" si="75">$B47</f>
        <v>1.4</v>
      </c>
      <c r="AE47">
        <f t="shared" si="75"/>
        <v>1.4</v>
      </c>
      <c r="AF47">
        <f t="shared" si="75"/>
        <v>1.4</v>
      </c>
      <c r="AG47">
        <f t="shared" si="75"/>
        <v>1.4</v>
      </c>
      <c r="AH47">
        <f t="shared" si="75"/>
        <v>1.4</v>
      </c>
      <c r="AI47">
        <f t="shared" si="75"/>
        <v>1.4</v>
      </c>
      <c r="AJ47">
        <f t="shared" si="75"/>
        <v>1.4</v>
      </c>
      <c r="AK47">
        <f t="shared" si="75"/>
        <v>1.4</v>
      </c>
      <c r="AL47">
        <f t="shared" si="75"/>
        <v>1.4</v>
      </c>
      <c r="AM47">
        <f t="shared" si="75"/>
        <v>1.4</v>
      </c>
      <c r="AN47">
        <f t="shared" ref="AN47:AW49" si="76">$B47</f>
        <v>1.4</v>
      </c>
      <c r="AO47">
        <f t="shared" si="76"/>
        <v>1.4</v>
      </c>
      <c r="AP47">
        <f t="shared" si="76"/>
        <v>1.4</v>
      </c>
      <c r="AQ47">
        <f t="shared" si="76"/>
        <v>1.4</v>
      </c>
      <c r="AR47">
        <f t="shared" si="76"/>
        <v>1.4</v>
      </c>
      <c r="AS47">
        <f t="shared" si="76"/>
        <v>1.4</v>
      </c>
      <c r="AT47">
        <f t="shared" si="76"/>
        <v>1.4</v>
      </c>
      <c r="AU47">
        <f t="shared" si="76"/>
        <v>1.4</v>
      </c>
      <c r="AV47">
        <f t="shared" si="76"/>
        <v>1.4</v>
      </c>
      <c r="AW47">
        <f t="shared" si="76"/>
        <v>1.4</v>
      </c>
      <c r="AX47">
        <f t="shared" ref="AX47:BH49" si="77">$B47</f>
        <v>1.4</v>
      </c>
      <c r="AY47">
        <f t="shared" si="77"/>
        <v>1.4</v>
      </c>
      <c r="AZ47">
        <f t="shared" si="77"/>
        <v>1.4</v>
      </c>
      <c r="BA47">
        <f t="shared" si="77"/>
        <v>1.4</v>
      </c>
      <c r="BB47">
        <f t="shared" si="77"/>
        <v>1.4</v>
      </c>
      <c r="BC47">
        <f t="shared" si="77"/>
        <v>1.4</v>
      </c>
      <c r="BD47">
        <f t="shared" si="77"/>
        <v>1.4</v>
      </c>
      <c r="BE47">
        <f t="shared" si="77"/>
        <v>1.4</v>
      </c>
      <c r="BF47">
        <f t="shared" si="77"/>
        <v>1.4</v>
      </c>
      <c r="BG47">
        <f t="shared" si="77"/>
        <v>1.4</v>
      </c>
      <c r="BH47">
        <f t="shared" si="77"/>
        <v>1.4</v>
      </c>
    </row>
    <row r="48" spans="1:60" x14ac:dyDescent="0.25">
      <c r="A48" t="s">
        <v>609</v>
      </c>
      <c r="B48">
        <f>Gear!AB414</f>
        <v>205.57692307692307</v>
      </c>
      <c r="C48">
        <f t="shared" ref="C48:K49" si="78">$B48</f>
        <v>205.57692307692307</v>
      </c>
      <c r="D48">
        <f t="shared" si="78"/>
        <v>205.57692307692307</v>
      </c>
      <c r="E48">
        <f t="shared" si="78"/>
        <v>205.57692307692307</v>
      </c>
      <c r="F48">
        <f t="shared" si="78"/>
        <v>205.57692307692307</v>
      </c>
      <c r="G48">
        <f t="shared" si="78"/>
        <v>205.57692307692307</v>
      </c>
      <c r="H48">
        <f t="shared" si="78"/>
        <v>205.57692307692307</v>
      </c>
      <c r="I48">
        <f t="shared" si="78"/>
        <v>205.57692307692307</v>
      </c>
      <c r="J48">
        <f t="shared" si="78"/>
        <v>205.57692307692307</v>
      </c>
      <c r="K48">
        <f t="shared" si="78"/>
        <v>205.57692307692307</v>
      </c>
      <c r="L48">
        <f>$B48+1</f>
        <v>206.57692307692307</v>
      </c>
      <c r="M48">
        <f>$B48</f>
        <v>205.57692307692307</v>
      </c>
      <c r="N48">
        <f t="shared" si="73"/>
        <v>205.57692307692307</v>
      </c>
      <c r="O48">
        <f t="shared" si="73"/>
        <v>205.57692307692307</v>
      </c>
      <c r="P48">
        <f t="shared" si="73"/>
        <v>205.57692307692307</v>
      </c>
      <c r="Q48">
        <f t="shared" ref="Q48:S49" si="79">$B48</f>
        <v>205.57692307692307</v>
      </c>
      <c r="R48">
        <f t="shared" si="79"/>
        <v>205.57692307692307</v>
      </c>
      <c r="S48">
        <f t="shared" si="79"/>
        <v>205.57692307692307</v>
      </c>
      <c r="T48">
        <f t="shared" si="74"/>
        <v>205.57692307692307</v>
      </c>
      <c r="U48">
        <f t="shared" si="74"/>
        <v>205.57692307692307</v>
      </c>
      <c r="V48">
        <f t="shared" si="74"/>
        <v>205.57692307692307</v>
      </c>
      <c r="W48">
        <f t="shared" si="74"/>
        <v>205.57692307692307</v>
      </c>
      <c r="X48">
        <f t="shared" si="74"/>
        <v>205.57692307692307</v>
      </c>
      <c r="Y48">
        <f t="shared" si="74"/>
        <v>205.57692307692307</v>
      </c>
      <c r="Z48">
        <f t="shared" si="74"/>
        <v>205.57692307692307</v>
      </c>
      <c r="AA48">
        <f t="shared" si="74"/>
        <v>205.57692307692307</v>
      </c>
      <c r="AB48">
        <f t="shared" si="74"/>
        <v>205.57692307692307</v>
      </c>
      <c r="AC48">
        <f t="shared" si="74"/>
        <v>205.57692307692307</v>
      </c>
      <c r="AD48">
        <f t="shared" si="75"/>
        <v>205.57692307692307</v>
      </c>
      <c r="AE48">
        <f t="shared" si="75"/>
        <v>205.57692307692307</v>
      </c>
      <c r="AF48">
        <f t="shared" si="75"/>
        <v>205.57692307692307</v>
      </c>
      <c r="AG48">
        <f t="shared" si="75"/>
        <v>205.57692307692307</v>
      </c>
      <c r="AH48">
        <f t="shared" si="75"/>
        <v>205.57692307692307</v>
      </c>
      <c r="AI48">
        <f t="shared" si="75"/>
        <v>205.57692307692307</v>
      </c>
      <c r="AJ48">
        <f t="shared" si="75"/>
        <v>205.57692307692307</v>
      </c>
      <c r="AK48">
        <f t="shared" si="75"/>
        <v>205.57692307692307</v>
      </c>
      <c r="AL48">
        <f t="shared" si="75"/>
        <v>205.57692307692307</v>
      </c>
      <c r="AM48">
        <f t="shared" si="75"/>
        <v>205.57692307692307</v>
      </c>
      <c r="AN48">
        <f t="shared" si="76"/>
        <v>205.57692307692307</v>
      </c>
      <c r="AO48">
        <f t="shared" si="76"/>
        <v>205.57692307692307</v>
      </c>
      <c r="AP48">
        <f t="shared" si="76"/>
        <v>205.57692307692307</v>
      </c>
      <c r="AQ48">
        <f t="shared" si="76"/>
        <v>205.57692307692307</v>
      </c>
      <c r="AR48">
        <f t="shared" si="76"/>
        <v>205.57692307692307</v>
      </c>
      <c r="AS48">
        <f t="shared" si="76"/>
        <v>205.57692307692307</v>
      </c>
      <c r="AT48">
        <f t="shared" si="76"/>
        <v>205.57692307692307</v>
      </c>
      <c r="AU48">
        <f t="shared" si="76"/>
        <v>205.57692307692307</v>
      </c>
      <c r="AV48">
        <f t="shared" si="76"/>
        <v>205.57692307692307</v>
      </c>
      <c r="AW48">
        <f t="shared" si="76"/>
        <v>205.57692307692307</v>
      </c>
      <c r="AX48">
        <f t="shared" si="77"/>
        <v>205.57692307692307</v>
      </c>
      <c r="AY48">
        <f t="shared" si="77"/>
        <v>205.57692307692307</v>
      </c>
      <c r="AZ48">
        <f t="shared" si="77"/>
        <v>205.57692307692307</v>
      </c>
      <c r="BA48">
        <f t="shared" si="77"/>
        <v>205.57692307692307</v>
      </c>
      <c r="BB48">
        <f t="shared" si="77"/>
        <v>205.57692307692307</v>
      </c>
      <c r="BC48">
        <f t="shared" si="77"/>
        <v>205.57692307692307</v>
      </c>
      <c r="BD48">
        <f t="shared" si="77"/>
        <v>205.57692307692307</v>
      </c>
      <c r="BE48">
        <f t="shared" si="77"/>
        <v>205.57692307692307</v>
      </c>
      <c r="BF48">
        <f t="shared" si="77"/>
        <v>205.57692307692307</v>
      </c>
      <c r="BG48">
        <f t="shared" si="77"/>
        <v>205.57692307692307</v>
      </c>
      <c r="BH48">
        <f t="shared" si="77"/>
        <v>205.57692307692307</v>
      </c>
    </row>
    <row r="49" spans="1:60" x14ac:dyDescent="0.25">
      <c r="A49" t="s">
        <v>610</v>
      </c>
      <c r="B49">
        <f>Gear!AB415</f>
        <v>196.42857142857144</v>
      </c>
      <c r="C49">
        <f t="shared" si="78"/>
        <v>196.42857142857144</v>
      </c>
      <c r="D49">
        <f t="shared" si="78"/>
        <v>196.42857142857144</v>
      </c>
      <c r="E49">
        <f t="shared" si="78"/>
        <v>196.42857142857144</v>
      </c>
      <c r="F49">
        <f t="shared" si="78"/>
        <v>196.42857142857144</v>
      </c>
      <c r="G49">
        <f t="shared" si="78"/>
        <v>196.42857142857144</v>
      </c>
      <c r="H49">
        <f t="shared" si="78"/>
        <v>196.42857142857144</v>
      </c>
      <c r="I49">
        <f t="shared" si="78"/>
        <v>196.42857142857144</v>
      </c>
      <c r="J49">
        <f t="shared" si="78"/>
        <v>196.42857142857144</v>
      </c>
      <c r="K49">
        <f t="shared" si="78"/>
        <v>196.42857142857144</v>
      </c>
      <c r="L49">
        <f>$B49</f>
        <v>196.42857142857144</v>
      </c>
      <c r="M49">
        <f>$B49+1</f>
        <v>197.42857142857144</v>
      </c>
      <c r="N49">
        <f t="shared" si="73"/>
        <v>196.42857142857144</v>
      </c>
      <c r="O49">
        <f t="shared" si="73"/>
        <v>196.42857142857144</v>
      </c>
      <c r="P49">
        <f t="shared" si="73"/>
        <v>196.42857142857144</v>
      </c>
      <c r="Q49">
        <f t="shared" si="79"/>
        <v>196.42857142857144</v>
      </c>
      <c r="R49">
        <f t="shared" si="79"/>
        <v>196.42857142857144</v>
      </c>
      <c r="S49">
        <f t="shared" si="79"/>
        <v>196.42857142857144</v>
      </c>
      <c r="T49">
        <f t="shared" si="74"/>
        <v>196.42857142857144</v>
      </c>
      <c r="U49">
        <f t="shared" si="74"/>
        <v>196.42857142857144</v>
      </c>
      <c r="V49">
        <f t="shared" si="74"/>
        <v>196.42857142857144</v>
      </c>
      <c r="W49">
        <f t="shared" si="74"/>
        <v>196.42857142857144</v>
      </c>
      <c r="X49">
        <f t="shared" si="74"/>
        <v>196.42857142857144</v>
      </c>
      <c r="Y49">
        <f t="shared" si="74"/>
        <v>196.42857142857144</v>
      </c>
      <c r="Z49">
        <f t="shared" si="74"/>
        <v>196.42857142857144</v>
      </c>
      <c r="AA49">
        <f t="shared" si="74"/>
        <v>196.42857142857144</v>
      </c>
      <c r="AB49">
        <f t="shared" si="74"/>
        <v>196.42857142857144</v>
      </c>
      <c r="AC49">
        <f t="shared" si="74"/>
        <v>196.42857142857144</v>
      </c>
      <c r="AD49">
        <f t="shared" si="75"/>
        <v>196.42857142857144</v>
      </c>
      <c r="AE49">
        <f t="shared" si="75"/>
        <v>196.42857142857144</v>
      </c>
      <c r="AF49">
        <f t="shared" si="75"/>
        <v>196.42857142857144</v>
      </c>
      <c r="AG49">
        <f t="shared" si="75"/>
        <v>196.42857142857144</v>
      </c>
      <c r="AH49">
        <f t="shared" si="75"/>
        <v>196.42857142857144</v>
      </c>
      <c r="AI49">
        <f t="shared" si="75"/>
        <v>196.42857142857144</v>
      </c>
      <c r="AJ49">
        <f t="shared" si="75"/>
        <v>196.42857142857144</v>
      </c>
      <c r="AK49">
        <f t="shared" si="75"/>
        <v>196.42857142857144</v>
      </c>
      <c r="AL49">
        <f t="shared" si="75"/>
        <v>196.42857142857144</v>
      </c>
      <c r="AM49">
        <f t="shared" si="75"/>
        <v>196.42857142857144</v>
      </c>
      <c r="AN49">
        <f t="shared" si="76"/>
        <v>196.42857142857144</v>
      </c>
      <c r="AO49">
        <f t="shared" si="76"/>
        <v>196.42857142857144</v>
      </c>
      <c r="AP49">
        <f t="shared" si="76"/>
        <v>196.42857142857144</v>
      </c>
      <c r="AQ49">
        <f t="shared" si="76"/>
        <v>196.42857142857144</v>
      </c>
      <c r="AR49">
        <f t="shared" si="76"/>
        <v>196.42857142857144</v>
      </c>
      <c r="AS49">
        <f t="shared" si="76"/>
        <v>196.42857142857144</v>
      </c>
      <c r="AT49">
        <f t="shared" si="76"/>
        <v>196.42857142857144</v>
      </c>
      <c r="AU49">
        <f t="shared" si="76"/>
        <v>196.42857142857144</v>
      </c>
      <c r="AV49">
        <f t="shared" si="76"/>
        <v>196.42857142857144</v>
      </c>
      <c r="AW49">
        <f t="shared" si="76"/>
        <v>196.42857142857144</v>
      </c>
      <c r="AX49">
        <f t="shared" si="77"/>
        <v>196.42857142857144</v>
      </c>
      <c r="AY49">
        <f t="shared" si="77"/>
        <v>196.42857142857144</v>
      </c>
      <c r="AZ49">
        <f t="shared" si="77"/>
        <v>196.42857142857144</v>
      </c>
      <c r="BA49">
        <f t="shared" si="77"/>
        <v>196.42857142857144</v>
      </c>
      <c r="BB49">
        <f t="shared" si="77"/>
        <v>196.42857142857144</v>
      </c>
      <c r="BC49">
        <f t="shared" si="77"/>
        <v>196.42857142857144</v>
      </c>
      <c r="BD49">
        <f t="shared" si="77"/>
        <v>196.42857142857144</v>
      </c>
      <c r="BE49">
        <f t="shared" si="77"/>
        <v>196.42857142857144</v>
      </c>
      <c r="BF49">
        <f t="shared" si="77"/>
        <v>196.42857142857144</v>
      </c>
      <c r="BG49">
        <f t="shared" si="77"/>
        <v>196.42857142857144</v>
      </c>
      <c r="BH49">
        <f t="shared" si="77"/>
        <v>196.42857142857144</v>
      </c>
    </row>
    <row r="51" spans="1:60" x14ac:dyDescent="0.25">
      <c r="A51" t="s">
        <v>617</v>
      </c>
      <c r="B51">
        <f>Gear!AL414</f>
        <v>1</v>
      </c>
      <c r="C51">
        <f t="shared" ref="C51:L56" si="80">$B51</f>
        <v>1</v>
      </c>
      <c r="D51">
        <f t="shared" si="80"/>
        <v>1</v>
      </c>
      <c r="E51">
        <f t="shared" si="80"/>
        <v>1</v>
      </c>
      <c r="F51">
        <f t="shared" si="80"/>
        <v>1</v>
      </c>
      <c r="G51">
        <f t="shared" si="80"/>
        <v>1</v>
      </c>
      <c r="H51">
        <f t="shared" si="80"/>
        <v>1</v>
      </c>
      <c r="I51">
        <f t="shared" si="80"/>
        <v>1</v>
      </c>
      <c r="J51">
        <f t="shared" si="80"/>
        <v>1</v>
      </c>
      <c r="K51">
        <f t="shared" si="80"/>
        <v>1</v>
      </c>
      <c r="L51">
        <f t="shared" si="80"/>
        <v>1</v>
      </c>
      <c r="M51">
        <f t="shared" ref="M51:S56" si="81">$B51</f>
        <v>1</v>
      </c>
      <c r="N51">
        <f t="shared" si="81"/>
        <v>1</v>
      </c>
      <c r="O51">
        <f t="shared" si="81"/>
        <v>1</v>
      </c>
      <c r="P51">
        <f t="shared" si="81"/>
        <v>1</v>
      </c>
      <c r="Q51">
        <f t="shared" si="81"/>
        <v>1</v>
      </c>
      <c r="R51">
        <f t="shared" si="81"/>
        <v>1</v>
      </c>
      <c r="S51">
        <f t="shared" si="81"/>
        <v>1</v>
      </c>
      <c r="T51">
        <v>1</v>
      </c>
      <c r="U51">
        <v>0</v>
      </c>
      <c r="V51">
        <v>0</v>
      </c>
      <c r="W51">
        <f t="shared" ref="W51:AF53" si="82">$B51</f>
        <v>1</v>
      </c>
      <c r="X51">
        <f t="shared" si="82"/>
        <v>1</v>
      </c>
      <c r="Y51">
        <f t="shared" si="82"/>
        <v>1</v>
      </c>
      <c r="Z51">
        <f t="shared" si="82"/>
        <v>1</v>
      </c>
      <c r="AA51">
        <f t="shared" si="82"/>
        <v>1</v>
      </c>
      <c r="AB51">
        <f t="shared" si="82"/>
        <v>1</v>
      </c>
      <c r="AC51">
        <f t="shared" si="82"/>
        <v>1</v>
      </c>
      <c r="AD51">
        <f t="shared" si="82"/>
        <v>1</v>
      </c>
      <c r="AE51">
        <f t="shared" si="82"/>
        <v>1</v>
      </c>
      <c r="AF51">
        <f t="shared" si="82"/>
        <v>1</v>
      </c>
      <c r="AG51">
        <f t="shared" ref="AG51:AP53" si="83">$B51</f>
        <v>1</v>
      </c>
      <c r="AH51">
        <f t="shared" si="83"/>
        <v>1</v>
      </c>
      <c r="AI51">
        <f t="shared" si="83"/>
        <v>1</v>
      </c>
      <c r="AJ51">
        <f t="shared" si="83"/>
        <v>1</v>
      </c>
      <c r="AK51">
        <f t="shared" si="83"/>
        <v>1</v>
      </c>
      <c r="AL51">
        <f t="shared" si="83"/>
        <v>1</v>
      </c>
      <c r="AM51">
        <f t="shared" si="83"/>
        <v>1</v>
      </c>
      <c r="AN51">
        <f t="shared" si="83"/>
        <v>1</v>
      </c>
      <c r="AO51">
        <f t="shared" si="83"/>
        <v>1</v>
      </c>
      <c r="AP51">
        <f t="shared" si="83"/>
        <v>1</v>
      </c>
      <c r="AQ51">
        <f t="shared" ref="AQ51:AZ53" si="84">$B51</f>
        <v>1</v>
      </c>
      <c r="AR51">
        <f t="shared" si="84"/>
        <v>1</v>
      </c>
      <c r="AS51">
        <f t="shared" si="84"/>
        <v>1</v>
      </c>
      <c r="AT51">
        <f t="shared" si="84"/>
        <v>1</v>
      </c>
      <c r="AU51">
        <f t="shared" si="84"/>
        <v>1</v>
      </c>
      <c r="AV51">
        <f t="shared" si="84"/>
        <v>1</v>
      </c>
      <c r="AW51">
        <f t="shared" si="84"/>
        <v>1</v>
      </c>
      <c r="AX51">
        <f t="shared" si="84"/>
        <v>1</v>
      </c>
      <c r="AY51">
        <f t="shared" si="84"/>
        <v>1</v>
      </c>
      <c r="AZ51">
        <f t="shared" si="84"/>
        <v>1</v>
      </c>
      <c r="BA51">
        <f t="shared" ref="BA51:BH53" si="85">$B51</f>
        <v>1</v>
      </c>
      <c r="BB51">
        <f t="shared" si="85"/>
        <v>1</v>
      </c>
      <c r="BC51">
        <f t="shared" si="85"/>
        <v>1</v>
      </c>
      <c r="BD51">
        <f t="shared" si="85"/>
        <v>1</v>
      </c>
      <c r="BE51">
        <f t="shared" si="85"/>
        <v>1</v>
      </c>
      <c r="BF51">
        <f t="shared" si="85"/>
        <v>1</v>
      </c>
      <c r="BG51">
        <f t="shared" si="85"/>
        <v>1</v>
      </c>
      <c r="BH51">
        <f t="shared" si="85"/>
        <v>1</v>
      </c>
    </row>
    <row r="52" spans="1:60" x14ac:dyDescent="0.25">
      <c r="A52" t="s">
        <v>618</v>
      </c>
      <c r="B52">
        <f>IF(OR(Gear!AM414=1,Gear!AO414=1),1,0)</f>
        <v>0</v>
      </c>
      <c r="C52">
        <f t="shared" si="80"/>
        <v>0</v>
      </c>
      <c r="D52">
        <f t="shared" si="80"/>
        <v>0</v>
      </c>
      <c r="E52">
        <f t="shared" si="80"/>
        <v>0</v>
      </c>
      <c r="F52">
        <f t="shared" si="80"/>
        <v>0</v>
      </c>
      <c r="G52">
        <f t="shared" si="80"/>
        <v>0</v>
      </c>
      <c r="H52">
        <f t="shared" si="80"/>
        <v>0</v>
      </c>
      <c r="I52">
        <f t="shared" si="80"/>
        <v>0</v>
      </c>
      <c r="J52">
        <f t="shared" si="80"/>
        <v>0</v>
      </c>
      <c r="K52">
        <f t="shared" si="80"/>
        <v>0</v>
      </c>
      <c r="L52">
        <f t="shared" si="80"/>
        <v>0</v>
      </c>
      <c r="M52">
        <f t="shared" si="81"/>
        <v>0</v>
      </c>
      <c r="N52">
        <f t="shared" si="81"/>
        <v>0</v>
      </c>
      <c r="O52">
        <f t="shared" si="81"/>
        <v>0</v>
      </c>
      <c r="P52">
        <f t="shared" si="81"/>
        <v>0</v>
      </c>
      <c r="Q52">
        <f t="shared" si="81"/>
        <v>0</v>
      </c>
      <c r="R52">
        <f t="shared" si="81"/>
        <v>0</v>
      </c>
      <c r="S52">
        <f t="shared" si="81"/>
        <v>0</v>
      </c>
      <c r="T52">
        <v>0</v>
      </c>
      <c r="U52">
        <v>1</v>
      </c>
      <c r="V52">
        <v>0</v>
      </c>
      <c r="W52">
        <f t="shared" si="82"/>
        <v>0</v>
      </c>
      <c r="X52">
        <f t="shared" si="82"/>
        <v>0</v>
      </c>
      <c r="Y52">
        <f t="shared" si="82"/>
        <v>0</v>
      </c>
      <c r="Z52">
        <f t="shared" si="82"/>
        <v>0</v>
      </c>
      <c r="AA52">
        <f t="shared" si="82"/>
        <v>0</v>
      </c>
      <c r="AB52">
        <f t="shared" si="82"/>
        <v>0</v>
      </c>
      <c r="AC52">
        <f t="shared" si="82"/>
        <v>0</v>
      </c>
      <c r="AD52">
        <f t="shared" si="82"/>
        <v>0</v>
      </c>
      <c r="AE52">
        <f t="shared" si="82"/>
        <v>0</v>
      </c>
      <c r="AF52">
        <f t="shared" si="82"/>
        <v>0</v>
      </c>
      <c r="AG52">
        <f t="shared" si="83"/>
        <v>0</v>
      </c>
      <c r="AH52">
        <f t="shared" si="83"/>
        <v>0</v>
      </c>
      <c r="AI52">
        <f t="shared" si="83"/>
        <v>0</v>
      </c>
      <c r="AJ52">
        <f t="shared" si="83"/>
        <v>0</v>
      </c>
      <c r="AK52">
        <f t="shared" si="83"/>
        <v>0</v>
      </c>
      <c r="AL52">
        <f t="shared" si="83"/>
        <v>0</v>
      </c>
      <c r="AM52">
        <f t="shared" si="83"/>
        <v>0</v>
      </c>
      <c r="AN52">
        <f t="shared" si="83"/>
        <v>0</v>
      </c>
      <c r="AO52">
        <f t="shared" si="83"/>
        <v>0</v>
      </c>
      <c r="AP52">
        <f t="shared" si="83"/>
        <v>0</v>
      </c>
      <c r="AQ52">
        <f t="shared" si="84"/>
        <v>0</v>
      </c>
      <c r="AR52">
        <f t="shared" si="84"/>
        <v>0</v>
      </c>
      <c r="AS52">
        <f t="shared" si="84"/>
        <v>0</v>
      </c>
      <c r="AT52">
        <f t="shared" si="84"/>
        <v>0</v>
      </c>
      <c r="AU52">
        <f t="shared" si="84"/>
        <v>0</v>
      </c>
      <c r="AV52">
        <f t="shared" si="84"/>
        <v>0</v>
      </c>
      <c r="AW52">
        <f t="shared" si="84"/>
        <v>0</v>
      </c>
      <c r="AX52">
        <f t="shared" si="84"/>
        <v>0</v>
      </c>
      <c r="AY52">
        <f t="shared" si="84"/>
        <v>0</v>
      </c>
      <c r="AZ52">
        <f t="shared" si="84"/>
        <v>0</v>
      </c>
      <c r="BA52">
        <f t="shared" si="85"/>
        <v>0</v>
      </c>
      <c r="BB52">
        <f t="shared" si="85"/>
        <v>0</v>
      </c>
      <c r="BC52">
        <f t="shared" si="85"/>
        <v>0</v>
      </c>
      <c r="BD52">
        <f t="shared" si="85"/>
        <v>0</v>
      </c>
      <c r="BE52">
        <f t="shared" si="85"/>
        <v>0</v>
      </c>
      <c r="BF52">
        <f t="shared" si="85"/>
        <v>0</v>
      </c>
      <c r="BG52">
        <f t="shared" si="85"/>
        <v>0</v>
      </c>
      <c r="BH52">
        <f t="shared" si="85"/>
        <v>0</v>
      </c>
    </row>
    <row r="53" spans="1:60" x14ac:dyDescent="0.25">
      <c r="A53" t="s">
        <v>619</v>
      </c>
      <c r="B53">
        <f>Gear!AN414</f>
        <v>0</v>
      </c>
      <c r="C53">
        <f t="shared" si="80"/>
        <v>0</v>
      </c>
      <c r="D53">
        <f t="shared" si="80"/>
        <v>0</v>
      </c>
      <c r="E53">
        <f t="shared" si="80"/>
        <v>0</v>
      </c>
      <c r="F53">
        <f t="shared" si="80"/>
        <v>0</v>
      </c>
      <c r="G53">
        <f t="shared" si="80"/>
        <v>0</v>
      </c>
      <c r="H53">
        <f t="shared" si="80"/>
        <v>0</v>
      </c>
      <c r="I53">
        <f t="shared" si="80"/>
        <v>0</v>
      </c>
      <c r="J53">
        <f t="shared" si="80"/>
        <v>0</v>
      </c>
      <c r="K53">
        <f t="shared" si="80"/>
        <v>0</v>
      </c>
      <c r="L53">
        <f t="shared" si="80"/>
        <v>0</v>
      </c>
      <c r="M53">
        <f t="shared" si="81"/>
        <v>0</v>
      </c>
      <c r="N53">
        <f t="shared" si="81"/>
        <v>0</v>
      </c>
      <c r="O53">
        <f t="shared" si="81"/>
        <v>0</v>
      </c>
      <c r="P53">
        <f t="shared" si="81"/>
        <v>0</v>
      </c>
      <c r="Q53">
        <f t="shared" si="81"/>
        <v>0</v>
      </c>
      <c r="R53">
        <f t="shared" si="81"/>
        <v>0</v>
      </c>
      <c r="S53">
        <f t="shared" si="81"/>
        <v>0</v>
      </c>
      <c r="T53">
        <v>0</v>
      </c>
      <c r="U53">
        <v>0</v>
      </c>
      <c r="V53">
        <v>1</v>
      </c>
      <c r="W53">
        <f t="shared" si="82"/>
        <v>0</v>
      </c>
      <c r="X53">
        <f t="shared" si="82"/>
        <v>0</v>
      </c>
      <c r="Y53">
        <f t="shared" si="82"/>
        <v>0</v>
      </c>
      <c r="Z53">
        <f t="shared" si="82"/>
        <v>0</v>
      </c>
      <c r="AA53">
        <f t="shared" si="82"/>
        <v>0</v>
      </c>
      <c r="AB53">
        <f t="shared" si="82"/>
        <v>0</v>
      </c>
      <c r="AC53">
        <f t="shared" si="82"/>
        <v>0</v>
      </c>
      <c r="AD53">
        <f t="shared" si="82"/>
        <v>0</v>
      </c>
      <c r="AE53">
        <f t="shared" si="82"/>
        <v>0</v>
      </c>
      <c r="AF53">
        <f t="shared" si="82"/>
        <v>0</v>
      </c>
      <c r="AG53">
        <f t="shared" si="83"/>
        <v>0</v>
      </c>
      <c r="AH53">
        <f t="shared" si="83"/>
        <v>0</v>
      </c>
      <c r="AI53">
        <f t="shared" si="83"/>
        <v>0</v>
      </c>
      <c r="AJ53">
        <f t="shared" si="83"/>
        <v>0</v>
      </c>
      <c r="AK53">
        <f t="shared" si="83"/>
        <v>0</v>
      </c>
      <c r="AL53">
        <f t="shared" si="83"/>
        <v>0</v>
      </c>
      <c r="AM53">
        <f t="shared" si="83"/>
        <v>0</v>
      </c>
      <c r="AN53">
        <f t="shared" si="83"/>
        <v>0</v>
      </c>
      <c r="AO53">
        <f t="shared" si="83"/>
        <v>0</v>
      </c>
      <c r="AP53">
        <f t="shared" si="83"/>
        <v>0</v>
      </c>
      <c r="AQ53">
        <f t="shared" si="84"/>
        <v>0</v>
      </c>
      <c r="AR53">
        <f t="shared" si="84"/>
        <v>0</v>
      </c>
      <c r="AS53">
        <f t="shared" si="84"/>
        <v>0</v>
      </c>
      <c r="AT53">
        <f t="shared" si="84"/>
        <v>0</v>
      </c>
      <c r="AU53">
        <f t="shared" si="84"/>
        <v>0</v>
      </c>
      <c r="AV53">
        <f t="shared" si="84"/>
        <v>0</v>
      </c>
      <c r="AW53">
        <f t="shared" si="84"/>
        <v>0</v>
      </c>
      <c r="AX53">
        <f t="shared" si="84"/>
        <v>0</v>
      </c>
      <c r="AY53">
        <f t="shared" si="84"/>
        <v>0</v>
      </c>
      <c r="AZ53">
        <f t="shared" si="84"/>
        <v>0</v>
      </c>
      <c r="BA53">
        <f t="shared" si="85"/>
        <v>0</v>
      </c>
      <c r="BB53">
        <f t="shared" si="85"/>
        <v>0</v>
      </c>
      <c r="BC53">
        <f t="shared" si="85"/>
        <v>0</v>
      </c>
      <c r="BD53">
        <f t="shared" si="85"/>
        <v>0</v>
      </c>
      <c r="BE53">
        <f t="shared" si="85"/>
        <v>0</v>
      </c>
      <c r="BF53">
        <f t="shared" si="85"/>
        <v>0</v>
      </c>
      <c r="BG53">
        <f t="shared" si="85"/>
        <v>0</v>
      </c>
      <c r="BH53">
        <f t="shared" si="85"/>
        <v>0</v>
      </c>
    </row>
    <row r="54" spans="1:60" x14ac:dyDescent="0.25">
      <c r="A54" t="s">
        <v>620</v>
      </c>
      <c r="B54">
        <f>IF(OR(Gear!AL415=1,Gear!AP415=1),1,0)</f>
        <v>1</v>
      </c>
      <c r="C54">
        <f t="shared" si="80"/>
        <v>1</v>
      </c>
      <c r="D54">
        <f t="shared" si="80"/>
        <v>1</v>
      </c>
      <c r="E54">
        <f t="shared" si="80"/>
        <v>1</v>
      </c>
      <c r="F54">
        <f t="shared" si="80"/>
        <v>1</v>
      </c>
      <c r="G54">
        <f t="shared" si="80"/>
        <v>1</v>
      </c>
      <c r="H54">
        <f t="shared" si="80"/>
        <v>1</v>
      </c>
      <c r="I54">
        <f t="shared" si="80"/>
        <v>1</v>
      </c>
      <c r="J54">
        <f t="shared" si="80"/>
        <v>1</v>
      </c>
      <c r="K54">
        <f t="shared" si="80"/>
        <v>1</v>
      </c>
      <c r="L54">
        <f t="shared" si="80"/>
        <v>1</v>
      </c>
      <c r="M54">
        <f t="shared" si="81"/>
        <v>1</v>
      </c>
      <c r="N54">
        <f t="shared" si="81"/>
        <v>1</v>
      </c>
      <c r="O54">
        <f t="shared" si="81"/>
        <v>1</v>
      </c>
      <c r="P54">
        <f t="shared" si="81"/>
        <v>1</v>
      </c>
      <c r="Q54">
        <f t="shared" si="81"/>
        <v>1</v>
      </c>
      <c r="R54">
        <f t="shared" si="81"/>
        <v>1</v>
      </c>
      <c r="S54">
        <f t="shared" si="81"/>
        <v>1</v>
      </c>
      <c r="T54">
        <f t="shared" ref="T54:V56" si="86">$B54</f>
        <v>1</v>
      </c>
      <c r="U54">
        <f t="shared" si="86"/>
        <v>1</v>
      </c>
      <c r="V54">
        <f t="shared" si="86"/>
        <v>1</v>
      </c>
      <c r="W54">
        <v>1</v>
      </c>
      <c r="X54">
        <v>0</v>
      </c>
      <c r="Y54">
        <v>0</v>
      </c>
      <c r="Z54">
        <f t="shared" ref="Z54:AI56" si="87">$B54</f>
        <v>1</v>
      </c>
      <c r="AA54">
        <f t="shared" si="87"/>
        <v>1</v>
      </c>
      <c r="AB54">
        <f t="shared" si="87"/>
        <v>1</v>
      </c>
      <c r="AC54">
        <f t="shared" si="87"/>
        <v>1</v>
      </c>
      <c r="AD54">
        <f t="shared" si="87"/>
        <v>1</v>
      </c>
      <c r="AE54">
        <f t="shared" si="87"/>
        <v>1</v>
      </c>
      <c r="AF54">
        <f t="shared" si="87"/>
        <v>1</v>
      </c>
      <c r="AG54">
        <f t="shared" si="87"/>
        <v>1</v>
      </c>
      <c r="AH54">
        <f t="shared" si="87"/>
        <v>1</v>
      </c>
      <c r="AI54">
        <f t="shared" si="87"/>
        <v>1</v>
      </c>
      <c r="AJ54">
        <f t="shared" ref="AJ54:AS56" si="88">$B54</f>
        <v>1</v>
      </c>
      <c r="AK54">
        <f t="shared" si="88"/>
        <v>1</v>
      </c>
      <c r="AL54">
        <f t="shared" si="88"/>
        <v>1</v>
      </c>
      <c r="AM54">
        <f t="shared" si="88"/>
        <v>1</v>
      </c>
      <c r="AN54">
        <f t="shared" si="88"/>
        <v>1</v>
      </c>
      <c r="AO54">
        <f t="shared" si="88"/>
        <v>1</v>
      </c>
      <c r="AP54">
        <f t="shared" si="88"/>
        <v>1</v>
      </c>
      <c r="AQ54">
        <f t="shared" si="88"/>
        <v>1</v>
      </c>
      <c r="AR54">
        <f t="shared" si="88"/>
        <v>1</v>
      </c>
      <c r="AS54">
        <f t="shared" si="88"/>
        <v>1</v>
      </c>
      <c r="AT54">
        <f t="shared" ref="AT54:BH56" si="89">$B54</f>
        <v>1</v>
      </c>
      <c r="AU54">
        <f t="shared" si="89"/>
        <v>1</v>
      </c>
      <c r="AV54">
        <f t="shared" si="89"/>
        <v>1</v>
      </c>
      <c r="AW54">
        <f t="shared" si="89"/>
        <v>1</v>
      </c>
      <c r="AX54">
        <f t="shared" si="89"/>
        <v>1</v>
      </c>
      <c r="AY54">
        <f t="shared" si="89"/>
        <v>1</v>
      </c>
      <c r="AZ54">
        <f t="shared" si="89"/>
        <v>1</v>
      </c>
      <c r="BA54">
        <f t="shared" si="89"/>
        <v>1</v>
      </c>
      <c r="BB54">
        <f t="shared" si="89"/>
        <v>1</v>
      </c>
      <c r="BC54">
        <f t="shared" si="89"/>
        <v>1</v>
      </c>
      <c r="BD54">
        <f t="shared" si="89"/>
        <v>1</v>
      </c>
      <c r="BE54">
        <f t="shared" si="89"/>
        <v>1</v>
      </c>
      <c r="BF54">
        <f t="shared" si="89"/>
        <v>1</v>
      </c>
      <c r="BG54">
        <f t="shared" si="89"/>
        <v>1</v>
      </c>
      <c r="BH54">
        <f t="shared" si="89"/>
        <v>1</v>
      </c>
    </row>
    <row r="55" spans="1:60" x14ac:dyDescent="0.25">
      <c r="A55" t="s">
        <v>621</v>
      </c>
      <c r="B55">
        <f>IF(OR(Gear!AM415=1,Gear!AO415=1),1,0)</f>
        <v>0</v>
      </c>
      <c r="C55">
        <f t="shared" si="80"/>
        <v>0</v>
      </c>
      <c r="D55">
        <f t="shared" si="80"/>
        <v>0</v>
      </c>
      <c r="E55">
        <f t="shared" si="80"/>
        <v>0</v>
      </c>
      <c r="F55">
        <f t="shared" si="80"/>
        <v>0</v>
      </c>
      <c r="G55">
        <f t="shared" si="80"/>
        <v>0</v>
      </c>
      <c r="H55">
        <f t="shared" si="80"/>
        <v>0</v>
      </c>
      <c r="I55">
        <f t="shared" si="80"/>
        <v>0</v>
      </c>
      <c r="J55">
        <f t="shared" si="80"/>
        <v>0</v>
      </c>
      <c r="K55">
        <f t="shared" si="80"/>
        <v>0</v>
      </c>
      <c r="L55">
        <f t="shared" si="80"/>
        <v>0</v>
      </c>
      <c r="M55">
        <f t="shared" si="81"/>
        <v>0</v>
      </c>
      <c r="N55">
        <f t="shared" si="81"/>
        <v>0</v>
      </c>
      <c r="O55">
        <f t="shared" si="81"/>
        <v>0</v>
      </c>
      <c r="P55">
        <f t="shared" si="81"/>
        <v>0</v>
      </c>
      <c r="Q55">
        <f t="shared" si="81"/>
        <v>0</v>
      </c>
      <c r="R55">
        <f t="shared" si="81"/>
        <v>0</v>
      </c>
      <c r="S55">
        <f t="shared" si="81"/>
        <v>0</v>
      </c>
      <c r="T55">
        <f t="shared" si="86"/>
        <v>0</v>
      </c>
      <c r="U55">
        <f t="shared" si="86"/>
        <v>0</v>
      </c>
      <c r="V55">
        <f t="shared" si="86"/>
        <v>0</v>
      </c>
      <c r="W55">
        <v>0</v>
      </c>
      <c r="X55">
        <v>1</v>
      </c>
      <c r="Y55">
        <v>0</v>
      </c>
      <c r="Z55">
        <f t="shared" si="87"/>
        <v>0</v>
      </c>
      <c r="AA55">
        <f t="shared" si="87"/>
        <v>0</v>
      </c>
      <c r="AB55">
        <f t="shared" si="87"/>
        <v>0</v>
      </c>
      <c r="AC55">
        <f t="shared" si="87"/>
        <v>0</v>
      </c>
      <c r="AD55">
        <f t="shared" si="87"/>
        <v>0</v>
      </c>
      <c r="AE55">
        <f t="shared" si="87"/>
        <v>0</v>
      </c>
      <c r="AF55">
        <f t="shared" si="87"/>
        <v>0</v>
      </c>
      <c r="AG55">
        <f t="shared" si="87"/>
        <v>0</v>
      </c>
      <c r="AH55">
        <f t="shared" si="87"/>
        <v>0</v>
      </c>
      <c r="AI55">
        <f t="shared" si="87"/>
        <v>0</v>
      </c>
      <c r="AJ55">
        <f t="shared" si="88"/>
        <v>0</v>
      </c>
      <c r="AK55">
        <f t="shared" si="88"/>
        <v>0</v>
      </c>
      <c r="AL55">
        <f t="shared" si="88"/>
        <v>0</v>
      </c>
      <c r="AM55">
        <f t="shared" si="88"/>
        <v>0</v>
      </c>
      <c r="AN55">
        <f t="shared" si="88"/>
        <v>0</v>
      </c>
      <c r="AO55">
        <f t="shared" si="88"/>
        <v>0</v>
      </c>
      <c r="AP55">
        <f t="shared" si="88"/>
        <v>0</v>
      </c>
      <c r="AQ55">
        <f t="shared" si="88"/>
        <v>0</v>
      </c>
      <c r="AR55">
        <f t="shared" si="88"/>
        <v>0</v>
      </c>
      <c r="AS55">
        <f t="shared" si="88"/>
        <v>0</v>
      </c>
      <c r="AT55">
        <f t="shared" si="89"/>
        <v>0</v>
      </c>
      <c r="AU55">
        <f t="shared" si="89"/>
        <v>0</v>
      </c>
      <c r="AV55">
        <f t="shared" si="89"/>
        <v>0</v>
      </c>
      <c r="AW55">
        <f t="shared" si="89"/>
        <v>0</v>
      </c>
      <c r="AX55">
        <f t="shared" si="89"/>
        <v>0</v>
      </c>
      <c r="AY55">
        <f t="shared" si="89"/>
        <v>0</v>
      </c>
      <c r="AZ55">
        <f t="shared" si="89"/>
        <v>0</v>
      </c>
      <c r="BA55">
        <f t="shared" si="89"/>
        <v>0</v>
      </c>
      <c r="BB55">
        <f t="shared" si="89"/>
        <v>0</v>
      </c>
      <c r="BC55">
        <f t="shared" si="89"/>
        <v>0</v>
      </c>
      <c r="BD55">
        <f t="shared" si="89"/>
        <v>0</v>
      </c>
      <c r="BE55">
        <f t="shared" si="89"/>
        <v>0</v>
      </c>
      <c r="BF55">
        <f t="shared" si="89"/>
        <v>0</v>
      </c>
      <c r="BG55">
        <f t="shared" si="89"/>
        <v>0</v>
      </c>
      <c r="BH55">
        <f t="shared" si="89"/>
        <v>0</v>
      </c>
    </row>
    <row r="56" spans="1:60" x14ac:dyDescent="0.25">
      <c r="A56" t="s">
        <v>622</v>
      </c>
      <c r="B56">
        <f>Gear!AN415</f>
        <v>0</v>
      </c>
      <c r="C56">
        <f t="shared" si="80"/>
        <v>0</v>
      </c>
      <c r="D56">
        <f t="shared" si="80"/>
        <v>0</v>
      </c>
      <c r="E56">
        <f t="shared" si="80"/>
        <v>0</v>
      </c>
      <c r="F56">
        <f t="shared" si="80"/>
        <v>0</v>
      </c>
      <c r="G56">
        <f t="shared" si="80"/>
        <v>0</v>
      </c>
      <c r="H56">
        <f t="shared" si="80"/>
        <v>0</v>
      </c>
      <c r="I56">
        <f t="shared" si="80"/>
        <v>0</v>
      </c>
      <c r="J56">
        <f t="shared" si="80"/>
        <v>0</v>
      </c>
      <c r="K56">
        <f t="shared" si="80"/>
        <v>0</v>
      </c>
      <c r="L56">
        <f t="shared" si="80"/>
        <v>0</v>
      </c>
      <c r="M56">
        <f t="shared" si="81"/>
        <v>0</v>
      </c>
      <c r="N56">
        <f t="shared" si="81"/>
        <v>0</v>
      </c>
      <c r="O56">
        <f t="shared" si="81"/>
        <v>0</v>
      </c>
      <c r="P56">
        <f t="shared" si="81"/>
        <v>0</v>
      </c>
      <c r="Q56">
        <f t="shared" si="81"/>
        <v>0</v>
      </c>
      <c r="R56">
        <f t="shared" si="81"/>
        <v>0</v>
      </c>
      <c r="S56">
        <f t="shared" si="81"/>
        <v>0</v>
      </c>
      <c r="T56">
        <f t="shared" si="86"/>
        <v>0</v>
      </c>
      <c r="U56">
        <f t="shared" si="86"/>
        <v>0</v>
      </c>
      <c r="V56">
        <f t="shared" si="86"/>
        <v>0</v>
      </c>
      <c r="W56">
        <v>0</v>
      </c>
      <c r="X56">
        <v>0</v>
      </c>
      <c r="Y56">
        <v>1</v>
      </c>
      <c r="Z56">
        <f t="shared" si="87"/>
        <v>0</v>
      </c>
      <c r="AA56">
        <f t="shared" si="87"/>
        <v>0</v>
      </c>
      <c r="AB56">
        <f t="shared" si="87"/>
        <v>0</v>
      </c>
      <c r="AC56">
        <f t="shared" si="87"/>
        <v>0</v>
      </c>
      <c r="AD56">
        <f t="shared" si="87"/>
        <v>0</v>
      </c>
      <c r="AE56">
        <f t="shared" si="87"/>
        <v>0</v>
      </c>
      <c r="AF56">
        <f t="shared" si="87"/>
        <v>0</v>
      </c>
      <c r="AG56">
        <f t="shared" si="87"/>
        <v>0</v>
      </c>
      <c r="AH56">
        <f t="shared" si="87"/>
        <v>0</v>
      </c>
      <c r="AI56">
        <f t="shared" si="87"/>
        <v>0</v>
      </c>
      <c r="AJ56">
        <f t="shared" si="88"/>
        <v>0</v>
      </c>
      <c r="AK56">
        <f t="shared" si="88"/>
        <v>0</v>
      </c>
      <c r="AL56">
        <f t="shared" si="88"/>
        <v>0</v>
      </c>
      <c r="AM56">
        <f t="shared" si="88"/>
        <v>0</v>
      </c>
      <c r="AN56">
        <f t="shared" si="88"/>
        <v>0</v>
      </c>
      <c r="AO56">
        <f t="shared" si="88"/>
        <v>0</v>
      </c>
      <c r="AP56">
        <f t="shared" si="88"/>
        <v>0</v>
      </c>
      <c r="AQ56">
        <f t="shared" si="88"/>
        <v>0</v>
      </c>
      <c r="AR56">
        <f t="shared" si="88"/>
        <v>0</v>
      </c>
      <c r="AS56">
        <f t="shared" si="88"/>
        <v>0</v>
      </c>
      <c r="AT56">
        <f t="shared" si="89"/>
        <v>0</v>
      </c>
      <c r="AU56">
        <f t="shared" si="89"/>
        <v>0</v>
      </c>
      <c r="AV56">
        <f t="shared" si="89"/>
        <v>0</v>
      </c>
      <c r="AW56">
        <f t="shared" si="89"/>
        <v>0</v>
      </c>
      <c r="AX56">
        <f t="shared" si="89"/>
        <v>0</v>
      </c>
      <c r="AY56">
        <f t="shared" si="89"/>
        <v>0</v>
      </c>
      <c r="AZ56">
        <f t="shared" si="89"/>
        <v>0</v>
      </c>
      <c r="BA56">
        <f t="shared" si="89"/>
        <v>0</v>
      </c>
      <c r="BB56">
        <f t="shared" si="89"/>
        <v>0</v>
      </c>
      <c r="BC56">
        <f t="shared" si="89"/>
        <v>0</v>
      </c>
      <c r="BD56">
        <f t="shared" si="89"/>
        <v>0</v>
      </c>
      <c r="BE56">
        <f t="shared" si="89"/>
        <v>0</v>
      </c>
      <c r="BF56">
        <f t="shared" si="89"/>
        <v>0</v>
      </c>
      <c r="BG56">
        <f t="shared" si="89"/>
        <v>0</v>
      </c>
      <c r="BH56">
        <f t="shared" si="89"/>
        <v>0</v>
      </c>
    </row>
    <row r="58" spans="1:60" x14ac:dyDescent="0.25">
      <c r="A58" t="s">
        <v>634</v>
      </c>
      <c r="B58">
        <f>Gear!E318</f>
        <v>1</v>
      </c>
      <c r="C58">
        <f t="shared" ref="C58:L61" si="90">$B58</f>
        <v>1</v>
      </c>
      <c r="D58">
        <f t="shared" si="90"/>
        <v>1</v>
      </c>
      <c r="E58">
        <f t="shared" si="90"/>
        <v>1</v>
      </c>
      <c r="F58">
        <f t="shared" si="90"/>
        <v>1</v>
      </c>
      <c r="G58">
        <f t="shared" si="90"/>
        <v>1</v>
      </c>
      <c r="H58">
        <f t="shared" si="90"/>
        <v>1</v>
      </c>
      <c r="I58">
        <f t="shared" si="90"/>
        <v>1</v>
      </c>
      <c r="J58">
        <f t="shared" si="90"/>
        <v>1</v>
      </c>
      <c r="K58">
        <f t="shared" si="90"/>
        <v>1</v>
      </c>
      <c r="L58">
        <f t="shared" si="90"/>
        <v>1</v>
      </c>
      <c r="M58">
        <f t="shared" ref="M58:V61" si="91">$B58</f>
        <v>1</v>
      </c>
      <c r="N58">
        <f t="shared" si="91"/>
        <v>1</v>
      </c>
      <c r="O58">
        <f t="shared" si="91"/>
        <v>1</v>
      </c>
      <c r="P58">
        <f t="shared" si="91"/>
        <v>1</v>
      </c>
      <c r="Q58">
        <f t="shared" si="91"/>
        <v>1</v>
      </c>
      <c r="R58">
        <f t="shared" si="91"/>
        <v>1</v>
      </c>
      <c r="S58">
        <f t="shared" si="91"/>
        <v>1</v>
      </c>
      <c r="T58">
        <f t="shared" si="91"/>
        <v>1</v>
      </c>
      <c r="U58">
        <f t="shared" si="91"/>
        <v>1</v>
      </c>
      <c r="V58">
        <f t="shared" si="91"/>
        <v>1</v>
      </c>
      <c r="W58">
        <f t="shared" ref="W58:AK61" si="92">$B58</f>
        <v>1</v>
      </c>
      <c r="X58">
        <f t="shared" si="92"/>
        <v>1</v>
      </c>
      <c r="Y58">
        <f t="shared" si="92"/>
        <v>1</v>
      </c>
      <c r="Z58">
        <f t="shared" si="92"/>
        <v>1</v>
      </c>
      <c r="AA58">
        <f t="shared" si="92"/>
        <v>1</v>
      </c>
      <c r="AB58">
        <f t="shared" si="92"/>
        <v>1</v>
      </c>
      <c r="AC58">
        <f t="shared" si="92"/>
        <v>1</v>
      </c>
      <c r="AD58">
        <f t="shared" si="92"/>
        <v>1</v>
      </c>
      <c r="AE58">
        <f t="shared" si="92"/>
        <v>1</v>
      </c>
      <c r="AF58">
        <f t="shared" si="92"/>
        <v>1</v>
      </c>
      <c r="AG58">
        <f t="shared" si="92"/>
        <v>1</v>
      </c>
      <c r="AH58">
        <f t="shared" si="92"/>
        <v>1</v>
      </c>
      <c r="AI58">
        <f t="shared" si="92"/>
        <v>1</v>
      </c>
      <c r="AJ58">
        <f t="shared" si="92"/>
        <v>1</v>
      </c>
      <c r="AK58">
        <f t="shared" si="92"/>
        <v>1</v>
      </c>
      <c r="AL58">
        <f>1-$B58</f>
        <v>0</v>
      </c>
      <c r="AM58">
        <f t="shared" ref="AM58:BH58" si="93">$B58</f>
        <v>1</v>
      </c>
      <c r="AN58">
        <f t="shared" si="93"/>
        <v>1</v>
      </c>
      <c r="AO58">
        <f t="shared" si="93"/>
        <v>1</v>
      </c>
      <c r="AP58">
        <f t="shared" si="93"/>
        <v>1</v>
      </c>
      <c r="AQ58">
        <f t="shared" si="93"/>
        <v>1</v>
      </c>
      <c r="AR58">
        <f t="shared" si="93"/>
        <v>1</v>
      </c>
      <c r="AS58">
        <f t="shared" si="93"/>
        <v>1</v>
      </c>
      <c r="AT58">
        <f t="shared" si="93"/>
        <v>1</v>
      </c>
      <c r="AU58">
        <f t="shared" si="93"/>
        <v>1</v>
      </c>
      <c r="AV58">
        <f t="shared" si="93"/>
        <v>1</v>
      </c>
      <c r="AW58">
        <f t="shared" si="93"/>
        <v>1</v>
      </c>
      <c r="AX58">
        <f t="shared" si="93"/>
        <v>1</v>
      </c>
      <c r="AY58">
        <f t="shared" si="93"/>
        <v>1</v>
      </c>
      <c r="AZ58">
        <f t="shared" si="93"/>
        <v>1</v>
      </c>
      <c r="BA58">
        <f t="shared" si="93"/>
        <v>1</v>
      </c>
      <c r="BB58">
        <f t="shared" si="93"/>
        <v>1</v>
      </c>
      <c r="BC58">
        <f t="shared" si="93"/>
        <v>1</v>
      </c>
      <c r="BD58">
        <f t="shared" si="93"/>
        <v>1</v>
      </c>
      <c r="BE58">
        <f t="shared" si="93"/>
        <v>1</v>
      </c>
      <c r="BF58">
        <f t="shared" si="93"/>
        <v>1</v>
      </c>
      <c r="BG58">
        <f t="shared" si="93"/>
        <v>1</v>
      </c>
      <c r="BH58">
        <f t="shared" si="93"/>
        <v>1</v>
      </c>
    </row>
    <row r="59" spans="1:60" x14ac:dyDescent="0.25">
      <c r="A59" t="s">
        <v>635</v>
      </c>
      <c r="B59">
        <f>Gear!E319</f>
        <v>0</v>
      </c>
      <c r="C59">
        <f t="shared" si="90"/>
        <v>0</v>
      </c>
      <c r="D59">
        <f t="shared" si="90"/>
        <v>0</v>
      </c>
      <c r="E59">
        <f t="shared" si="90"/>
        <v>0</v>
      </c>
      <c r="F59">
        <f t="shared" si="90"/>
        <v>0</v>
      </c>
      <c r="G59">
        <f t="shared" si="90"/>
        <v>0</v>
      </c>
      <c r="H59">
        <f t="shared" si="90"/>
        <v>0</v>
      </c>
      <c r="I59">
        <f t="shared" si="90"/>
        <v>0</v>
      </c>
      <c r="J59">
        <f t="shared" si="90"/>
        <v>0</v>
      </c>
      <c r="K59">
        <f t="shared" si="90"/>
        <v>0</v>
      </c>
      <c r="L59">
        <f t="shared" si="90"/>
        <v>0</v>
      </c>
      <c r="M59">
        <f t="shared" si="91"/>
        <v>0</v>
      </c>
      <c r="N59">
        <f t="shared" si="91"/>
        <v>0</v>
      </c>
      <c r="O59">
        <f t="shared" si="91"/>
        <v>0</v>
      </c>
      <c r="P59">
        <f t="shared" si="91"/>
        <v>0</v>
      </c>
      <c r="Q59">
        <f t="shared" si="91"/>
        <v>0</v>
      </c>
      <c r="R59">
        <f t="shared" si="91"/>
        <v>0</v>
      </c>
      <c r="S59">
        <f t="shared" si="91"/>
        <v>0</v>
      </c>
      <c r="T59">
        <f t="shared" si="91"/>
        <v>0</v>
      </c>
      <c r="U59">
        <f t="shared" si="91"/>
        <v>0</v>
      </c>
      <c r="V59">
        <f t="shared" si="91"/>
        <v>0</v>
      </c>
      <c r="W59">
        <f t="shared" si="92"/>
        <v>0</v>
      </c>
      <c r="X59">
        <f t="shared" si="92"/>
        <v>0</v>
      </c>
      <c r="Y59">
        <f t="shared" si="92"/>
        <v>0</v>
      </c>
      <c r="Z59">
        <f t="shared" si="92"/>
        <v>0</v>
      </c>
      <c r="AA59">
        <f t="shared" si="92"/>
        <v>0</v>
      </c>
      <c r="AB59">
        <f t="shared" si="92"/>
        <v>0</v>
      </c>
      <c r="AC59">
        <f t="shared" si="92"/>
        <v>0</v>
      </c>
      <c r="AD59">
        <f t="shared" si="92"/>
        <v>0</v>
      </c>
      <c r="AE59">
        <f t="shared" si="92"/>
        <v>0</v>
      </c>
      <c r="AF59">
        <f t="shared" si="92"/>
        <v>0</v>
      </c>
      <c r="AG59">
        <f t="shared" si="92"/>
        <v>0</v>
      </c>
      <c r="AH59">
        <f t="shared" si="92"/>
        <v>0</v>
      </c>
      <c r="AI59">
        <f t="shared" si="92"/>
        <v>0</v>
      </c>
      <c r="AJ59">
        <f t="shared" si="92"/>
        <v>0</v>
      </c>
      <c r="AK59">
        <f t="shared" si="92"/>
        <v>0</v>
      </c>
      <c r="AL59">
        <f>$B59</f>
        <v>0</v>
      </c>
      <c r="AM59">
        <f>1-$B59</f>
        <v>1</v>
      </c>
      <c r="AN59">
        <f t="shared" ref="AN59:BH59" si="94">$B59</f>
        <v>0</v>
      </c>
      <c r="AO59">
        <f t="shared" si="94"/>
        <v>0</v>
      </c>
      <c r="AP59">
        <f t="shared" si="94"/>
        <v>0</v>
      </c>
      <c r="AQ59">
        <f t="shared" si="94"/>
        <v>0</v>
      </c>
      <c r="AR59">
        <f t="shared" si="94"/>
        <v>0</v>
      </c>
      <c r="AS59">
        <f t="shared" si="94"/>
        <v>0</v>
      </c>
      <c r="AT59">
        <f t="shared" si="94"/>
        <v>0</v>
      </c>
      <c r="AU59">
        <f t="shared" si="94"/>
        <v>0</v>
      </c>
      <c r="AV59">
        <f t="shared" si="94"/>
        <v>0</v>
      </c>
      <c r="AW59">
        <f t="shared" si="94"/>
        <v>0</v>
      </c>
      <c r="AX59">
        <f t="shared" si="94"/>
        <v>0</v>
      </c>
      <c r="AY59">
        <f t="shared" si="94"/>
        <v>0</v>
      </c>
      <c r="AZ59">
        <f t="shared" si="94"/>
        <v>0</v>
      </c>
      <c r="BA59">
        <f t="shared" si="94"/>
        <v>0</v>
      </c>
      <c r="BB59">
        <f t="shared" si="94"/>
        <v>0</v>
      </c>
      <c r="BC59">
        <f t="shared" si="94"/>
        <v>0</v>
      </c>
      <c r="BD59">
        <f t="shared" si="94"/>
        <v>0</v>
      </c>
      <c r="BE59">
        <f t="shared" si="94"/>
        <v>0</v>
      </c>
      <c r="BF59">
        <f t="shared" si="94"/>
        <v>0</v>
      </c>
      <c r="BG59">
        <f t="shared" si="94"/>
        <v>0</v>
      </c>
      <c r="BH59">
        <f t="shared" si="94"/>
        <v>0</v>
      </c>
    </row>
    <row r="60" spans="1:60" x14ac:dyDescent="0.25">
      <c r="A60" t="s">
        <v>636</v>
      </c>
      <c r="B60">
        <f>Gear!E323</f>
        <v>1</v>
      </c>
      <c r="C60">
        <f t="shared" si="90"/>
        <v>1</v>
      </c>
      <c r="D60">
        <f t="shared" si="90"/>
        <v>1</v>
      </c>
      <c r="E60">
        <f t="shared" si="90"/>
        <v>1</v>
      </c>
      <c r="F60">
        <f t="shared" si="90"/>
        <v>1</v>
      </c>
      <c r="G60">
        <f t="shared" si="90"/>
        <v>1</v>
      </c>
      <c r="H60">
        <f t="shared" si="90"/>
        <v>1</v>
      </c>
      <c r="I60">
        <f t="shared" si="90"/>
        <v>1</v>
      </c>
      <c r="J60">
        <f t="shared" si="90"/>
        <v>1</v>
      </c>
      <c r="K60">
        <f t="shared" si="90"/>
        <v>1</v>
      </c>
      <c r="L60">
        <f t="shared" si="90"/>
        <v>1</v>
      </c>
      <c r="M60">
        <f t="shared" si="91"/>
        <v>1</v>
      </c>
      <c r="N60">
        <f t="shared" si="91"/>
        <v>1</v>
      </c>
      <c r="O60">
        <f t="shared" si="91"/>
        <v>1</v>
      </c>
      <c r="P60">
        <f t="shared" si="91"/>
        <v>1</v>
      </c>
      <c r="Q60">
        <f t="shared" si="91"/>
        <v>1</v>
      </c>
      <c r="R60">
        <f t="shared" si="91"/>
        <v>1</v>
      </c>
      <c r="S60">
        <f t="shared" si="91"/>
        <v>1</v>
      </c>
      <c r="T60">
        <f t="shared" si="91"/>
        <v>1</v>
      </c>
      <c r="U60">
        <f t="shared" si="91"/>
        <v>1</v>
      </c>
      <c r="V60">
        <f t="shared" si="91"/>
        <v>1</v>
      </c>
      <c r="W60">
        <f t="shared" si="92"/>
        <v>1</v>
      </c>
      <c r="X60">
        <f t="shared" si="92"/>
        <v>1</v>
      </c>
      <c r="Y60">
        <f t="shared" si="92"/>
        <v>1</v>
      </c>
      <c r="Z60">
        <f t="shared" si="92"/>
        <v>1</v>
      </c>
      <c r="AA60">
        <f t="shared" si="92"/>
        <v>1</v>
      </c>
      <c r="AB60">
        <f t="shared" si="92"/>
        <v>1</v>
      </c>
      <c r="AC60">
        <f t="shared" si="92"/>
        <v>1</v>
      </c>
      <c r="AD60">
        <f t="shared" si="92"/>
        <v>1</v>
      </c>
      <c r="AE60">
        <f t="shared" si="92"/>
        <v>1</v>
      </c>
      <c r="AF60">
        <f t="shared" si="92"/>
        <v>1</v>
      </c>
      <c r="AG60">
        <f t="shared" si="92"/>
        <v>1</v>
      </c>
      <c r="AH60">
        <f t="shared" si="92"/>
        <v>1</v>
      </c>
      <c r="AI60">
        <f t="shared" si="92"/>
        <v>1</v>
      </c>
      <c r="AJ60">
        <f t="shared" si="92"/>
        <v>1</v>
      </c>
      <c r="AK60">
        <f t="shared" si="92"/>
        <v>1</v>
      </c>
      <c r="AL60">
        <f>$B60</f>
        <v>1</v>
      </c>
      <c r="AM60">
        <f>$B60</f>
        <v>1</v>
      </c>
      <c r="AN60">
        <f>1-$B60</f>
        <v>0</v>
      </c>
      <c r="AO60">
        <f t="shared" ref="AO60:BH60" si="95">$B60</f>
        <v>1</v>
      </c>
      <c r="AP60">
        <f t="shared" si="95"/>
        <v>1</v>
      </c>
      <c r="AQ60">
        <f t="shared" si="95"/>
        <v>1</v>
      </c>
      <c r="AR60">
        <f t="shared" si="95"/>
        <v>1</v>
      </c>
      <c r="AS60">
        <f t="shared" si="95"/>
        <v>1</v>
      </c>
      <c r="AT60">
        <f t="shared" si="95"/>
        <v>1</v>
      </c>
      <c r="AU60">
        <f t="shared" si="95"/>
        <v>1</v>
      </c>
      <c r="AV60">
        <f t="shared" si="95"/>
        <v>1</v>
      </c>
      <c r="AW60">
        <f t="shared" si="95"/>
        <v>1</v>
      </c>
      <c r="AX60">
        <f t="shared" si="95"/>
        <v>1</v>
      </c>
      <c r="AY60">
        <f t="shared" si="95"/>
        <v>1</v>
      </c>
      <c r="AZ60">
        <f t="shared" si="95"/>
        <v>1</v>
      </c>
      <c r="BA60">
        <f t="shared" si="95"/>
        <v>1</v>
      </c>
      <c r="BB60">
        <f t="shared" si="95"/>
        <v>1</v>
      </c>
      <c r="BC60">
        <f t="shared" si="95"/>
        <v>1</v>
      </c>
      <c r="BD60">
        <f t="shared" si="95"/>
        <v>1</v>
      </c>
      <c r="BE60">
        <f t="shared" si="95"/>
        <v>1</v>
      </c>
      <c r="BF60">
        <f t="shared" si="95"/>
        <v>1</v>
      </c>
      <c r="BG60">
        <f t="shared" si="95"/>
        <v>1</v>
      </c>
      <c r="BH60">
        <f t="shared" si="95"/>
        <v>1</v>
      </c>
    </row>
    <row r="61" spans="1:60" x14ac:dyDescent="0.25">
      <c r="A61" t="s">
        <v>637</v>
      </c>
      <c r="B61">
        <f>Gear!E324</f>
        <v>0</v>
      </c>
      <c r="C61">
        <f t="shared" si="90"/>
        <v>0</v>
      </c>
      <c r="D61">
        <f t="shared" si="90"/>
        <v>0</v>
      </c>
      <c r="E61">
        <f t="shared" si="90"/>
        <v>0</v>
      </c>
      <c r="F61">
        <f t="shared" si="90"/>
        <v>0</v>
      </c>
      <c r="G61">
        <f t="shared" si="90"/>
        <v>0</v>
      </c>
      <c r="H61">
        <f t="shared" si="90"/>
        <v>0</v>
      </c>
      <c r="I61">
        <f t="shared" si="90"/>
        <v>0</v>
      </c>
      <c r="J61">
        <f t="shared" si="90"/>
        <v>0</v>
      </c>
      <c r="K61">
        <f t="shared" si="90"/>
        <v>0</v>
      </c>
      <c r="L61">
        <f t="shared" si="90"/>
        <v>0</v>
      </c>
      <c r="M61">
        <f t="shared" si="91"/>
        <v>0</v>
      </c>
      <c r="N61">
        <f t="shared" si="91"/>
        <v>0</v>
      </c>
      <c r="O61">
        <f t="shared" si="91"/>
        <v>0</v>
      </c>
      <c r="P61">
        <f t="shared" si="91"/>
        <v>0</v>
      </c>
      <c r="Q61">
        <f t="shared" si="91"/>
        <v>0</v>
      </c>
      <c r="R61">
        <f t="shared" si="91"/>
        <v>0</v>
      </c>
      <c r="S61">
        <f t="shared" si="91"/>
        <v>0</v>
      </c>
      <c r="T61">
        <f t="shared" si="91"/>
        <v>0</v>
      </c>
      <c r="U61">
        <f t="shared" si="91"/>
        <v>0</v>
      </c>
      <c r="V61">
        <f t="shared" si="91"/>
        <v>0</v>
      </c>
      <c r="W61">
        <f t="shared" si="92"/>
        <v>0</v>
      </c>
      <c r="X61">
        <f t="shared" si="92"/>
        <v>0</v>
      </c>
      <c r="Y61">
        <f t="shared" si="92"/>
        <v>0</v>
      </c>
      <c r="Z61">
        <f t="shared" si="92"/>
        <v>0</v>
      </c>
      <c r="AA61">
        <f t="shared" si="92"/>
        <v>0</v>
      </c>
      <c r="AB61">
        <f t="shared" si="92"/>
        <v>0</v>
      </c>
      <c r="AC61">
        <f t="shared" si="92"/>
        <v>0</v>
      </c>
      <c r="AD61">
        <f t="shared" si="92"/>
        <v>0</v>
      </c>
      <c r="AE61">
        <f t="shared" si="92"/>
        <v>0</v>
      </c>
      <c r="AF61">
        <f t="shared" si="92"/>
        <v>0</v>
      </c>
      <c r="AG61">
        <f t="shared" si="92"/>
        <v>0</v>
      </c>
      <c r="AH61">
        <f t="shared" si="92"/>
        <v>0</v>
      </c>
      <c r="AI61">
        <f t="shared" si="92"/>
        <v>0</v>
      </c>
      <c r="AJ61">
        <f t="shared" si="92"/>
        <v>0</v>
      </c>
      <c r="AK61">
        <f t="shared" si="92"/>
        <v>0</v>
      </c>
      <c r="AL61">
        <f>$B61</f>
        <v>0</v>
      </c>
      <c r="AM61">
        <f>$B61</f>
        <v>0</v>
      </c>
      <c r="AN61">
        <f>$B61</f>
        <v>0</v>
      </c>
      <c r="AO61">
        <f>1-$B61</f>
        <v>1</v>
      </c>
      <c r="AP61">
        <f t="shared" ref="AP61:BH61" si="96">$B61</f>
        <v>0</v>
      </c>
      <c r="AQ61">
        <f t="shared" si="96"/>
        <v>0</v>
      </c>
      <c r="AR61">
        <f t="shared" si="96"/>
        <v>0</v>
      </c>
      <c r="AS61">
        <f t="shared" si="96"/>
        <v>0</v>
      </c>
      <c r="AT61">
        <f t="shared" si="96"/>
        <v>0</v>
      </c>
      <c r="AU61">
        <f t="shared" si="96"/>
        <v>0</v>
      </c>
      <c r="AV61">
        <f t="shared" si="96"/>
        <v>0</v>
      </c>
      <c r="AW61">
        <f t="shared" si="96"/>
        <v>0</v>
      </c>
      <c r="AX61">
        <f t="shared" si="96"/>
        <v>0</v>
      </c>
      <c r="AY61">
        <f t="shared" si="96"/>
        <v>0</v>
      </c>
      <c r="AZ61">
        <f t="shared" si="96"/>
        <v>0</v>
      </c>
      <c r="BA61">
        <f t="shared" si="96"/>
        <v>0</v>
      </c>
      <c r="BB61">
        <f t="shared" si="96"/>
        <v>0</v>
      </c>
      <c r="BC61">
        <f t="shared" si="96"/>
        <v>0</v>
      </c>
      <c r="BD61">
        <f t="shared" si="96"/>
        <v>0</v>
      </c>
      <c r="BE61">
        <f t="shared" si="96"/>
        <v>0</v>
      </c>
      <c r="BF61">
        <f t="shared" si="96"/>
        <v>0</v>
      </c>
      <c r="BG61">
        <f t="shared" si="96"/>
        <v>0</v>
      </c>
      <c r="BH61">
        <f t="shared" si="96"/>
        <v>0</v>
      </c>
    </row>
    <row r="63" spans="1:60" x14ac:dyDescent="0.25">
      <c r="A63" t="s">
        <v>673</v>
      </c>
      <c r="B63">
        <f>RacialStr</f>
        <v>110</v>
      </c>
      <c r="C63">
        <f t="shared" ref="C63:L65" si="97">$B63</f>
        <v>110</v>
      </c>
      <c r="D63">
        <f t="shared" si="97"/>
        <v>110</v>
      </c>
      <c r="E63">
        <f t="shared" si="97"/>
        <v>110</v>
      </c>
      <c r="F63">
        <f t="shared" si="97"/>
        <v>110</v>
      </c>
      <c r="G63">
        <f t="shared" si="97"/>
        <v>110</v>
      </c>
      <c r="H63">
        <f t="shared" si="97"/>
        <v>110</v>
      </c>
      <c r="I63">
        <f t="shared" si="97"/>
        <v>110</v>
      </c>
      <c r="J63">
        <f t="shared" si="97"/>
        <v>110</v>
      </c>
      <c r="K63">
        <f t="shared" si="97"/>
        <v>110</v>
      </c>
      <c r="L63">
        <f t="shared" si="97"/>
        <v>110</v>
      </c>
      <c r="M63">
        <f t="shared" ref="M63:V65" si="98">$B63</f>
        <v>110</v>
      </c>
      <c r="N63">
        <f t="shared" si="98"/>
        <v>110</v>
      </c>
      <c r="O63">
        <f t="shared" si="98"/>
        <v>110</v>
      </c>
      <c r="P63">
        <f t="shared" si="98"/>
        <v>110</v>
      </c>
      <c r="Q63">
        <f t="shared" si="98"/>
        <v>110</v>
      </c>
      <c r="R63">
        <f t="shared" si="98"/>
        <v>110</v>
      </c>
      <c r="S63">
        <f t="shared" si="98"/>
        <v>110</v>
      </c>
      <c r="T63">
        <f t="shared" si="98"/>
        <v>110</v>
      </c>
      <c r="U63">
        <f t="shared" si="98"/>
        <v>110</v>
      </c>
      <c r="V63">
        <f t="shared" si="98"/>
        <v>110</v>
      </c>
      <c r="W63">
        <f t="shared" ref="W63:AF65" si="99">$B63</f>
        <v>110</v>
      </c>
      <c r="X63">
        <f t="shared" si="99"/>
        <v>110</v>
      </c>
      <c r="Y63">
        <f t="shared" si="99"/>
        <v>110</v>
      </c>
      <c r="Z63">
        <f t="shared" si="99"/>
        <v>110</v>
      </c>
      <c r="AA63">
        <f t="shared" si="99"/>
        <v>110</v>
      </c>
      <c r="AB63">
        <f t="shared" si="99"/>
        <v>110</v>
      </c>
      <c r="AC63">
        <f t="shared" si="99"/>
        <v>110</v>
      </c>
      <c r="AD63">
        <f t="shared" si="99"/>
        <v>110</v>
      </c>
      <c r="AE63">
        <f t="shared" si="99"/>
        <v>110</v>
      </c>
      <c r="AF63">
        <f t="shared" si="99"/>
        <v>110</v>
      </c>
      <c r="AG63">
        <f t="shared" ref="AG63:AP65" si="100">$B63</f>
        <v>110</v>
      </c>
      <c r="AH63">
        <f t="shared" si="100"/>
        <v>110</v>
      </c>
      <c r="AI63">
        <f t="shared" si="100"/>
        <v>110</v>
      </c>
      <c r="AJ63">
        <f t="shared" si="100"/>
        <v>110</v>
      </c>
      <c r="AK63">
        <f t="shared" si="100"/>
        <v>110</v>
      </c>
      <c r="AL63">
        <f t="shared" si="100"/>
        <v>110</v>
      </c>
      <c r="AM63">
        <f t="shared" si="100"/>
        <v>110</v>
      </c>
      <c r="AN63">
        <f t="shared" si="100"/>
        <v>110</v>
      </c>
      <c r="AO63">
        <f t="shared" si="100"/>
        <v>110</v>
      </c>
      <c r="AP63">
        <f t="shared" si="100"/>
        <v>110</v>
      </c>
      <c r="AQ63">
        <f t="shared" ref="AQ63:AZ65" si="101">$B63</f>
        <v>110</v>
      </c>
      <c r="AR63">
        <f t="shared" si="101"/>
        <v>110</v>
      </c>
      <c r="AS63">
        <f t="shared" si="101"/>
        <v>110</v>
      </c>
      <c r="AT63">
        <f t="shared" si="101"/>
        <v>110</v>
      </c>
      <c r="AU63">
        <f t="shared" si="101"/>
        <v>110</v>
      </c>
      <c r="AV63">
        <f t="shared" si="101"/>
        <v>110</v>
      </c>
      <c r="AW63">
        <f t="shared" si="101"/>
        <v>110</v>
      </c>
      <c r="AX63">
        <f t="shared" si="101"/>
        <v>110</v>
      </c>
      <c r="AY63">
        <f t="shared" si="101"/>
        <v>110</v>
      </c>
      <c r="AZ63">
        <f t="shared" si="101"/>
        <v>110</v>
      </c>
      <c r="BA63">
        <f t="shared" ref="BA63:BH65" si="102">$B63</f>
        <v>110</v>
      </c>
      <c r="BB63">
        <f t="shared" si="102"/>
        <v>110</v>
      </c>
      <c r="BC63">
        <f t="shared" si="102"/>
        <v>110</v>
      </c>
      <c r="BD63">
        <f t="shared" si="102"/>
        <v>110</v>
      </c>
      <c r="BE63">
        <f t="shared" si="102"/>
        <v>110</v>
      </c>
      <c r="BF63">
        <f t="shared" si="102"/>
        <v>110</v>
      </c>
      <c r="BG63">
        <f t="shared" si="102"/>
        <v>110</v>
      </c>
      <c r="BH63">
        <f t="shared" si="102"/>
        <v>110</v>
      </c>
    </row>
    <row r="64" spans="1:60" x14ac:dyDescent="0.25">
      <c r="A64" t="s">
        <v>674</v>
      </c>
      <c r="B64">
        <f>RacialAgi</f>
        <v>194</v>
      </c>
      <c r="C64">
        <f t="shared" si="97"/>
        <v>194</v>
      </c>
      <c r="D64">
        <f t="shared" si="97"/>
        <v>194</v>
      </c>
      <c r="E64">
        <f t="shared" si="97"/>
        <v>194</v>
      </c>
      <c r="F64">
        <f t="shared" si="97"/>
        <v>194</v>
      </c>
      <c r="G64">
        <f t="shared" si="97"/>
        <v>194</v>
      </c>
      <c r="H64">
        <f t="shared" si="97"/>
        <v>194</v>
      </c>
      <c r="I64">
        <f t="shared" si="97"/>
        <v>194</v>
      </c>
      <c r="J64">
        <f t="shared" si="97"/>
        <v>194</v>
      </c>
      <c r="K64">
        <f t="shared" si="97"/>
        <v>194</v>
      </c>
      <c r="L64">
        <f t="shared" si="97"/>
        <v>194</v>
      </c>
      <c r="M64">
        <f t="shared" si="98"/>
        <v>194</v>
      </c>
      <c r="N64">
        <f t="shared" si="98"/>
        <v>194</v>
      </c>
      <c r="O64">
        <f t="shared" si="98"/>
        <v>194</v>
      </c>
      <c r="P64">
        <f t="shared" si="98"/>
        <v>194</v>
      </c>
      <c r="Q64">
        <f t="shared" si="98"/>
        <v>194</v>
      </c>
      <c r="R64">
        <f t="shared" si="98"/>
        <v>194</v>
      </c>
      <c r="S64">
        <f t="shared" si="98"/>
        <v>194</v>
      </c>
      <c r="T64">
        <f t="shared" si="98"/>
        <v>194</v>
      </c>
      <c r="U64">
        <f t="shared" si="98"/>
        <v>194</v>
      </c>
      <c r="V64">
        <f t="shared" si="98"/>
        <v>194</v>
      </c>
      <c r="W64">
        <f t="shared" si="99"/>
        <v>194</v>
      </c>
      <c r="X64">
        <f t="shared" si="99"/>
        <v>194</v>
      </c>
      <c r="Y64">
        <f t="shared" si="99"/>
        <v>194</v>
      </c>
      <c r="Z64">
        <f t="shared" si="99"/>
        <v>194</v>
      </c>
      <c r="AA64">
        <f t="shared" si="99"/>
        <v>194</v>
      </c>
      <c r="AB64">
        <f t="shared" si="99"/>
        <v>194</v>
      </c>
      <c r="AC64">
        <f t="shared" si="99"/>
        <v>194</v>
      </c>
      <c r="AD64">
        <f t="shared" si="99"/>
        <v>194</v>
      </c>
      <c r="AE64">
        <f t="shared" si="99"/>
        <v>194</v>
      </c>
      <c r="AF64">
        <f t="shared" si="99"/>
        <v>194</v>
      </c>
      <c r="AG64">
        <f t="shared" si="100"/>
        <v>194</v>
      </c>
      <c r="AH64">
        <f t="shared" si="100"/>
        <v>194</v>
      </c>
      <c r="AI64">
        <f t="shared" si="100"/>
        <v>194</v>
      </c>
      <c r="AJ64">
        <f t="shared" si="100"/>
        <v>194</v>
      </c>
      <c r="AK64">
        <f t="shared" si="100"/>
        <v>194</v>
      </c>
      <c r="AL64">
        <f t="shared" si="100"/>
        <v>194</v>
      </c>
      <c r="AM64">
        <f t="shared" si="100"/>
        <v>194</v>
      </c>
      <c r="AN64">
        <f t="shared" si="100"/>
        <v>194</v>
      </c>
      <c r="AO64">
        <f t="shared" si="100"/>
        <v>194</v>
      </c>
      <c r="AP64">
        <f t="shared" si="100"/>
        <v>194</v>
      </c>
      <c r="AQ64">
        <f t="shared" si="101"/>
        <v>194</v>
      </c>
      <c r="AR64">
        <f t="shared" si="101"/>
        <v>194</v>
      </c>
      <c r="AS64">
        <f t="shared" si="101"/>
        <v>194</v>
      </c>
      <c r="AT64">
        <f t="shared" si="101"/>
        <v>194</v>
      </c>
      <c r="AU64">
        <f t="shared" si="101"/>
        <v>194</v>
      </c>
      <c r="AV64">
        <f t="shared" si="101"/>
        <v>194</v>
      </c>
      <c r="AW64">
        <f t="shared" si="101"/>
        <v>194</v>
      </c>
      <c r="AX64">
        <f t="shared" si="101"/>
        <v>194</v>
      </c>
      <c r="AY64">
        <f t="shared" si="101"/>
        <v>194</v>
      </c>
      <c r="AZ64">
        <f t="shared" si="101"/>
        <v>194</v>
      </c>
      <c r="BA64">
        <f t="shared" si="102"/>
        <v>194</v>
      </c>
      <c r="BB64">
        <f t="shared" si="102"/>
        <v>194</v>
      </c>
      <c r="BC64">
        <f t="shared" si="102"/>
        <v>194</v>
      </c>
      <c r="BD64">
        <f t="shared" si="102"/>
        <v>194</v>
      </c>
      <c r="BE64">
        <f t="shared" si="102"/>
        <v>194</v>
      </c>
      <c r="BF64">
        <f t="shared" si="102"/>
        <v>194</v>
      </c>
      <c r="BG64">
        <f t="shared" si="102"/>
        <v>194</v>
      </c>
      <c r="BH64">
        <f t="shared" si="102"/>
        <v>194</v>
      </c>
    </row>
    <row r="65" spans="1:60" x14ac:dyDescent="0.25">
      <c r="A65" t="s">
        <v>675</v>
      </c>
      <c r="B65">
        <f>140</f>
        <v>140</v>
      </c>
      <c r="C65">
        <f t="shared" si="97"/>
        <v>140</v>
      </c>
      <c r="D65">
        <f t="shared" si="97"/>
        <v>140</v>
      </c>
      <c r="E65">
        <f t="shared" si="97"/>
        <v>140</v>
      </c>
      <c r="F65">
        <f t="shared" si="97"/>
        <v>140</v>
      </c>
      <c r="G65">
        <f t="shared" si="97"/>
        <v>140</v>
      </c>
      <c r="H65">
        <f t="shared" si="97"/>
        <v>140</v>
      </c>
      <c r="I65">
        <f t="shared" si="97"/>
        <v>140</v>
      </c>
      <c r="J65">
        <f t="shared" si="97"/>
        <v>140</v>
      </c>
      <c r="K65">
        <f t="shared" si="97"/>
        <v>140</v>
      </c>
      <c r="L65">
        <f t="shared" si="97"/>
        <v>140</v>
      </c>
      <c r="M65">
        <f t="shared" si="98"/>
        <v>140</v>
      </c>
      <c r="N65">
        <f t="shared" si="98"/>
        <v>140</v>
      </c>
      <c r="O65">
        <f t="shared" si="98"/>
        <v>140</v>
      </c>
      <c r="P65">
        <f t="shared" si="98"/>
        <v>140</v>
      </c>
      <c r="Q65">
        <f t="shared" si="98"/>
        <v>140</v>
      </c>
      <c r="R65">
        <f t="shared" si="98"/>
        <v>140</v>
      </c>
      <c r="S65">
        <f t="shared" si="98"/>
        <v>140</v>
      </c>
      <c r="T65">
        <f t="shared" si="98"/>
        <v>140</v>
      </c>
      <c r="U65">
        <f t="shared" si="98"/>
        <v>140</v>
      </c>
      <c r="V65">
        <f t="shared" si="98"/>
        <v>140</v>
      </c>
      <c r="W65">
        <f t="shared" si="99"/>
        <v>140</v>
      </c>
      <c r="X65">
        <f t="shared" si="99"/>
        <v>140</v>
      </c>
      <c r="Y65">
        <f t="shared" si="99"/>
        <v>140</v>
      </c>
      <c r="Z65">
        <f t="shared" si="99"/>
        <v>140</v>
      </c>
      <c r="AA65">
        <f t="shared" si="99"/>
        <v>140</v>
      </c>
      <c r="AB65">
        <f t="shared" si="99"/>
        <v>140</v>
      </c>
      <c r="AC65">
        <f t="shared" si="99"/>
        <v>140</v>
      </c>
      <c r="AD65">
        <f t="shared" si="99"/>
        <v>140</v>
      </c>
      <c r="AE65">
        <f t="shared" si="99"/>
        <v>140</v>
      </c>
      <c r="AF65">
        <f t="shared" si="99"/>
        <v>140</v>
      </c>
      <c r="AG65">
        <f t="shared" si="100"/>
        <v>140</v>
      </c>
      <c r="AH65">
        <f t="shared" si="100"/>
        <v>140</v>
      </c>
      <c r="AI65">
        <f t="shared" si="100"/>
        <v>140</v>
      </c>
      <c r="AJ65">
        <f t="shared" si="100"/>
        <v>140</v>
      </c>
      <c r="AK65">
        <f t="shared" si="100"/>
        <v>140</v>
      </c>
      <c r="AL65">
        <f t="shared" si="100"/>
        <v>140</v>
      </c>
      <c r="AM65">
        <f t="shared" si="100"/>
        <v>140</v>
      </c>
      <c r="AN65">
        <f t="shared" si="100"/>
        <v>140</v>
      </c>
      <c r="AO65">
        <f t="shared" si="100"/>
        <v>140</v>
      </c>
      <c r="AP65">
        <f t="shared" si="100"/>
        <v>140</v>
      </c>
      <c r="AQ65">
        <f t="shared" si="101"/>
        <v>140</v>
      </c>
      <c r="AR65">
        <f t="shared" si="101"/>
        <v>140</v>
      </c>
      <c r="AS65">
        <f t="shared" si="101"/>
        <v>140</v>
      </c>
      <c r="AT65">
        <f t="shared" si="101"/>
        <v>140</v>
      </c>
      <c r="AU65">
        <f t="shared" si="101"/>
        <v>140</v>
      </c>
      <c r="AV65">
        <f t="shared" si="101"/>
        <v>140</v>
      </c>
      <c r="AW65">
        <f t="shared" si="101"/>
        <v>140</v>
      </c>
      <c r="AX65">
        <f t="shared" si="101"/>
        <v>140</v>
      </c>
      <c r="AY65">
        <f t="shared" si="101"/>
        <v>140</v>
      </c>
      <c r="AZ65">
        <f t="shared" si="101"/>
        <v>140</v>
      </c>
      <c r="BA65">
        <f t="shared" si="102"/>
        <v>140</v>
      </c>
      <c r="BB65">
        <f t="shared" si="102"/>
        <v>140</v>
      </c>
      <c r="BC65">
        <f t="shared" si="102"/>
        <v>140</v>
      </c>
      <c r="BD65">
        <f t="shared" si="102"/>
        <v>140</v>
      </c>
      <c r="BE65">
        <f t="shared" si="102"/>
        <v>140</v>
      </c>
      <c r="BF65">
        <f t="shared" si="102"/>
        <v>140</v>
      </c>
      <c r="BG65">
        <f t="shared" si="102"/>
        <v>140</v>
      </c>
      <c r="BH65">
        <f t="shared" si="102"/>
        <v>140</v>
      </c>
    </row>
    <row r="67" spans="1:60" x14ac:dyDescent="0.25">
      <c r="A67" t="s">
        <v>676</v>
      </c>
      <c r="B67">
        <f>Mark+SoE</f>
        <v>229</v>
      </c>
      <c r="C67">
        <f t="shared" ref="C67:L69" si="103">$B67</f>
        <v>229</v>
      </c>
      <c r="D67">
        <f t="shared" si="103"/>
        <v>229</v>
      </c>
      <c r="E67">
        <f t="shared" si="103"/>
        <v>229</v>
      </c>
      <c r="F67">
        <f t="shared" si="103"/>
        <v>229</v>
      </c>
      <c r="G67">
        <f t="shared" si="103"/>
        <v>229</v>
      </c>
      <c r="H67">
        <f t="shared" si="103"/>
        <v>229</v>
      </c>
      <c r="I67">
        <f t="shared" si="103"/>
        <v>229</v>
      </c>
      <c r="J67">
        <f t="shared" si="103"/>
        <v>229</v>
      </c>
      <c r="K67">
        <f t="shared" si="103"/>
        <v>229</v>
      </c>
      <c r="L67">
        <f t="shared" si="103"/>
        <v>229</v>
      </c>
      <c r="M67">
        <f t="shared" ref="M67:V69" si="104">$B67</f>
        <v>229</v>
      </c>
      <c r="N67">
        <f t="shared" si="104"/>
        <v>229</v>
      </c>
      <c r="O67">
        <f t="shared" si="104"/>
        <v>229</v>
      </c>
      <c r="P67">
        <f t="shared" si="104"/>
        <v>229</v>
      </c>
      <c r="Q67">
        <f t="shared" si="104"/>
        <v>229</v>
      </c>
      <c r="R67">
        <f t="shared" si="104"/>
        <v>229</v>
      </c>
      <c r="S67">
        <f t="shared" si="104"/>
        <v>229</v>
      </c>
      <c r="T67">
        <f t="shared" si="104"/>
        <v>229</v>
      </c>
      <c r="U67">
        <f t="shared" si="104"/>
        <v>229</v>
      </c>
      <c r="V67">
        <f t="shared" si="104"/>
        <v>229</v>
      </c>
      <c r="W67">
        <f t="shared" ref="W67:AF69" si="105">$B67</f>
        <v>229</v>
      </c>
      <c r="X67">
        <f t="shared" si="105"/>
        <v>229</v>
      </c>
      <c r="Y67">
        <f t="shared" si="105"/>
        <v>229</v>
      </c>
      <c r="Z67">
        <f t="shared" si="105"/>
        <v>229</v>
      </c>
      <c r="AA67">
        <f t="shared" si="105"/>
        <v>229</v>
      </c>
      <c r="AB67">
        <f t="shared" si="105"/>
        <v>229</v>
      </c>
      <c r="AC67">
        <f t="shared" si="105"/>
        <v>229</v>
      </c>
      <c r="AD67">
        <f t="shared" si="105"/>
        <v>229</v>
      </c>
      <c r="AE67">
        <f t="shared" si="105"/>
        <v>229</v>
      </c>
      <c r="AF67">
        <f t="shared" si="105"/>
        <v>229</v>
      </c>
      <c r="AG67">
        <f t="shared" ref="AG67:AP69" si="106">$B67</f>
        <v>229</v>
      </c>
      <c r="AH67">
        <f t="shared" si="106"/>
        <v>229</v>
      </c>
      <c r="AI67">
        <f t="shared" si="106"/>
        <v>229</v>
      </c>
      <c r="AJ67">
        <f t="shared" si="106"/>
        <v>229</v>
      </c>
      <c r="AK67">
        <f t="shared" si="106"/>
        <v>229</v>
      </c>
      <c r="AL67">
        <f t="shared" si="106"/>
        <v>229</v>
      </c>
      <c r="AM67">
        <f t="shared" si="106"/>
        <v>229</v>
      </c>
      <c r="AN67">
        <f t="shared" si="106"/>
        <v>229</v>
      </c>
      <c r="AO67">
        <f t="shared" si="106"/>
        <v>229</v>
      </c>
      <c r="AP67">
        <f t="shared" si="106"/>
        <v>229</v>
      </c>
      <c r="AQ67">
        <f t="shared" ref="AQ67:AZ69" si="107">$B67</f>
        <v>229</v>
      </c>
      <c r="AR67">
        <f t="shared" si="107"/>
        <v>229</v>
      </c>
      <c r="AS67">
        <f t="shared" si="107"/>
        <v>229</v>
      </c>
      <c r="AT67">
        <f t="shared" si="107"/>
        <v>229</v>
      </c>
      <c r="AU67">
        <f t="shared" si="107"/>
        <v>229</v>
      </c>
      <c r="AV67">
        <f t="shared" si="107"/>
        <v>229</v>
      </c>
      <c r="AW67">
        <f t="shared" si="107"/>
        <v>229</v>
      </c>
      <c r="AX67">
        <f t="shared" si="107"/>
        <v>229</v>
      </c>
      <c r="AY67">
        <f t="shared" si="107"/>
        <v>229</v>
      </c>
      <c r="AZ67">
        <f t="shared" si="107"/>
        <v>229</v>
      </c>
      <c r="BA67">
        <f t="shared" ref="BA67:BH69" si="108">$B67</f>
        <v>229</v>
      </c>
      <c r="BB67">
        <f t="shared" si="108"/>
        <v>229</v>
      </c>
      <c r="BC67">
        <f t="shared" si="108"/>
        <v>229</v>
      </c>
      <c r="BD67">
        <f t="shared" si="108"/>
        <v>229</v>
      </c>
      <c r="BE67">
        <f t="shared" si="108"/>
        <v>229</v>
      </c>
      <c r="BF67">
        <f t="shared" si="108"/>
        <v>229</v>
      </c>
      <c r="BG67">
        <f t="shared" si="108"/>
        <v>229</v>
      </c>
      <c r="BH67">
        <f t="shared" si="108"/>
        <v>229</v>
      </c>
    </row>
    <row r="68" spans="1:60" x14ac:dyDescent="0.25">
      <c r="A68" t="s">
        <v>677</v>
      </c>
      <c r="B68">
        <f>Mark+SoE</f>
        <v>229</v>
      </c>
      <c r="C68">
        <f t="shared" si="103"/>
        <v>229</v>
      </c>
      <c r="D68">
        <f t="shared" si="103"/>
        <v>229</v>
      </c>
      <c r="E68">
        <f t="shared" si="103"/>
        <v>229</v>
      </c>
      <c r="F68">
        <f t="shared" si="103"/>
        <v>229</v>
      </c>
      <c r="G68">
        <f t="shared" si="103"/>
        <v>229</v>
      </c>
      <c r="H68">
        <f t="shared" si="103"/>
        <v>229</v>
      </c>
      <c r="I68">
        <f t="shared" si="103"/>
        <v>229</v>
      </c>
      <c r="J68">
        <f t="shared" si="103"/>
        <v>229</v>
      </c>
      <c r="K68">
        <f t="shared" si="103"/>
        <v>229</v>
      </c>
      <c r="L68">
        <f t="shared" si="103"/>
        <v>229</v>
      </c>
      <c r="M68">
        <f t="shared" si="104"/>
        <v>229</v>
      </c>
      <c r="N68">
        <f t="shared" si="104"/>
        <v>229</v>
      </c>
      <c r="O68">
        <f t="shared" si="104"/>
        <v>229</v>
      </c>
      <c r="P68">
        <f t="shared" si="104"/>
        <v>229</v>
      </c>
      <c r="Q68">
        <f t="shared" si="104"/>
        <v>229</v>
      </c>
      <c r="R68">
        <f t="shared" si="104"/>
        <v>229</v>
      </c>
      <c r="S68">
        <f t="shared" si="104"/>
        <v>229</v>
      </c>
      <c r="T68">
        <f t="shared" si="104"/>
        <v>229</v>
      </c>
      <c r="U68">
        <f t="shared" si="104"/>
        <v>229</v>
      </c>
      <c r="V68">
        <f t="shared" si="104"/>
        <v>229</v>
      </c>
      <c r="W68">
        <f t="shared" si="105"/>
        <v>229</v>
      </c>
      <c r="X68">
        <f t="shared" si="105"/>
        <v>229</v>
      </c>
      <c r="Y68">
        <f t="shared" si="105"/>
        <v>229</v>
      </c>
      <c r="Z68">
        <f t="shared" si="105"/>
        <v>229</v>
      </c>
      <c r="AA68">
        <f t="shared" si="105"/>
        <v>229</v>
      </c>
      <c r="AB68">
        <f t="shared" si="105"/>
        <v>229</v>
      </c>
      <c r="AC68">
        <f t="shared" si="105"/>
        <v>229</v>
      </c>
      <c r="AD68">
        <f t="shared" si="105"/>
        <v>229</v>
      </c>
      <c r="AE68">
        <f t="shared" si="105"/>
        <v>229</v>
      </c>
      <c r="AF68">
        <f t="shared" si="105"/>
        <v>229</v>
      </c>
      <c r="AG68">
        <f t="shared" si="106"/>
        <v>229</v>
      </c>
      <c r="AH68">
        <f t="shared" si="106"/>
        <v>229</v>
      </c>
      <c r="AI68">
        <f t="shared" si="106"/>
        <v>229</v>
      </c>
      <c r="AJ68">
        <f t="shared" si="106"/>
        <v>229</v>
      </c>
      <c r="AK68">
        <f t="shared" si="106"/>
        <v>229</v>
      </c>
      <c r="AL68">
        <f t="shared" si="106"/>
        <v>229</v>
      </c>
      <c r="AM68">
        <f t="shared" si="106"/>
        <v>229</v>
      </c>
      <c r="AN68">
        <f t="shared" si="106"/>
        <v>229</v>
      </c>
      <c r="AO68">
        <f t="shared" si="106"/>
        <v>229</v>
      </c>
      <c r="AP68">
        <f t="shared" si="106"/>
        <v>229</v>
      </c>
      <c r="AQ68">
        <f t="shared" si="107"/>
        <v>229</v>
      </c>
      <c r="AR68">
        <f t="shared" si="107"/>
        <v>229</v>
      </c>
      <c r="AS68">
        <f t="shared" si="107"/>
        <v>229</v>
      </c>
      <c r="AT68">
        <f t="shared" si="107"/>
        <v>229</v>
      </c>
      <c r="AU68">
        <f t="shared" si="107"/>
        <v>229</v>
      </c>
      <c r="AV68">
        <f t="shared" si="107"/>
        <v>229</v>
      </c>
      <c r="AW68">
        <f t="shared" si="107"/>
        <v>229</v>
      </c>
      <c r="AX68">
        <f t="shared" si="107"/>
        <v>229</v>
      </c>
      <c r="AY68">
        <f t="shared" si="107"/>
        <v>229</v>
      </c>
      <c r="AZ68">
        <f t="shared" si="107"/>
        <v>229</v>
      </c>
      <c r="BA68">
        <f t="shared" si="108"/>
        <v>229</v>
      </c>
      <c r="BB68">
        <f t="shared" si="108"/>
        <v>229</v>
      </c>
      <c r="BC68">
        <f t="shared" si="108"/>
        <v>229</v>
      </c>
      <c r="BD68">
        <f t="shared" si="108"/>
        <v>229</v>
      </c>
      <c r="BE68">
        <f t="shared" si="108"/>
        <v>229</v>
      </c>
      <c r="BF68">
        <f t="shared" si="108"/>
        <v>229</v>
      </c>
      <c r="BG68">
        <f t="shared" si="108"/>
        <v>229</v>
      </c>
      <c r="BH68">
        <f t="shared" si="108"/>
        <v>229</v>
      </c>
    </row>
    <row r="69" spans="1:60" x14ac:dyDescent="0.25">
      <c r="A69" t="s">
        <v>678</v>
      </c>
      <c r="B69">
        <f>BoMight+Flask</f>
        <v>867</v>
      </c>
      <c r="C69">
        <f t="shared" si="103"/>
        <v>867</v>
      </c>
      <c r="D69">
        <f t="shared" si="103"/>
        <v>867</v>
      </c>
      <c r="E69">
        <f t="shared" si="103"/>
        <v>867</v>
      </c>
      <c r="F69">
        <f t="shared" si="103"/>
        <v>867</v>
      </c>
      <c r="G69">
        <f t="shared" si="103"/>
        <v>867</v>
      </c>
      <c r="H69">
        <f t="shared" si="103"/>
        <v>867</v>
      </c>
      <c r="I69">
        <f t="shared" si="103"/>
        <v>867</v>
      </c>
      <c r="J69">
        <f t="shared" si="103"/>
        <v>867</v>
      </c>
      <c r="K69">
        <f t="shared" si="103"/>
        <v>867</v>
      </c>
      <c r="L69">
        <f t="shared" si="103"/>
        <v>867</v>
      </c>
      <c r="M69">
        <f t="shared" si="104"/>
        <v>867</v>
      </c>
      <c r="N69">
        <f t="shared" si="104"/>
        <v>867</v>
      </c>
      <c r="O69">
        <f t="shared" si="104"/>
        <v>867</v>
      </c>
      <c r="P69">
        <f t="shared" si="104"/>
        <v>867</v>
      </c>
      <c r="Q69">
        <f t="shared" si="104"/>
        <v>867</v>
      </c>
      <c r="R69">
        <f t="shared" si="104"/>
        <v>867</v>
      </c>
      <c r="S69">
        <f t="shared" si="104"/>
        <v>867</v>
      </c>
      <c r="T69">
        <f t="shared" si="104"/>
        <v>867</v>
      </c>
      <c r="U69">
        <f t="shared" si="104"/>
        <v>867</v>
      </c>
      <c r="V69">
        <f t="shared" si="104"/>
        <v>867</v>
      </c>
      <c r="W69">
        <f t="shared" si="105"/>
        <v>867</v>
      </c>
      <c r="X69">
        <f t="shared" si="105"/>
        <v>867</v>
      </c>
      <c r="Y69">
        <f t="shared" si="105"/>
        <v>867</v>
      </c>
      <c r="Z69">
        <f t="shared" si="105"/>
        <v>867</v>
      </c>
      <c r="AA69">
        <f t="shared" si="105"/>
        <v>867</v>
      </c>
      <c r="AB69">
        <f t="shared" si="105"/>
        <v>867</v>
      </c>
      <c r="AC69">
        <f t="shared" si="105"/>
        <v>867</v>
      </c>
      <c r="AD69">
        <f t="shared" si="105"/>
        <v>867</v>
      </c>
      <c r="AE69">
        <f t="shared" si="105"/>
        <v>867</v>
      </c>
      <c r="AF69">
        <f t="shared" si="105"/>
        <v>867</v>
      </c>
      <c r="AG69">
        <f t="shared" si="106"/>
        <v>867</v>
      </c>
      <c r="AH69">
        <f t="shared" si="106"/>
        <v>867</v>
      </c>
      <c r="AI69">
        <f t="shared" si="106"/>
        <v>867</v>
      </c>
      <c r="AJ69">
        <f t="shared" si="106"/>
        <v>867</v>
      </c>
      <c r="AK69">
        <f t="shared" si="106"/>
        <v>867</v>
      </c>
      <c r="AL69">
        <f t="shared" si="106"/>
        <v>867</v>
      </c>
      <c r="AM69">
        <f t="shared" si="106"/>
        <v>867</v>
      </c>
      <c r="AN69">
        <f t="shared" si="106"/>
        <v>867</v>
      </c>
      <c r="AO69">
        <f t="shared" si="106"/>
        <v>867</v>
      </c>
      <c r="AP69">
        <f t="shared" si="106"/>
        <v>867</v>
      </c>
      <c r="AQ69">
        <f t="shared" si="107"/>
        <v>867</v>
      </c>
      <c r="AR69">
        <f t="shared" si="107"/>
        <v>867</v>
      </c>
      <c r="AS69">
        <f t="shared" si="107"/>
        <v>867</v>
      </c>
      <c r="AT69">
        <f t="shared" si="107"/>
        <v>867</v>
      </c>
      <c r="AU69">
        <f t="shared" si="107"/>
        <v>867</v>
      </c>
      <c r="AV69">
        <f t="shared" si="107"/>
        <v>867</v>
      </c>
      <c r="AW69">
        <f t="shared" si="107"/>
        <v>867</v>
      </c>
      <c r="AX69">
        <f t="shared" si="107"/>
        <v>867</v>
      </c>
      <c r="AY69">
        <f t="shared" si="107"/>
        <v>867</v>
      </c>
      <c r="AZ69">
        <f t="shared" si="107"/>
        <v>867</v>
      </c>
      <c r="BA69">
        <f t="shared" si="108"/>
        <v>867</v>
      </c>
      <c r="BB69">
        <f t="shared" si="108"/>
        <v>867</v>
      </c>
      <c r="BC69">
        <f t="shared" si="108"/>
        <v>867</v>
      </c>
      <c r="BD69">
        <f t="shared" si="108"/>
        <v>867</v>
      </c>
      <c r="BE69">
        <f t="shared" si="108"/>
        <v>867</v>
      </c>
      <c r="BF69">
        <f t="shared" si="108"/>
        <v>867</v>
      </c>
      <c r="BG69">
        <f t="shared" si="108"/>
        <v>867</v>
      </c>
      <c r="BH69">
        <f t="shared" si="108"/>
        <v>867</v>
      </c>
    </row>
    <row r="71" spans="1:60" x14ac:dyDescent="0.25">
      <c r="A71" t="s">
        <v>679</v>
      </c>
      <c r="B71">
        <f t="shared" ref="B71:AG71" si="109">B67+B63+B2</f>
        <v>359</v>
      </c>
      <c r="C71">
        <f t="shared" si="109"/>
        <v>359</v>
      </c>
      <c r="D71">
        <f t="shared" si="109"/>
        <v>359</v>
      </c>
      <c r="E71">
        <f t="shared" si="109"/>
        <v>359</v>
      </c>
      <c r="F71">
        <f t="shared" si="109"/>
        <v>359</v>
      </c>
      <c r="G71">
        <f t="shared" si="109"/>
        <v>359</v>
      </c>
      <c r="H71">
        <f t="shared" si="109"/>
        <v>359</v>
      </c>
      <c r="I71">
        <f t="shared" si="109"/>
        <v>359</v>
      </c>
      <c r="J71">
        <f t="shared" si="109"/>
        <v>359</v>
      </c>
      <c r="K71">
        <f t="shared" si="109"/>
        <v>359</v>
      </c>
      <c r="L71">
        <f t="shared" si="109"/>
        <v>359</v>
      </c>
      <c r="M71">
        <f t="shared" si="109"/>
        <v>359</v>
      </c>
      <c r="N71">
        <f t="shared" si="109"/>
        <v>359</v>
      </c>
      <c r="O71">
        <f t="shared" si="109"/>
        <v>359</v>
      </c>
      <c r="P71">
        <f t="shared" si="109"/>
        <v>359</v>
      </c>
      <c r="Q71">
        <f t="shared" si="109"/>
        <v>359</v>
      </c>
      <c r="R71">
        <f t="shared" si="109"/>
        <v>359</v>
      </c>
      <c r="S71">
        <f t="shared" si="109"/>
        <v>359</v>
      </c>
      <c r="T71">
        <f t="shared" si="109"/>
        <v>359</v>
      </c>
      <c r="U71">
        <f t="shared" si="109"/>
        <v>359</v>
      </c>
      <c r="V71">
        <f t="shared" si="109"/>
        <v>359</v>
      </c>
      <c r="W71">
        <f t="shared" si="109"/>
        <v>359</v>
      </c>
      <c r="X71">
        <f t="shared" si="109"/>
        <v>359</v>
      </c>
      <c r="Y71">
        <f t="shared" si="109"/>
        <v>359</v>
      </c>
      <c r="Z71">
        <f t="shared" si="109"/>
        <v>359</v>
      </c>
      <c r="AA71">
        <f t="shared" si="109"/>
        <v>359</v>
      </c>
      <c r="AB71">
        <f t="shared" si="109"/>
        <v>359</v>
      </c>
      <c r="AC71">
        <f t="shared" si="109"/>
        <v>359</v>
      </c>
      <c r="AD71">
        <f t="shared" si="109"/>
        <v>359</v>
      </c>
      <c r="AE71">
        <f t="shared" si="109"/>
        <v>359</v>
      </c>
      <c r="AF71">
        <f t="shared" si="109"/>
        <v>359</v>
      </c>
      <c r="AG71">
        <f t="shared" si="109"/>
        <v>359</v>
      </c>
      <c r="AH71">
        <f t="shared" ref="AH71:BH71" si="110">AH67+AH63+AH2</f>
        <v>359</v>
      </c>
      <c r="AI71">
        <f t="shared" si="110"/>
        <v>359</v>
      </c>
      <c r="AJ71">
        <f t="shared" si="110"/>
        <v>359</v>
      </c>
      <c r="AK71">
        <f t="shared" si="110"/>
        <v>359</v>
      </c>
      <c r="AL71">
        <f t="shared" si="110"/>
        <v>359</v>
      </c>
      <c r="AM71">
        <f t="shared" si="110"/>
        <v>359</v>
      </c>
      <c r="AN71">
        <f t="shared" si="110"/>
        <v>359</v>
      </c>
      <c r="AO71">
        <f t="shared" si="110"/>
        <v>359</v>
      </c>
      <c r="AP71">
        <f t="shared" si="110"/>
        <v>359</v>
      </c>
      <c r="AQ71">
        <f t="shared" si="110"/>
        <v>359</v>
      </c>
      <c r="AR71">
        <f t="shared" si="110"/>
        <v>359</v>
      </c>
      <c r="AS71">
        <f t="shared" si="110"/>
        <v>359</v>
      </c>
      <c r="AT71">
        <f t="shared" si="110"/>
        <v>359</v>
      </c>
      <c r="AU71">
        <f t="shared" si="110"/>
        <v>359</v>
      </c>
      <c r="AV71">
        <f t="shared" si="110"/>
        <v>359</v>
      </c>
      <c r="AW71">
        <f t="shared" si="110"/>
        <v>359</v>
      </c>
      <c r="AX71">
        <f t="shared" si="110"/>
        <v>359</v>
      </c>
      <c r="AY71">
        <f t="shared" si="110"/>
        <v>359</v>
      </c>
      <c r="AZ71">
        <f t="shared" si="110"/>
        <v>359</v>
      </c>
      <c r="BA71">
        <f t="shared" si="110"/>
        <v>359</v>
      </c>
      <c r="BB71">
        <f t="shared" si="110"/>
        <v>359</v>
      </c>
      <c r="BC71">
        <f t="shared" si="110"/>
        <v>359</v>
      </c>
      <c r="BD71">
        <f t="shared" si="110"/>
        <v>359</v>
      </c>
      <c r="BE71">
        <f t="shared" si="110"/>
        <v>359</v>
      </c>
      <c r="BF71">
        <f t="shared" si="110"/>
        <v>359</v>
      </c>
      <c r="BG71">
        <f t="shared" si="110"/>
        <v>359</v>
      </c>
      <c r="BH71">
        <f t="shared" si="110"/>
        <v>359</v>
      </c>
    </row>
    <row r="72" spans="1:60" x14ac:dyDescent="0.25">
      <c r="A72" t="s">
        <v>680</v>
      </c>
      <c r="B72">
        <f t="shared" ref="B72:AG72" si="111">B68+B64+B3</f>
        <v>2044</v>
      </c>
      <c r="C72">
        <f t="shared" si="111"/>
        <v>2045</v>
      </c>
      <c r="D72">
        <f t="shared" si="111"/>
        <v>2044</v>
      </c>
      <c r="E72">
        <f t="shared" si="111"/>
        <v>2044</v>
      </c>
      <c r="F72">
        <f t="shared" si="111"/>
        <v>2044</v>
      </c>
      <c r="G72">
        <f t="shared" si="111"/>
        <v>2044</v>
      </c>
      <c r="H72">
        <f t="shared" si="111"/>
        <v>2044</v>
      </c>
      <c r="I72">
        <f t="shared" si="111"/>
        <v>2044</v>
      </c>
      <c r="J72">
        <f t="shared" si="111"/>
        <v>2044</v>
      </c>
      <c r="K72">
        <f t="shared" si="111"/>
        <v>2044</v>
      </c>
      <c r="L72">
        <f t="shared" si="111"/>
        <v>2044</v>
      </c>
      <c r="M72">
        <f t="shared" si="111"/>
        <v>2044</v>
      </c>
      <c r="N72">
        <f t="shared" si="111"/>
        <v>2044</v>
      </c>
      <c r="O72">
        <f t="shared" si="111"/>
        <v>2044</v>
      </c>
      <c r="P72">
        <f t="shared" si="111"/>
        <v>2044</v>
      </c>
      <c r="Q72">
        <f t="shared" si="111"/>
        <v>2044</v>
      </c>
      <c r="R72">
        <f t="shared" si="111"/>
        <v>2044</v>
      </c>
      <c r="S72">
        <f t="shared" si="111"/>
        <v>2044</v>
      </c>
      <c r="T72">
        <f t="shared" si="111"/>
        <v>2044</v>
      </c>
      <c r="U72">
        <f t="shared" si="111"/>
        <v>2044</v>
      </c>
      <c r="V72">
        <f t="shared" si="111"/>
        <v>2044</v>
      </c>
      <c r="W72">
        <f t="shared" si="111"/>
        <v>2044</v>
      </c>
      <c r="X72">
        <f t="shared" si="111"/>
        <v>2044</v>
      </c>
      <c r="Y72">
        <f t="shared" si="111"/>
        <v>2044</v>
      </c>
      <c r="Z72">
        <f t="shared" si="111"/>
        <v>2044</v>
      </c>
      <c r="AA72">
        <f t="shared" si="111"/>
        <v>2044</v>
      </c>
      <c r="AB72">
        <f t="shared" si="111"/>
        <v>2044</v>
      </c>
      <c r="AC72">
        <f t="shared" si="111"/>
        <v>2044</v>
      </c>
      <c r="AD72">
        <f t="shared" si="111"/>
        <v>2044</v>
      </c>
      <c r="AE72">
        <f t="shared" si="111"/>
        <v>2044</v>
      </c>
      <c r="AF72">
        <f t="shared" si="111"/>
        <v>2044</v>
      </c>
      <c r="AG72">
        <f t="shared" si="111"/>
        <v>2044</v>
      </c>
      <c r="AH72">
        <f t="shared" ref="AH72:BH72" si="112">AH68+AH64+AH3</f>
        <v>2044</v>
      </c>
      <c r="AI72">
        <f t="shared" si="112"/>
        <v>2044</v>
      </c>
      <c r="AJ72">
        <f t="shared" si="112"/>
        <v>2044</v>
      </c>
      <c r="AK72">
        <f t="shared" si="112"/>
        <v>2044</v>
      </c>
      <c r="AL72">
        <f t="shared" si="112"/>
        <v>2044</v>
      </c>
      <c r="AM72">
        <f t="shared" si="112"/>
        <v>2044</v>
      </c>
      <c r="AN72">
        <f t="shared" si="112"/>
        <v>2044</v>
      </c>
      <c r="AO72">
        <f t="shared" si="112"/>
        <v>2044</v>
      </c>
      <c r="AP72">
        <f t="shared" si="112"/>
        <v>2044</v>
      </c>
      <c r="AQ72">
        <f t="shared" si="112"/>
        <v>2044</v>
      </c>
      <c r="AR72">
        <f t="shared" si="112"/>
        <v>2044</v>
      </c>
      <c r="AS72">
        <f t="shared" si="112"/>
        <v>2044</v>
      </c>
      <c r="AT72">
        <f t="shared" si="112"/>
        <v>2044</v>
      </c>
      <c r="AU72">
        <f t="shared" si="112"/>
        <v>2044</v>
      </c>
      <c r="AV72">
        <f t="shared" si="112"/>
        <v>2044</v>
      </c>
      <c r="AW72">
        <f t="shared" si="112"/>
        <v>2044</v>
      </c>
      <c r="AX72">
        <f t="shared" si="112"/>
        <v>2044</v>
      </c>
      <c r="AY72">
        <f t="shared" si="112"/>
        <v>2044</v>
      </c>
      <c r="AZ72">
        <f t="shared" si="112"/>
        <v>2044</v>
      </c>
      <c r="BA72">
        <f t="shared" si="112"/>
        <v>2044</v>
      </c>
      <c r="BB72">
        <f t="shared" si="112"/>
        <v>2044</v>
      </c>
      <c r="BC72">
        <f t="shared" si="112"/>
        <v>2044</v>
      </c>
      <c r="BD72">
        <f t="shared" si="112"/>
        <v>2044</v>
      </c>
      <c r="BE72">
        <f t="shared" si="112"/>
        <v>2044</v>
      </c>
      <c r="BF72">
        <f t="shared" si="112"/>
        <v>2044</v>
      </c>
      <c r="BG72">
        <f t="shared" si="112"/>
        <v>2044</v>
      </c>
      <c r="BH72">
        <f t="shared" si="112"/>
        <v>2044</v>
      </c>
    </row>
    <row r="73" spans="1:60" x14ac:dyDescent="0.25">
      <c r="A73" t="s">
        <v>681</v>
      </c>
      <c r="B73">
        <f t="shared" ref="B73:AG73" si="113">B4+B65+B69</f>
        <v>3715</v>
      </c>
      <c r="C73">
        <f t="shared" si="113"/>
        <v>3715</v>
      </c>
      <c r="D73">
        <f t="shared" si="113"/>
        <v>3716</v>
      </c>
      <c r="E73">
        <f t="shared" si="113"/>
        <v>3715</v>
      </c>
      <c r="F73">
        <f t="shared" si="113"/>
        <v>3715</v>
      </c>
      <c r="G73">
        <f t="shared" si="113"/>
        <v>3715</v>
      </c>
      <c r="H73">
        <f t="shared" si="113"/>
        <v>3715</v>
      </c>
      <c r="I73">
        <f t="shared" si="113"/>
        <v>3715</v>
      </c>
      <c r="J73">
        <f t="shared" si="113"/>
        <v>3715</v>
      </c>
      <c r="K73">
        <f t="shared" si="113"/>
        <v>3715</v>
      </c>
      <c r="L73">
        <f t="shared" si="113"/>
        <v>3715</v>
      </c>
      <c r="M73">
        <f t="shared" si="113"/>
        <v>3715</v>
      </c>
      <c r="N73">
        <f t="shared" si="113"/>
        <v>3715</v>
      </c>
      <c r="O73">
        <f t="shared" si="113"/>
        <v>3715</v>
      </c>
      <c r="P73">
        <f t="shared" si="113"/>
        <v>3715</v>
      </c>
      <c r="Q73">
        <f t="shared" si="113"/>
        <v>3715</v>
      </c>
      <c r="R73">
        <f t="shared" si="113"/>
        <v>3715</v>
      </c>
      <c r="S73">
        <f t="shared" si="113"/>
        <v>3715</v>
      </c>
      <c r="T73">
        <f t="shared" si="113"/>
        <v>3715</v>
      </c>
      <c r="U73">
        <f t="shared" si="113"/>
        <v>3715</v>
      </c>
      <c r="V73">
        <f t="shared" si="113"/>
        <v>3715</v>
      </c>
      <c r="W73">
        <f t="shared" si="113"/>
        <v>3715</v>
      </c>
      <c r="X73">
        <f t="shared" si="113"/>
        <v>3715</v>
      </c>
      <c r="Y73">
        <f t="shared" si="113"/>
        <v>3715</v>
      </c>
      <c r="Z73">
        <f t="shared" si="113"/>
        <v>3715</v>
      </c>
      <c r="AA73">
        <f t="shared" si="113"/>
        <v>3715</v>
      </c>
      <c r="AB73">
        <f t="shared" si="113"/>
        <v>3715</v>
      </c>
      <c r="AC73">
        <f t="shared" si="113"/>
        <v>3715</v>
      </c>
      <c r="AD73">
        <f t="shared" si="113"/>
        <v>3715</v>
      </c>
      <c r="AE73">
        <f t="shared" si="113"/>
        <v>3715</v>
      </c>
      <c r="AF73">
        <f t="shared" si="113"/>
        <v>3715</v>
      </c>
      <c r="AG73">
        <f t="shared" si="113"/>
        <v>3715</v>
      </c>
      <c r="AH73">
        <f t="shared" ref="AH73:BH73" si="114">AH4+AH65+AH69</f>
        <v>3715</v>
      </c>
      <c r="AI73">
        <f t="shared" si="114"/>
        <v>3715</v>
      </c>
      <c r="AJ73">
        <f t="shared" si="114"/>
        <v>3715</v>
      </c>
      <c r="AK73">
        <f t="shared" si="114"/>
        <v>3715</v>
      </c>
      <c r="AL73">
        <f t="shared" si="114"/>
        <v>3715</v>
      </c>
      <c r="AM73">
        <f t="shared" si="114"/>
        <v>3715</v>
      </c>
      <c r="AN73">
        <f t="shared" si="114"/>
        <v>3715</v>
      </c>
      <c r="AO73">
        <f t="shared" si="114"/>
        <v>3715</v>
      </c>
      <c r="AP73">
        <f t="shared" si="114"/>
        <v>3715</v>
      </c>
      <c r="AQ73">
        <f t="shared" si="114"/>
        <v>3715</v>
      </c>
      <c r="AR73">
        <f t="shared" si="114"/>
        <v>3715</v>
      </c>
      <c r="AS73">
        <f t="shared" si="114"/>
        <v>3715</v>
      </c>
      <c r="AT73">
        <f t="shared" si="114"/>
        <v>3715</v>
      </c>
      <c r="AU73">
        <f t="shared" si="114"/>
        <v>3715</v>
      </c>
      <c r="AV73">
        <f t="shared" si="114"/>
        <v>3715</v>
      </c>
      <c r="AW73">
        <f t="shared" si="114"/>
        <v>3715</v>
      </c>
      <c r="AX73">
        <f t="shared" si="114"/>
        <v>3715</v>
      </c>
      <c r="AY73">
        <f t="shared" si="114"/>
        <v>3715</v>
      </c>
      <c r="AZ73">
        <f t="shared" si="114"/>
        <v>3715</v>
      </c>
      <c r="BA73">
        <f t="shared" si="114"/>
        <v>3715</v>
      </c>
      <c r="BB73">
        <f t="shared" si="114"/>
        <v>3715</v>
      </c>
      <c r="BC73">
        <f t="shared" si="114"/>
        <v>3715</v>
      </c>
      <c r="BD73">
        <f t="shared" si="114"/>
        <v>3715</v>
      </c>
      <c r="BE73">
        <f t="shared" si="114"/>
        <v>3715</v>
      </c>
      <c r="BF73">
        <f t="shared" si="114"/>
        <v>3715</v>
      </c>
      <c r="BG73">
        <f t="shared" si="114"/>
        <v>3715</v>
      </c>
      <c r="BH73">
        <f t="shared" si="114"/>
        <v>3715</v>
      </c>
    </row>
    <row r="75" spans="1:60" x14ac:dyDescent="0.25">
      <c r="A75" t="s">
        <v>682</v>
      </c>
      <c r="B75">
        <f t="shared" ref="B75:AG75" si="115">B9</f>
        <v>340</v>
      </c>
      <c r="C75">
        <f t="shared" si="115"/>
        <v>340</v>
      </c>
      <c r="D75">
        <f t="shared" si="115"/>
        <v>340</v>
      </c>
      <c r="E75">
        <f t="shared" si="115"/>
        <v>340</v>
      </c>
      <c r="F75">
        <f t="shared" si="115"/>
        <v>340</v>
      </c>
      <c r="G75">
        <f t="shared" si="115"/>
        <v>340</v>
      </c>
      <c r="H75">
        <f t="shared" si="115"/>
        <v>340</v>
      </c>
      <c r="I75">
        <f t="shared" si="115"/>
        <v>340</v>
      </c>
      <c r="J75">
        <f t="shared" si="115"/>
        <v>340</v>
      </c>
      <c r="K75">
        <f t="shared" si="115"/>
        <v>341</v>
      </c>
      <c r="L75">
        <f t="shared" si="115"/>
        <v>340</v>
      </c>
      <c r="M75">
        <f t="shared" si="115"/>
        <v>340</v>
      </c>
      <c r="N75">
        <f t="shared" si="115"/>
        <v>340</v>
      </c>
      <c r="O75">
        <f t="shared" si="115"/>
        <v>340</v>
      </c>
      <c r="P75">
        <f t="shared" si="115"/>
        <v>340</v>
      </c>
      <c r="Q75">
        <f t="shared" si="115"/>
        <v>340</v>
      </c>
      <c r="R75">
        <f t="shared" si="115"/>
        <v>340</v>
      </c>
      <c r="S75">
        <f t="shared" si="115"/>
        <v>340</v>
      </c>
      <c r="T75">
        <f t="shared" si="115"/>
        <v>340</v>
      </c>
      <c r="U75">
        <f t="shared" si="115"/>
        <v>340</v>
      </c>
      <c r="V75">
        <f t="shared" si="115"/>
        <v>340</v>
      </c>
      <c r="W75">
        <f t="shared" si="115"/>
        <v>340</v>
      </c>
      <c r="X75">
        <f t="shared" si="115"/>
        <v>340</v>
      </c>
      <c r="Y75">
        <f t="shared" si="115"/>
        <v>340</v>
      </c>
      <c r="Z75">
        <f t="shared" si="115"/>
        <v>340</v>
      </c>
      <c r="AA75">
        <f t="shared" si="115"/>
        <v>340</v>
      </c>
      <c r="AB75">
        <f t="shared" si="115"/>
        <v>340</v>
      </c>
      <c r="AC75">
        <f t="shared" si="115"/>
        <v>340</v>
      </c>
      <c r="AD75">
        <f t="shared" si="115"/>
        <v>340</v>
      </c>
      <c r="AE75">
        <f t="shared" si="115"/>
        <v>340</v>
      </c>
      <c r="AF75">
        <f t="shared" si="115"/>
        <v>340</v>
      </c>
      <c r="AG75">
        <f t="shared" si="115"/>
        <v>340</v>
      </c>
      <c r="AH75">
        <f t="shared" ref="AH75:BH75" si="116">AH9</f>
        <v>340</v>
      </c>
      <c r="AI75">
        <f t="shared" si="116"/>
        <v>340</v>
      </c>
      <c r="AJ75">
        <f t="shared" si="116"/>
        <v>340</v>
      </c>
      <c r="AK75">
        <f t="shared" si="116"/>
        <v>340</v>
      </c>
      <c r="AL75">
        <f t="shared" si="116"/>
        <v>340</v>
      </c>
      <c r="AM75">
        <f t="shared" si="116"/>
        <v>340</v>
      </c>
      <c r="AN75">
        <f t="shared" si="116"/>
        <v>340</v>
      </c>
      <c r="AO75">
        <f t="shared" si="116"/>
        <v>340</v>
      </c>
      <c r="AP75">
        <f t="shared" si="116"/>
        <v>340</v>
      </c>
      <c r="AQ75">
        <f t="shared" si="116"/>
        <v>340</v>
      </c>
      <c r="AR75">
        <f t="shared" si="116"/>
        <v>340</v>
      </c>
      <c r="AS75">
        <f t="shared" si="116"/>
        <v>340</v>
      </c>
      <c r="AT75">
        <f t="shared" si="116"/>
        <v>340</v>
      </c>
      <c r="AU75">
        <f t="shared" si="116"/>
        <v>340</v>
      </c>
      <c r="AV75">
        <f t="shared" si="116"/>
        <v>340</v>
      </c>
      <c r="AW75">
        <f t="shared" si="116"/>
        <v>340</v>
      </c>
      <c r="AX75">
        <f t="shared" si="116"/>
        <v>340</v>
      </c>
      <c r="AY75">
        <f t="shared" si="116"/>
        <v>340</v>
      </c>
      <c r="AZ75">
        <f t="shared" si="116"/>
        <v>340</v>
      </c>
      <c r="BA75">
        <f t="shared" si="116"/>
        <v>340</v>
      </c>
      <c r="BB75">
        <f t="shared" si="116"/>
        <v>340</v>
      </c>
      <c r="BC75">
        <f t="shared" si="116"/>
        <v>340</v>
      </c>
      <c r="BD75">
        <f t="shared" si="116"/>
        <v>340</v>
      </c>
      <c r="BE75">
        <f t="shared" si="116"/>
        <v>340</v>
      </c>
      <c r="BF75">
        <f t="shared" si="116"/>
        <v>340</v>
      </c>
      <c r="BG75">
        <f t="shared" si="116"/>
        <v>340</v>
      </c>
      <c r="BH75">
        <f t="shared" si="116"/>
        <v>340</v>
      </c>
    </row>
    <row r="77" spans="1:60" x14ac:dyDescent="0.25">
      <c r="A77" t="s">
        <v>2</v>
      </c>
      <c r="B77">
        <f>MAX(27-HeroicPresence-Precision-B6/32.78998947,0)</f>
        <v>7.97132821830089</v>
      </c>
      <c r="C77">
        <f>MAX(27-HeroicPresence-Precision-C6/32.78998947,0)</f>
        <v>7.97132821830089</v>
      </c>
      <c r="D77">
        <f>MAX(27-HeroicPresence-Precision-D6/32.78998947,0)</f>
        <v>7.97132821830089</v>
      </c>
      <c r="E77">
        <f>MAX(27-HeroicPresence-Precision-E6/32.78998947,0)</f>
        <v>7.97132821830089</v>
      </c>
      <c r="F77">
        <f>MAX(27-HeroicPresence-Precision-F6/32.78998947,0)+1/32.78998947</f>
        <v>8.0018253308698011</v>
      </c>
      <c r="G77">
        <f>MAX(27-HeroicPresence-Precision-G6/32.78998947,0)+1/32.78998947</f>
        <v>8.0018253308698011</v>
      </c>
      <c r="H77">
        <f>MAX(27-HeroicPresence-Precision-H6/32.78998947,0)+1/32.78998947</f>
        <v>8.0018253308698011</v>
      </c>
      <c r="I77">
        <f t="shared" ref="I77:AN77" si="117">MAX(27-HeroicPresence-Precision-I6/32.78998947,0)</f>
        <v>7.97132821830089</v>
      </c>
      <c r="J77">
        <f t="shared" si="117"/>
        <v>7.97132821830089</v>
      </c>
      <c r="K77">
        <f t="shared" si="117"/>
        <v>7.97132821830089</v>
      </c>
      <c r="L77">
        <f t="shared" si="117"/>
        <v>7.97132821830089</v>
      </c>
      <c r="M77">
        <f t="shared" si="117"/>
        <v>7.97132821830089</v>
      </c>
      <c r="N77">
        <f t="shared" si="117"/>
        <v>7.97132821830089</v>
      </c>
      <c r="O77">
        <f t="shared" si="117"/>
        <v>7.97132821830089</v>
      </c>
      <c r="P77">
        <f t="shared" si="117"/>
        <v>7.97132821830089</v>
      </c>
      <c r="Q77">
        <f t="shared" si="117"/>
        <v>7.97132821830089</v>
      </c>
      <c r="R77">
        <f t="shared" si="117"/>
        <v>7.97132821830089</v>
      </c>
      <c r="S77">
        <f t="shared" si="117"/>
        <v>7.97132821830089</v>
      </c>
      <c r="T77">
        <f t="shared" si="117"/>
        <v>7.97132821830089</v>
      </c>
      <c r="U77">
        <f t="shared" si="117"/>
        <v>7.97132821830089</v>
      </c>
      <c r="V77">
        <f t="shared" si="117"/>
        <v>7.97132821830089</v>
      </c>
      <c r="W77">
        <f t="shared" si="117"/>
        <v>7.97132821830089</v>
      </c>
      <c r="X77">
        <f t="shared" si="117"/>
        <v>7.97132821830089</v>
      </c>
      <c r="Y77">
        <f t="shared" si="117"/>
        <v>7.97132821830089</v>
      </c>
      <c r="Z77">
        <f t="shared" si="117"/>
        <v>7.97132821830089</v>
      </c>
      <c r="AA77">
        <f t="shared" si="117"/>
        <v>7.97132821830089</v>
      </c>
      <c r="AB77">
        <f t="shared" si="117"/>
        <v>7.97132821830089</v>
      </c>
      <c r="AC77">
        <f t="shared" si="117"/>
        <v>7.97132821830089</v>
      </c>
      <c r="AD77">
        <f t="shared" si="117"/>
        <v>7.97132821830089</v>
      </c>
      <c r="AE77">
        <f t="shared" si="117"/>
        <v>7.97132821830089</v>
      </c>
      <c r="AF77">
        <f t="shared" si="117"/>
        <v>7.97132821830089</v>
      </c>
      <c r="AG77">
        <f t="shared" si="117"/>
        <v>7.97132821830089</v>
      </c>
      <c r="AH77">
        <f t="shared" si="117"/>
        <v>7.97132821830089</v>
      </c>
      <c r="AI77">
        <f t="shared" si="117"/>
        <v>7.97132821830089</v>
      </c>
      <c r="AJ77">
        <f t="shared" si="117"/>
        <v>7.97132821830089</v>
      </c>
      <c r="AK77">
        <f t="shared" si="117"/>
        <v>7.97132821830089</v>
      </c>
      <c r="AL77">
        <f t="shared" si="117"/>
        <v>7.97132821830089</v>
      </c>
      <c r="AM77">
        <f t="shared" si="117"/>
        <v>7.97132821830089</v>
      </c>
      <c r="AN77">
        <f t="shared" si="117"/>
        <v>7.97132821830089</v>
      </c>
      <c r="AO77">
        <f t="shared" ref="AO77:BH77" si="118">MAX(27-HeroicPresence-Precision-AO6/32.78998947,0)</f>
        <v>7.97132821830089</v>
      </c>
      <c r="AP77">
        <f t="shared" si="118"/>
        <v>7.97132821830089</v>
      </c>
      <c r="AQ77">
        <f t="shared" si="118"/>
        <v>7.97132821830089</v>
      </c>
      <c r="AR77">
        <f t="shared" si="118"/>
        <v>7.97132821830089</v>
      </c>
      <c r="AS77">
        <f t="shared" si="118"/>
        <v>7.97132821830089</v>
      </c>
      <c r="AT77">
        <f t="shared" si="118"/>
        <v>7.97132821830089</v>
      </c>
      <c r="AU77">
        <f t="shared" si="118"/>
        <v>7.97132821830089</v>
      </c>
      <c r="AV77">
        <f t="shared" si="118"/>
        <v>7.97132821830089</v>
      </c>
      <c r="AW77">
        <f t="shared" si="118"/>
        <v>7.97132821830089</v>
      </c>
      <c r="AX77">
        <f t="shared" si="118"/>
        <v>7.97132821830089</v>
      </c>
      <c r="AY77">
        <f t="shared" si="118"/>
        <v>7.97132821830089</v>
      </c>
      <c r="AZ77">
        <f t="shared" si="118"/>
        <v>7.97132821830089</v>
      </c>
      <c r="BA77">
        <f t="shared" si="118"/>
        <v>7.97132821830089</v>
      </c>
      <c r="BB77">
        <f t="shared" si="118"/>
        <v>7.97132821830089</v>
      </c>
      <c r="BC77">
        <f t="shared" si="118"/>
        <v>7.97132821830089</v>
      </c>
      <c r="BD77">
        <f t="shared" si="118"/>
        <v>7.97132821830089</v>
      </c>
      <c r="BE77">
        <f t="shared" si="118"/>
        <v>7.97132821830089</v>
      </c>
      <c r="BF77">
        <f t="shared" si="118"/>
        <v>7.97132821830089</v>
      </c>
      <c r="BG77">
        <f t="shared" si="118"/>
        <v>7.97132821830089</v>
      </c>
      <c r="BH77">
        <f t="shared" si="118"/>
        <v>7.97132821830089</v>
      </c>
    </row>
    <row r="78" spans="1:60" x14ac:dyDescent="0.25">
      <c r="A78" t="s">
        <v>683</v>
      </c>
      <c r="B78">
        <f t="shared" ref="B78:G78" si="119">MAX(8-HeroicPresence-Precision-B6/32.78998947,0)</f>
        <v>0</v>
      </c>
      <c r="C78">
        <f t="shared" si="119"/>
        <v>0</v>
      </c>
      <c r="D78">
        <f t="shared" si="119"/>
        <v>0</v>
      </c>
      <c r="E78">
        <f t="shared" si="119"/>
        <v>0</v>
      </c>
      <c r="F78">
        <f t="shared" si="119"/>
        <v>0</v>
      </c>
      <c r="G78">
        <f t="shared" si="119"/>
        <v>0</v>
      </c>
      <c r="H78">
        <f>MAX(8-HeroicPresence-Precision-H6/32.78998947,0)+1/32.78998947</f>
        <v>3.0497112568911109E-2</v>
      </c>
      <c r="I78">
        <f t="shared" ref="I78:AN78" si="120">MAX(8-HeroicPresence-Precision-I6/32.78998947,0)</f>
        <v>0</v>
      </c>
      <c r="J78">
        <f t="shared" si="120"/>
        <v>0</v>
      </c>
      <c r="K78">
        <f t="shared" si="120"/>
        <v>0</v>
      </c>
      <c r="L78">
        <f t="shared" si="120"/>
        <v>0</v>
      </c>
      <c r="M78">
        <f t="shared" si="120"/>
        <v>0</v>
      </c>
      <c r="N78">
        <f t="shared" si="120"/>
        <v>0</v>
      </c>
      <c r="O78">
        <f t="shared" si="120"/>
        <v>0</v>
      </c>
      <c r="P78">
        <f t="shared" si="120"/>
        <v>0</v>
      </c>
      <c r="Q78">
        <f t="shared" si="120"/>
        <v>0</v>
      </c>
      <c r="R78">
        <f t="shared" si="120"/>
        <v>0</v>
      </c>
      <c r="S78">
        <f t="shared" si="120"/>
        <v>0</v>
      </c>
      <c r="T78">
        <f t="shared" si="120"/>
        <v>0</v>
      </c>
      <c r="U78">
        <f t="shared" si="120"/>
        <v>0</v>
      </c>
      <c r="V78">
        <f t="shared" si="120"/>
        <v>0</v>
      </c>
      <c r="W78">
        <f t="shared" si="120"/>
        <v>0</v>
      </c>
      <c r="X78">
        <f t="shared" si="120"/>
        <v>0</v>
      </c>
      <c r="Y78">
        <f t="shared" si="120"/>
        <v>0</v>
      </c>
      <c r="Z78">
        <f t="shared" si="120"/>
        <v>0</v>
      </c>
      <c r="AA78">
        <f t="shared" si="120"/>
        <v>0</v>
      </c>
      <c r="AB78">
        <f t="shared" si="120"/>
        <v>0</v>
      </c>
      <c r="AC78">
        <f t="shared" si="120"/>
        <v>0</v>
      </c>
      <c r="AD78">
        <f t="shared" si="120"/>
        <v>0</v>
      </c>
      <c r="AE78">
        <f t="shared" si="120"/>
        <v>0</v>
      </c>
      <c r="AF78">
        <f t="shared" si="120"/>
        <v>0</v>
      </c>
      <c r="AG78">
        <f t="shared" si="120"/>
        <v>0</v>
      </c>
      <c r="AH78">
        <f t="shared" si="120"/>
        <v>0</v>
      </c>
      <c r="AI78">
        <f t="shared" si="120"/>
        <v>0</v>
      </c>
      <c r="AJ78">
        <f t="shared" si="120"/>
        <v>0</v>
      </c>
      <c r="AK78">
        <f t="shared" si="120"/>
        <v>0</v>
      </c>
      <c r="AL78">
        <f t="shared" si="120"/>
        <v>0</v>
      </c>
      <c r="AM78">
        <f t="shared" si="120"/>
        <v>0</v>
      </c>
      <c r="AN78">
        <f t="shared" si="120"/>
        <v>0</v>
      </c>
      <c r="AO78">
        <f t="shared" ref="AO78:BH78" si="121">MAX(8-HeroicPresence-Precision-AO6/32.78998947,0)</f>
        <v>0</v>
      </c>
      <c r="AP78">
        <f t="shared" si="121"/>
        <v>0</v>
      </c>
      <c r="AQ78">
        <f t="shared" si="121"/>
        <v>0</v>
      </c>
      <c r="AR78">
        <f t="shared" si="121"/>
        <v>0</v>
      </c>
      <c r="AS78">
        <f t="shared" si="121"/>
        <v>0</v>
      </c>
      <c r="AT78">
        <f t="shared" si="121"/>
        <v>0</v>
      </c>
      <c r="AU78">
        <f t="shared" si="121"/>
        <v>0</v>
      </c>
      <c r="AV78">
        <f t="shared" si="121"/>
        <v>0</v>
      </c>
      <c r="AW78">
        <f t="shared" si="121"/>
        <v>0</v>
      </c>
      <c r="AX78">
        <f t="shared" si="121"/>
        <v>0</v>
      </c>
      <c r="AY78">
        <f t="shared" si="121"/>
        <v>0</v>
      </c>
      <c r="AZ78">
        <f t="shared" si="121"/>
        <v>0</v>
      </c>
      <c r="BA78">
        <f t="shared" si="121"/>
        <v>0</v>
      </c>
      <c r="BB78">
        <f t="shared" si="121"/>
        <v>0</v>
      </c>
      <c r="BC78">
        <f t="shared" si="121"/>
        <v>0</v>
      </c>
      <c r="BD78">
        <f t="shared" si="121"/>
        <v>0</v>
      </c>
      <c r="BE78">
        <f t="shared" si="121"/>
        <v>0</v>
      </c>
      <c r="BF78">
        <f t="shared" si="121"/>
        <v>0</v>
      </c>
      <c r="BG78">
        <f t="shared" si="121"/>
        <v>0</v>
      </c>
      <c r="BH78">
        <f t="shared" si="121"/>
        <v>0</v>
      </c>
    </row>
    <row r="79" spans="1:60" x14ac:dyDescent="0.25">
      <c r="A79" t="s">
        <v>684</v>
      </c>
      <c r="B79">
        <f>MAX(17-ImpFF-HeroicPresence-Precision-B6/26.23199272,0)</f>
        <v>0</v>
      </c>
      <c r="C79">
        <f>MAX(17-ImpFF-HeroicPresence-Precision-C6/26.23199272,0)</f>
        <v>0</v>
      </c>
      <c r="D79">
        <f>MAX(17-ImpFF-HeroicPresence-Precision-D6/26.23199272,0)</f>
        <v>0</v>
      </c>
      <c r="E79">
        <f>MAX(17-ImpFF-HeroicPresence-Precision-E6/26.23199272,0)</f>
        <v>0</v>
      </c>
      <c r="F79">
        <f>MAX(17-ImpFF-HeroicPresence-Precision-F6/26.23199272,0)</f>
        <v>0</v>
      </c>
      <c r="G79">
        <f>MAX(17-ImpFF-HeroicPresence-Precision-G6/26.23199272,0)+1/26.23199272</f>
        <v>3.812138904863191E-2</v>
      </c>
      <c r="H79">
        <f>MAX(17-ImpFF-HeroicPresence-Precision-H6/26.23199272,0)+1/26.23199272</f>
        <v>3.812138904863191E-2</v>
      </c>
      <c r="I79">
        <f t="shared" ref="I79:AN79" si="122">MAX(17-ImpFF-HeroicPresence-Precision-I6/26.23199272,0)</f>
        <v>0</v>
      </c>
      <c r="J79">
        <f t="shared" si="122"/>
        <v>0</v>
      </c>
      <c r="K79">
        <f t="shared" si="122"/>
        <v>0</v>
      </c>
      <c r="L79">
        <f t="shared" si="122"/>
        <v>0</v>
      </c>
      <c r="M79">
        <f t="shared" si="122"/>
        <v>0</v>
      </c>
      <c r="N79">
        <f t="shared" si="122"/>
        <v>0</v>
      </c>
      <c r="O79">
        <f t="shared" si="122"/>
        <v>0</v>
      </c>
      <c r="P79">
        <f t="shared" si="122"/>
        <v>0</v>
      </c>
      <c r="Q79">
        <f t="shared" si="122"/>
        <v>0</v>
      </c>
      <c r="R79">
        <f t="shared" si="122"/>
        <v>0</v>
      </c>
      <c r="S79">
        <f t="shared" si="122"/>
        <v>0</v>
      </c>
      <c r="T79">
        <f t="shared" si="122"/>
        <v>0</v>
      </c>
      <c r="U79">
        <f t="shared" si="122"/>
        <v>0</v>
      </c>
      <c r="V79">
        <f t="shared" si="122"/>
        <v>0</v>
      </c>
      <c r="W79">
        <f t="shared" si="122"/>
        <v>0</v>
      </c>
      <c r="X79">
        <f t="shared" si="122"/>
        <v>0</v>
      </c>
      <c r="Y79">
        <f t="shared" si="122"/>
        <v>0</v>
      </c>
      <c r="Z79">
        <f t="shared" si="122"/>
        <v>0</v>
      </c>
      <c r="AA79">
        <f t="shared" si="122"/>
        <v>0</v>
      </c>
      <c r="AB79">
        <f t="shared" si="122"/>
        <v>0</v>
      </c>
      <c r="AC79">
        <f t="shared" si="122"/>
        <v>0</v>
      </c>
      <c r="AD79">
        <f t="shared" si="122"/>
        <v>0</v>
      </c>
      <c r="AE79">
        <f t="shared" si="122"/>
        <v>0</v>
      </c>
      <c r="AF79">
        <f t="shared" si="122"/>
        <v>0</v>
      </c>
      <c r="AG79">
        <f t="shared" si="122"/>
        <v>0</v>
      </c>
      <c r="AH79">
        <f t="shared" si="122"/>
        <v>0</v>
      </c>
      <c r="AI79">
        <f t="shared" si="122"/>
        <v>0</v>
      </c>
      <c r="AJ79">
        <f t="shared" si="122"/>
        <v>0</v>
      </c>
      <c r="AK79">
        <f t="shared" si="122"/>
        <v>0</v>
      </c>
      <c r="AL79">
        <f t="shared" si="122"/>
        <v>0</v>
      </c>
      <c r="AM79">
        <f t="shared" si="122"/>
        <v>0</v>
      </c>
      <c r="AN79">
        <f t="shared" si="122"/>
        <v>0</v>
      </c>
      <c r="AO79">
        <f t="shared" ref="AO79:BH79" si="123">MAX(17-ImpFF-HeroicPresence-Precision-AO6/26.23199272,0)</f>
        <v>0</v>
      </c>
      <c r="AP79">
        <f t="shared" si="123"/>
        <v>0</v>
      </c>
      <c r="AQ79">
        <f t="shared" si="123"/>
        <v>0</v>
      </c>
      <c r="AR79">
        <f t="shared" si="123"/>
        <v>0</v>
      </c>
      <c r="AS79">
        <f t="shared" si="123"/>
        <v>0</v>
      </c>
      <c r="AT79">
        <f t="shared" si="123"/>
        <v>0</v>
      </c>
      <c r="AU79">
        <f t="shared" si="123"/>
        <v>0</v>
      </c>
      <c r="AV79">
        <f t="shared" si="123"/>
        <v>0</v>
      </c>
      <c r="AW79">
        <f t="shared" si="123"/>
        <v>0</v>
      </c>
      <c r="AX79">
        <f t="shared" si="123"/>
        <v>0</v>
      </c>
      <c r="AY79">
        <f t="shared" si="123"/>
        <v>0</v>
      </c>
      <c r="AZ79">
        <f t="shared" si="123"/>
        <v>0</v>
      </c>
      <c r="BA79">
        <f t="shared" si="123"/>
        <v>0</v>
      </c>
      <c r="BB79">
        <f t="shared" si="123"/>
        <v>0</v>
      </c>
      <c r="BC79">
        <f t="shared" si="123"/>
        <v>0</v>
      </c>
      <c r="BD79">
        <f t="shared" si="123"/>
        <v>0</v>
      </c>
      <c r="BE79">
        <f t="shared" si="123"/>
        <v>0</v>
      </c>
      <c r="BF79">
        <f t="shared" si="123"/>
        <v>0</v>
      </c>
      <c r="BG79">
        <f t="shared" si="123"/>
        <v>0</v>
      </c>
      <c r="BH79">
        <f t="shared" si="123"/>
        <v>0</v>
      </c>
    </row>
    <row r="81" spans="1:60" x14ac:dyDescent="0.25">
      <c r="A81" t="s">
        <v>685</v>
      </c>
      <c r="B81">
        <f t="shared" ref="B81:H81" si="124">MAX(6.5-1.25*WeaponExpertise-B7/32.78998947-MHExp*0.25,0)</f>
        <v>0</v>
      </c>
      <c r="C81">
        <f t="shared" si="124"/>
        <v>0</v>
      </c>
      <c r="D81">
        <f t="shared" si="124"/>
        <v>0</v>
      </c>
      <c r="E81">
        <f t="shared" si="124"/>
        <v>0</v>
      </c>
      <c r="F81">
        <f t="shared" si="124"/>
        <v>0</v>
      </c>
      <c r="G81">
        <f t="shared" si="124"/>
        <v>0</v>
      </c>
      <c r="H81">
        <f t="shared" si="124"/>
        <v>0</v>
      </c>
      <c r="I81">
        <f>MAX(6.5-1.25*WeaponExpertise-I7/32.78998947-MHExp*0.25,0)+1/32.78998947</f>
        <v>3.0497112568911109E-2</v>
      </c>
      <c r="J81">
        <f t="shared" ref="J81:AO81" si="125">MAX(6.5-1.25*WeaponExpertise-J7/32.78998947-MHExp*0.25,0)</f>
        <v>0</v>
      </c>
      <c r="K81">
        <f t="shared" si="125"/>
        <v>0</v>
      </c>
      <c r="L81">
        <f t="shared" si="125"/>
        <v>0</v>
      </c>
      <c r="M81">
        <f t="shared" si="125"/>
        <v>0</v>
      </c>
      <c r="N81">
        <f t="shared" si="125"/>
        <v>0</v>
      </c>
      <c r="O81">
        <f t="shared" si="125"/>
        <v>0</v>
      </c>
      <c r="P81">
        <f t="shared" si="125"/>
        <v>0</v>
      </c>
      <c r="Q81">
        <f t="shared" si="125"/>
        <v>0</v>
      </c>
      <c r="R81">
        <f t="shared" si="125"/>
        <v>0</v>
      </c>
      <c r="S81">
        <f t="shared" si="125"/>
        <v>0</v>
      </c>
      <c r="T81">
        <f t="shared" si="125"/>
        <v>0</v>
      </c>
      <c r="U81">
        <f t="shared" si="125"/>
        <v>0</v>
      </c>
      <c r="V81">
        <f t="shared" si="125"/>
        <v>0</v>
      </c>
      <c r="W81">
        <f t="shared" si="125"/>
        <v>0</v>
      </c>
      <c r="X81">
        <f t="shared" si="125"/>
        <v>0</v>
      </c>
      <c r="Y81">
        <f t="shared" si="125"/>
        <v>0</v>
      </c>
      <c r="Z81">
        <f t="shared" si="125"/>
        <v>0</v>
      </c>
      <c r="AA81">
        <f t="shared" si="125"/>
        <v>0</v>
      </c>
      <c r="AB81">
        <f t="shared" si="125"/>
        <v>0</v>
      </c>
      <c r="AC81">
        <f t="shared" si="125"/>
        <v>0</v>
      </c>
      <c r="AD81">
        <f t="shared" si="125"/>
        <v>0</v>
      </c>
      <c r="AE81">
        <f t="shared" si="125"/>
        <v>0</v>
      </c>
      <c r="AF81">
        <f t="shared" si="125"/>
        <v>0</v>
      </c>
      <c r="AG81">
        <f t="shared" si="125"/>
        <v>0</v>
      </c>
      <c r="AH81">
        <f t="shared" si="125"/>
        <v>0</v>
      </c>
      <c r="AI81">
        <f t="shared" si="125"/>
        <v>0</v>
      </c>
      <c r="AJ81">
        <f t="shared" si="125"/>
        <v>0</v>
      </c>
      <c r="AK81">
        <f t="shared" si="125"/>
        <v>0</v>
      </c>
      <c r="AL81">
        <f t="shared" si="125"/>
        <v>0</v>
      </c>
      <c r="AM81">
        <f t="shared" si="125"/>
        <v>0</v>
      </c>
      <c r="AN81">
        <f t="shared" si="125"/>
        <v>0</v>
      </c>
      <c r="AO81">
        <f t="shared" si="125"/>
        <v>0</v>
      </c>
      <c r="AP81">
        <f t="shared" ref="AP81:BH81" si="126">MAX(6.5-1.25*WeaponExpertise-AP7/32.78998947-MHExp*0.25,0)</f>
        <v>0</v>
      </c>
      <c r="AQ81">
        <f t="shared" si="126"/>
        <v>0</v>
      </c>
      <c r="AR81">
        <f t="shared" si="126"/>
        <v>0</v>
      </c>
      <c r="AS81">
        <f t="shared" si="126"/>
        <v>0</v>
      </c>
      <c r="AT81">
        <f t="shared" si="126"/>
        <v>0</v>
      </c>
      <c r="AU81">
        <f t="shared" si="126"/>
        <v>0</v>
      </c>
      <c r="AV81">
        <f t="shared" si="126"/>
        <v>0</v>
      </c>
      <c r="AW81">
        <f t="shared" si="126"/>
        <v>0</v>
      </c>
      <c r="AX81">
        <f t="shared" si="126"/>
        <v>0</v>
      </c>
      <c r="AY81">
        <f t="shared" si="126"/>
        <v>0</v>
      </c>
      <c r="AZ81">
        <f t="shared" si="126"/>
        <v>0</v>
      </c>
      <c r="BA81">
        <f t="shared" si="126"/>
        <v>0</v>
      </c>
      <c r="BB81">
        <f t="shared" si="126"/>
        <v>0</v>
      </c>
      <c r="BC81">
        <f t="shared" si="126"/>
        <v>0</v>
      </c>
      <c r="BD81">
        <f t="shared" si="126"/>
        <v>0</v>
      </c>
      <c r="BE81">
        <f t="shared" si="126"/>
        <v>0</v>
      </c>
      <c r="BF81">
        <f t="shared" si="126"/>
        <v>0</v>
      </c>
      <c r="BG81">
        <f t="shared" si="126"/>
        <v>0</v>
      </c>
      <c r="BH81">
        <f t="shared" si="126"/>
        <v>0</v>
      </c>
    </row>
    <row r="82" spans="1:60" x14ac:dyDescent="0.25">
      <c r="A82" t="s">
        <v>686</v>
      </c>
      <c r="B82">
        <f t="shared" ref="B82:H82" si="127">MAX(6.5-1.25*WeaponExpertise-B7/32.78998947-OHExp*0.25,0)</f>
        <v>0</v>
      </c>
      <c r="C82">
        <f t="shared" si="127"/>
        <v>0</v>
      </c>
      <c r="D82">
        <f t="shared" si="127"/>
        <v>0</v>
      </c>
      <c r="E82">
        <f t="shared" si="127"/>
        <v>0</v>
      </c>
      <c r="F82">
        <f t="shared" si="127"/>
        <v>0</v>
      </c>
      <c r="G82">
        <f t="shared" si="127"/>
        <v>0</v>
      </c>
      <c r="H82">
        <f t="shared" si="127"/>
        <v>0</v>
      </c>
      <c r="I82">
        <f>MAX(6.5-1.25*WeaponExpertise-I7/32.78998947-OHExp*0.25,0)+1/32.78998947</f>
        <v>3.0497112568911109E-2</v>
      </c>
      <c r="J82">
        <f t="shared" ref="J82:AO82" si="128">MAX(6.5-1.25*WeaponExpertise-J7/32.78998947-OHExp*0.25,0)</f>
        <v>0</v>
      </c>
      <c r="K82">
        <f t="shared" si="128"/>
        <v>0</v>
      </c>
      <c r="L82">
        <f t="shared" si="128"/>
        <v>0</v>
      </c>
      <c r="M82">
        <f t="shared" si="128"/>
        <v>0</v>
      </c>
      <c r="N82">
        <f t="shared" si="128"/>
        <v>0</v>
      </c>
      <c r="O82">
        <f t="shared" si="128"/>
        <v>0</v>
      </c>
      <c r="P82">
        <f t="shared" si="128"/>
        <v>0</v>
      </c>
      <c r="Q82">
        <f t="shared" si="128"/>
        <v>0</v>
      </c>
      <c r="R82">
        <f t="shared" si="128"/>
        <v>0</v>
      </c>
      <c r="S82">
        <f t="shared" si="128"/>
        <v>0</v>
      </c>
      <c r="T82">
        <f t="shared" si="128"/>
        <v>0</v>
      </c>
      <c r="U82">
        <f t="shared" si="128"/>
        <v>0</v>
      </c>
      <c r="V82">
        <f t="shared" si="128"/>
        <v>0</v>
      </c>
      <c r="W82">
        <f t="shared" si="128"/>
        <v>0</v>
      </c>
      <c r="X82">
        <f t="shared" si="128"/>
        <v>0</v>
      </c>
      <c r="Y82">
        <f t="shared" si="128"/>
        <v>0</v>
      </c>
      <c r="Z82">
        <f t="shared" si="128"/>
        <v>0</v>
      </c>
      <c r="AA82">
        <f t="shared" si="128"/>
        <v>0</v>
      </c>
      <c r="AB82">
        <f t="shared" si="128"/>
        <v>0</v>
      </c>
      <c r="AC82">
        <f t="shared" si="128"/>
        <v>0</v>
      </c>
      <c r="AD82">
        <f t="shared" si="128"/>
        <v>0</v>
      </c>
      <c r="AE82">
        <f t="shared" si="128"/>
        <v>0</v>
      </c>
      <c r="AF82">
        <f t="shared" si="128"/>
        <v>0</v>
      </c>
      <c r="AG82">
        <f t="shared" si="128"/>
        <v>0</v>
      </c>
      <c r="AH82">
        <f t="shared" si="128"/>
        <v>0</v>
      </c>
      <c r="AI82">
        <f t="shared" si="128"/>
        <v>0</v>
      </c>
      <c r="AJ82">
        <f t="shared" si="128"/>
        <v>0</v>
      </c>
      <c r="AK82">
        <f t="shared" si="128"/>
        <v>0</v>
      </c>
      <c r="AL82">
        <f t="shared" si="128"/>
        <v>0</v>
      </c>
      <c r="AM82">
        <f t="shared" si="128"/>
        <v>0</v>
      </c>
      <c r="AN82">
        <f t="shared" si="128"/>
        <v>0</v>
      </c>
      <c r="AO82">
        <f t="shared" si="128"/>
        <v>0</v>
      </c>
      <c r="AP82">
        <f t="shared" ref="AP82:BH82" si="129">MAX(6.5-1.25*WeaponExpertise-AP7/32.78998947-OHExp*0.25,0)</f>
        <v>0</v>
      </c>
      <c r="AQ82">
        <f t="shared" si="129"/>
        <v>0</v>
      </c>
      <c r="AR82">
        <f t="shared" si="129"/>
        <v>0</v>
      </c>
      <c r="AS82">
        <f t="shared" si="129"/>
        <v>0</v>
      </c>
      <c r="AT82">
        <f t="shared" si="129"/>
        <v>0</v>
      </c>
      <c r="AU82">
        <f t="shared" si="129"/>
        <v>0</v>
      </c>
      <c r="AV82">
        <f t="shared" si="129"/>
        <v>0</v>
      </c>
      <c r="AW82">
        <f t="shared" si="129"/>
        <v>0</v>
      </c>
      <c r="AX82">
        <f t="shared" si="129"/>
        <v>0</v>
      </c>
      <c r="AY82">
        <f t="shared" si="129"/>
        <v>0</v>
      </c>
      <c r="AZ82">
        <f t="shared" si="129"/>
        <v>0</v>
      </c>
      <c r="BA82">
        <f t="shared" si="129"/>
        <v>0</v>
      </c>
      <c r="BB82">
        <f t="shared" si="129"/>
        <v>0</v>
      </c>
      <c r="BC82">
        <f t="shared" si="129"/>
        <v>0</v>
      </c>
      <c r="BD82">
        <f t="shared" si="129"/>
        <v>0</v>
      </c>
      <c r="BE82">
        <f t="shared" si="129"/>
        <v>0</v>
      </c>
      <c r="BF82">
        <f t="shared" si="129"/>
        <v>0</v>
      </c>
      <c r="BG82">
        <f t="shared" si="129"/>
        <v>0</v>
      </c>
      <c r="BH82">
        <f t="shared" si="129"/>
        <v>0</v>
      </c>
    </row>
    <row r="84" spans="1:60" x14ac:dyDescent="0.25">
      <c r="A84" t="s">
        <v>687</v>
      </c>
      <c r="B84">
        <f t="shared" ref="B84:AG84" si="130">0.01*(100-B81-B77)</f>
        <v>0.92028671781699101</v>
      </c>
      <c r="C84">
        <f t="shared" si="130"/>
        <v>0.92028671781699101</v>
      </c>
      <c r="D84">
        <f t="shared" si="130"/>
        <v>0.92028671781699101</v>
      </c>
      <c r="E84">
        <f t="shared" si="130"/>
        <v>0.92028671781699101</v>
      </c>
      <c r="F84">
        <f t="shared" si="130"/>
        <v>0.91998174669130195</v>
      </c>
      <c r="G84">
        <f t="shared" si="130"/>
        <v>0.91998174669130195</v>
      </c>
      <c r="H84">
        <f t="shared" si="130"/>
        <v>0.91998174669130195</v>
      </c>
      <c r="I84">
        <f t="shared" si="130"/>
        <v>0.91998174669130206</v>
      </c>
      <c r="J84">
        <f t="shared" si="130"/>
        <v>0.92028671781699101</v>
      </c>
      <c r="K84">
        <f t="shared" si="130"/>
        <v>0.92028671781699101</v>
      </c>
      <c r="L84">
        <f t="shared" si="130"/>
        <v>0.92028671781699101</v>
      </c>
      <c r="M84">
        <f t="shared" si="130"/>
        <v>0.92028671781699101</v>
      </c>
      <c r="N84">
        <f t="shared" si="130"/>
        <v>0.92028671781699101</v>
      </c>
      <c r="O84">
        <f t="shared" si="130"/>
        <v>0.92028671781699101</v>
      </c>
      <c r="P84">
        <f t="shared" si="130"/>
        <v>0.92028671781699101</v>
      </c>
      <c r="Q84">
        <f t="shared" si="130"/>
        <v>0.92028671781699101</v>
      </c>
      <c r="R84">
        <f t="shared" si="130"/>
        <v>0.92028671781699101</v>
      </c>
      <c r="S84">
        <f t="shared" si="130"/>
        <v>0.92028671781699101</v>
      </c>
      <c r="T84">
        <f t="shared" si="130"/>
        <v>0.92028671781699101</v>
      </c>
      <c r="U84">
        <f t="shared" si="130"/>
        <v>0.92028671781699101</v>
      </c>
      <c r="V84">
        <f t="shared" si="130"/>
        <v>0.92028671781699101</v>
      </c>
      <c r="W84">
        <f t="shared" si="130"/>
        <v>0.92028671781699101</v>
      </c>
      <c r="X84">
        <f t="shared" si="130"/>
        <v>0.92028671781699101</v>
      </c>
      <c r="Y84">
        <f t="shared" si="130"/>
        <v>0.92028671781699101</v>
      </c>
      <c r="Z84">
        <f t="shared" si="130"/>
        <v>0.92028671781699101</v>
      </c>
      <c r="AA84">
        <f t="shared" si="130"/>
        <v>0.92028671781699101</v>
      </c>
      <c r="AB84">
        <f t="shared" si="130"/>
        <v>0.92028671781699101</v>
      </c>
      <c r="AC84">
        <f t="shared" si="130"/>
        <v>0.92028671781699101</v>
      </c>
      <c r="AD84">
        <f t="shared" si="130"/>
        <v>0.92028671781699101</v>
      </c>
      <c r="AE84">
        <f t="shared" si="130"/>
        <v>0.92028671781699101</v>
      </c>
      <c r="AF84">
        <f t="shared" si="130"/>
        <v>0.92028671781699101</v>
      </c>
      <c r="AG84">
        <f t="shared" si="130"/>
        <v>0.92028671781699101</v>
      </c>
      <c r="AH84">
        <f t="shared" ref="AH84:BH84" si="131">0.01*(100-AH81-AH77)</f>
        <v>0.92028671781699101</v>
      </c>
      <c r="AI84">
        <f t="shared" si="131"/>
        <v>0.92028671781699101</v>
      </c>
      <c r="AJ84">
        <f t="shared" si="131"/>
        <v>0.92028671781699101</v>
      </c>
      <c r="AK84">
        <f t="shared" si="131"/>
        <v>0.92028671781699101</v>
      </c>
      <c r="AL84">
        <f t="shared" si="131"/>
        <v>0.92028671781699101</v>
      </c>
      <c r="AM84">
        <f t="shared" si="131"/>
        <v>0.92028671781699101</v>
      </c>
      <c r="AN84">
        <f t="shared" si="131"/>
        <v>0.92028671781699101</v>
      </c>
      <c r="AO84">
        <f t="shared" si="131"/>
        <v>0.92028671781699101</v>
      </c>
      <c r="AP84">
        <f t="shared" si="131"/>
        <v>0.92028671781699101</v>
      </c>
      <c r="AQ84">
        <f t="shared" si="131"/>
        <v>0.92028671781699101</v>
      </c>
      <c r="AR84">
        <f t="shared" si="131"/>
        <v>0.92028671781699101</v>
      </c>
      <c r="AS84">
        <f t="shared" si="131"/>
        <v>0.92028671781699101</v>
      </c>
      <c r="AT84">
        <f t="shared" si="131"/>
        <v>0.92028671781699101</v>
      </c>
      <c r="AU84">
        <f t="shared" si="131"/>
        <v>0.92028671781699101</v>
      </c>
      <c r="AV84">
        <f t="shared" si="131"/>
        <v>0.92028671781699101</v>
      </c>
      <c r="AW84">
        <f t="shared" si="131"/>
        <v>0.92028671781699101</v>
      </c>
      <c r="AX84">
        <f t="shared" si="131"/>
        <v>0.92028671781699101</v>
      </c>
      <c r="AY84">
        <f t="shared" si="131"/>
        <v>0.92028671781699101</v>
      </c>
      <c r="AZ84">
        <f t="shared" si="131"/>
        <v>0.92028671781699101</v>
      </c>
      <c r="BA84">
        <f t="shared" si="131"/>
        <v>0.92028671781699101</v>
      </c>
      <c r="BB84">
        <f t="shared" si="131"/>
        <v>0.92028671781699101</v>
      </c>
      <c r="BC84">
        <f t="shared" si="131"/>
        <v>0.92028671781699101</v>
      </c>
      <c r="BD84">
        <f t="shared" si="131"/>
        <v>0.92028671781699101</v>
      </c>
      <c r="BE84">
        <f t="shared" si="131"/>
        <v>0.92028671781699101</v>
      </c>
      <c r="BF84">
        <f t="shared" si="131"/>
        <v>0.92028671781699101</v>
      </c>
      <c r="BG84">
        <f t="shared" si="131"/>
        <v>0.92028671781699101</v>
      </c>
      <c r="BH84">
        <f t="shared" si="131"/>
        <v>0.92028671781699101</v>
      </c>
    </row>
    <row r="85" spans="1:60" x14ac:dyDescent="0.25">
      <c r="A85" t="s">
        <v>688</v>
      </c>
      <c r="B85">
        <f t="shared" ref="B85:AG85" si="132">0.01*(100-B82-B77)</f>
        <v>0.92028671781699101</v>
      </c>
      <c r="C85">
        <f t="shared" si="132"/>
        <v>0.92028671781699101</v>
      </c>
      <c r="D85">
        <f t="shared" si="132"/>
        <v>0.92028671781699101</v>
      </c>
      <c r="E85">
        <f t="shared" si="132"/>
        <v>0.92028671781699101</v>
      </c>
      <c r="F85">
        <f t="shared" si="132"/>
        <v>0.91998174669130195</v>
      </c>
      <c r="G85">
        <f t="shared" si="132"/>
        <v>0.91998174669130195</v>
      </c>
      <c r="H85">
        <f t="shared" si="132"/>
        <v>0.91998174669130195</v>
      </c>
      <c r="I85">
        <f t="shared" si="132"/>
        <v>0.91998174669130206</v>
      </c>
      <c r="J85">
        <f t="shared" si="132"/>
        <v>0.92028671781699101</v>
      </c>
      <c r="K85">
        <f t="shared" si="132"/>
        <v>0.92028671781699101</v>
      </c>
      <c r="L85">
        <f t="shared" si="132"/>
        <v>0.92028671781699101</v>
      </c>
      <c r="M85">
        <f t="shared" si="132"/>
        <v>0.92028671781699101</v>
      </c>
      <c r="N85">
        <f t="shared" si="132"/>
        <v>0.92028671781699101</v>
      </c>
      <c r="O85">
        <f t="shared" si="132"/>
        <v>0.92028671781699101</v>
      </c>
      <c r="P85">
        <f t="shared" si="132"/>
        <v>0.92028671781699101</v>
      </c>
      <c r="Q85">
        <f t="shared" si="132"/>
        <v>0.92028671781699101</v>
      </c>
      <c r="R85">
        <f t="shared" si="132"/>
        <v>0.92028671781699101</v>
      </c>
      <c r="S85">
        <f t="shared" si="132"/>
        <v>0.92028671781699101</v>
      </c>
      <c r="T85">
        <f t="shared" si="132"/>
        <v>0.92028671781699101</v>
      </c>
      <c r="U85">
        <f t="shared" si="132"/>
        <v>0.92028671781699101</v>
      </c>
      <c r="V85">
        <f t="shared" si="132"/>
        <v>0.92028671781699101</v>
      </c>
      <c r="W85">
        <f t="shared" si="132"/>
        <v>0.92028671781699101</v>
      </c>
      <c r="X85">
        <f t="shared" si="132"/>
        <v>0.92028671781699101</v>
      </c>
      <c r="Y85">
        <f t="shared" si="132"/>
        <v>0.92028671781699101</v>
      </c>
      <c r="Z85">
        <f t="shared" si="132"/>
        <v>0.92028671781699101</v>
      </c>
      <c r="AA85">
        <f t="shared" si="132"/>
        <v>0.92028671781699101</v>
      </c>
      <c r="AB85">
        <f t="shared" si="132"/>
        <v>0.92028671781699101</v>
      </c>
      <c r="AC85">
        <f t="shared" si="132"/>
        <v>0.92028671781699101</v>
      </c>
      <c r="AD85">
        <f t="shared" si="132"/>
        <v>0.92028671781699101</v>
      </c>
      <c r="AE85">
        <f t="shared" si="132"/>
        <v>0.92028671781699101</v>
      </c>
      <c r="AF85">
        <f t="shared" si="132"/>
        <v>0.92028671781699101</v>
      </c>
      <c r="AG85">
        <f t="shared" si="132"/>
        <v>0.92028671781699101</v>
      </c>
      <c r="AH85">
        <f t="shared" ref="AH85:BH85" si="133">0.01*(100-AH82-AH77)</f>
        <v>0.92028671781699101</v>
      </c>
      <c r="AI85">
        <f t="shared" si="133"/>
        <v>0.92028671781699101</v>
      </c>
      <c r="AJ85">
        <f t="shared" si="133"/>
        <v>0.92028671781699101</v>
      </c>
      <c r="AK85">
        <f t="shared" si="133"/>
        <v>0.92028671781699101</v>
      </c>
      <c r="AL85">
        <f t="shared" si="133"/>
        <v>0.92028671781699101</v>
      </c>
      <c r="AM85">
        <f t="shared" si="133"/>
        <v>0.92028671781699101</v>
      </c>
      <c r="AN85">
        <f t="shared" si="133"/>
        <v>0.92028671781699101</v>
      </c>
      <c r="AO85">
        <f t="shared" si="133"/>
        <v>0.92028671781699101</v>
      </c>
      <c r="AP85">
        <f t="shared" si="133"/>
        <v>0.92028671781699101</v>
      </c>
      <c r="AQ85">
        <f t="shared" si="133"/>
        <v>0.92028671781699101</v>
      </c>
      <c r="AR85">
        <f t="shared" si="133"/>
        <v>0.92028671781699101</v>
      </c>
      <c r="AS85">
        <f t="shared" si="133"/>
        <v>0.92028671781699101</v>
      </c>
      <c r="AT85">
        <f t="shared" si="133"/>
        <v>0.92028671781699101</v>
      </c>
      <c r="AU85">
        <f t="shared" si="133"/>
        <v>0.92028671781699101</v>
      </c>
      <c r="AV85">
        <f t="shared" si="133"/>
        <v>0.92028671781699101</v>
      </c>
      <c r="AW85">
        <f t="shared" si="133"/>
        <v>0.92028671781699101</v>
      </c>
      <c r="AX85">
        <f t="shared" si="133"/>
        <v>0.92028671781699101</v>
      </c>
      <c r="AY85">
        <f t="shared" si="133"/>
        <v>0.92028671781699101</v>
      </c>
      <c r="AZ85">
        <f t="shared" si="133"/>
        <v>0.92028671781699101</v>
      </c>
      <c r="BA85">
        <f t="shared" si="133"/>
        <v>0.92028671781699101</v>
      </c>
      <c r="BB85">
        <f t="shared" si="133"/>
        <v>0.92028671781699101</v>
      </c>
      <c r="BC85">
        <f t="shared" si="133"/>
        <v>0.92028671781699101</v>
      </c>
      <c r="BD85">
        <f t="shared" si="133"/>
        <v>0.92028671781699101</v>
      </c>
      <c r="BE85">
        <f t="shared" si="133"/>
        <v>0.92028671781699101</v>
      </c>
      <c r="BF85">
        <f t="shared" si="133"/>
        <v>0.92028671781699101</v>
      </c>
      <c r="BG85">
        <f t="shared" si="133"/>
        <v>0.92028671781699101</v>
      </c>
      <c r="BH85">
        <f t="shared" si="133"/>
        <v>0.92028671781699101</v>
      </c>
    </row>
    <row r="86" spans="1:60" x14ac:dyDescent="0.25">
      <c r="A86" t="s">
        <v>689</v>
      </c>
      <c r="B86">
        <f t="shared" ref="B86:AG86" si="134">0.01*(100-B81-B78)</f>
        <v>1</v>
      </c>
      <c r="C86">
        <f t="shared" si="134"/>
        <v>1</v>
      </c>
      <c r="D86">
        <f t="shared" si="134"/>
        <v>1</v>
      </c>
      <c r="E86">
        <f t="shared" si="134"/>
        <v>1</v>
      </c>
      <c r="F86">
        <f t="shared" si="134"/>
        <v>1</v>
      </c>
      <c r="G86">
        <f t="shared" si="134"/>
        <v>1</v>
      </c>
      <c r="H86">
        <f t="shared" si="134"/>
        <v>0.99969502887431094</v>
      </c>
      <c r="I86">
        <f t="shared" si="134"/>
        <v>0.99969502887431094</v>
      </c>
      <c r="J86">
        <f t="shared" si="134"/>
        <v>1</v>
      </c>
      <c r="K86">
        <f t="shared" si="134"/>
        <v>1</v>
      </c>
      <c r="L86">
        <f t="shared" si="134"/>
        <v>1</v>
      </c>
      <c r="M86">
        <f t="shared" si="134"/>
        <v>1</v>
      </c>
      <c r="N86">
        <f t="shared" si="134"/>
        <v>1</v>
      </c>
      <c r="O86">
        <f t="shared" si="134"/>
        <v>1</v>
      </c>
      <c r="P86">
        <f t="shared" si="134"/>
        <v>1</v>
      </c>
      <c r="Q86">
        <f t="shared" si="134"/>
        <v>1</v>
      </c>
      <c r="R86">
        <f t="shared" si="134"/>
        <v>1</v>
      </c>
      <c r="S86">
        <f t="shared" si="134"/>
        <v>1</v>
      </c>
      <c r="T86">
        <f t="shared" si="134"/>
        <v>1</v>
      </c>
      <c r="U86">
        <f t="shared" si="134"/>
        <v>1</v>
      </c>
      <c r="V86">
        <f t="shared" si="134"/>
        <v>1</v>
      </c>
      <c r="W86">
        <f t="shared" si="134"/>
        <v>1</v>
      </c>
      <c r="X86">
        <f t="shared" si="134"/>
        <v>1</v>
      </c>
      <c r="Y86">
        <f t="shared" si="134"/>
        <v>1</v>
      </c>
      <c r="Z86">
        <f t="shared" si="134"/>
        <v>1</v>
      </c>
      <c r="AA86">
        <f t="shared" si="134"/>
        <v>1</v>
      </c>
      <c r="AB86">
        <f t="shared" si="134"/>
        <v>1</v>
      </c>
      <c r="AC86">
        <f t="shared" si="134"/>
        <v>1</v>
      </c>
      <c r="AD86">
        <f t="shared" si="134"/>
        <v>1</v>
      </c>
      <c r="AE86">
        <f t="shared" si="134"/>
        <v>1</v>
      </c>
      <c r="AF86">
        <f t="shared" si="134"/>
        <v>1</v>
      </c>
      <c r="AG86">
        <f t="shared" si="134"/>
        <v>1</v>
      </c>
      <c r="AH86">
        <f t="shared" ref="AH86:BH86" si="135">0.01*(100-AH81-AH78)</f>
        <v>1</v>
      </c>
      <c r="AI86">
        <f t="shared" si="135"/>
        <v>1</v>
      </c>
      <c r="AJ86">
        <f t="shared" si="135"/>
        <v>1</v>
      </c>
      <c r="AK86">
        <f t="shared" si="135"/>
        <v>1</v>
      </c>
      <c r="AL86">
        <f t="shared" si="135"/>
        <v>1</v>
      </c>
      <c r="AM86">
        <f t="shared" si="135"/>
        <v>1</v>
      </c>
      <c r="AN86">
        <f t="shared" si="135"/>
        <v>1</v>
      </c>
      <c r="AO86">
        <f t="shared" si="135"/>
        <v>1</v>
      </c>
      <c r="AP86">
        <f t="shared" si="135"/>
        <v>1</v>
      </c>
      <c r="AQ86">
        <f t="shared" si="135"/>
        <v>1</v>
      </c>
      <c r="AR86">
        <f t="shared" si="135"/>
        <v>1</v>
      </c>
      <c r="AS86">
        <f t="shared" si="135"/>
        <v>1</v>
      </c>
      <c r="AT86">
        <f t="shared" si="135"/>
        <v>1</v>
      </c>
      <c r="AU86">
        <f t="shared" si="135"/>
        <v>1</v>
      </c>
      <c r="AV86">
        <f t="shared" si="135"/>
        <v>1</v>
      </c>
      <c r="AW86">
        <f t="shared" si="135"/>
        <v>1</v>
      </c>
      <c r="AX86">
        <f t="shared" si="135"/>
        <v>1</v>
      </c>
      <c r="AY86">
        <f t="shared" si="135"/>
        <v>1</v>
      </c>
      <c r="AZ86">
        <f t="shared" si="135"/>
        <v>1</v>
      </c>
      <c r="BA86">
        <f t="shared" si="135"/>
        <v>1</v>
      </c>
      <c r="BB86">
        <f t="shared" si="135"/>
        <v>1</v>
      </c>
      <c r="BC86">
        <f t="shared" si="135"/>
        <v>1</v>
      </c>
      <c r="BD86">
        <f t="shared" si="135"/>
        <v>1</v>
      </c>
      <c r="BE86">
        <f t="shared" si="135"/>
        <v>1</v>
      </c>
      <c r="BF86">
        <f t="shared" si="135"/>
        <v>1</v>
      </c>
      <c r="BG86">
        <f t="shared" si="135"/>
        <v>1</v>
      </c>
      <c r="BH86">
        <f t="shared" si="135"/>
        <v>1</v>
      </c>
    </row>
    <row r="87" spans="1:60" x14ac:dyDescent="0.25">
      <c r="A87" t="s">
        <v>690</v>
      </c>
      <c r="B87">
        <f t="shared" ref="B87:AG87" si="136">0.01*(IF(SurpriseAttacks,100,100-B81)-B78)</f>
        <v>1</v>
      </c>
      <c r="C87">
        <f t="shared" si="136"/>
        <v>1</v>
      </c>
      <c r="D87">
        <f t="shared" si="136"/>
        <v>1</v>
      </c>
      <c r="E87">
        <f t="shared" si="136"/>
        <v>1</v>
      </c>
      <c r="F87">
        <f t="shared" si="136"/>
        <v>1</v>
      </c>
      <c r="G87">
        <f t="shared" si="136"/>
        <v>1</v>
      </c>
      <c r="H87">
        <f t="shared" si="136"/>
        <v>0.99969502887431094</v>
      </c>
      <c r="I87">
        <f t="shared" si="136"/>
        <v>1</v>
      </c>
      <c r="J87">
        <f t="shared" si="136"/>
        <v>1</v>
      </c>
      <c r="K87">
        <f t="shared" si="136"/>
        <v>1</v>
      </c>
      <c r="L87">
        <f t="shared" si="136"/>
        <v>1</v>
      </c>
      <c r="M87">
        <f t="shared" si="136"/>
        <v>1</v>
      </c>
      <c r="N87">
        <f t="shared" si="136"/>
        <v>1</v>
      </c>
      <c r="O87">
        <f t="shared" si="136"/>
        <v>1</v>
      </c>
      <c r="P87">
        <f t="shared" si="136"/>
        <v>1</v>
      </c>
      <c r="Q87">
        <f t="shared" si="136"/>
        <v>1</v>
      </c>
      <c r="R87">
        <f t="shared" si="136"/>
        <v>1</v>
      </c>
      <c r="S87">
        <f t="shared" si="136"/>
        <v>1</v>
      </c>
      <c r="T87">
        <f t="shared" si="136"/>
        <v>1</v>
      </c>
      <c r="U87">
        <f t="shared" si="136"/>
        <v>1</v>
      </c>
      <c r="V87">
        <f t="shared" si="136"/>
        <v>1</v>
      </c>
      <c r="W87">
        <f t="shared" si="136"/>
        <v>1</v>
      </c>
      <c r="X87">
        <f t="shared" si="136"/>
        <v>1</v>
      </c>
      <c r="Y87">
        <f t="shared" si="136"/>
        <v>1</v>
      </c>
      <c r="Z87">
        <f t="shared" si="136"/>
        <v>1</v>
      </c>
      <c r="AA87">
        <f t="shared" si="136"/>
        <v>1</v>
      </c>
      <c r="AB87">
        <f t="shared" si="136"/>
        <v>1</v>
      </c>
      <c r="AC87">
        <f t="shared" si="136"/>
        <v>1</v>
      </c>
      <c r="AD87">
        <f t="shared" si="136"/>
        <v>1</v>
      </c>
      <c r="AE87">
        <f t="shared" si="136"/>
        <v>1</v>
      </c>
      <c r="AF87">
        <f t="shared" si="136"/>
        <v>1</v>
      </c>
      <c r="AG87">
        <f t="shared" si="136"/>
        <v>1</v>
      </c>
      <c r="AH87">
        <f t="shared" ref="AH87:BH87" si="137">0.01*(IF(SurpriseAttacks,100,100-AH81)-AH78)</f>
        <v>1</v>
      </c>
      <c r="AI87">
        <f t="shared" si="137"/>
        <v>1</v>
      </c>
      <c r="AJ87">
        <f t="shared" si="137"/>
        <v>1</v>
      </c>
      <c r="AK87">
        <f t="shared" si="137"/>
        <v>1</v>
      </c>
      <c r="AL87">
        <f t="shared" si="137"/>
        <v>1</v>
      </c>
      <c r="AM87">
        <f t="shared" si="137"/>
        <v>1</v>
      </c>
      <c r="AN87">
        <f t="shared" si="137"/>
        <v>1</v>
      </c>
      <c r="AO87">
        <f t="shared" si="137"/>
        <v>1</v>
      </c>
      <c r="AP87">
        <f t="shared" si="137"/>
        <v>1</v>
      </c>
      <c r="AQ87">
        <f t="shared" si="137"/>
        <v>1</v>
      </c>
      <c r="AR87">
        <f t="shared" si="137"/>
        <v>1</v>
      </c>
      <c r="AS87">
        <f t="shared" si="137"/>
        <v>1</v>
      </c>
      <c r="AT87">
        <f t="shared" si="137"/>
        <v>1</v>
      </c>
      <c r="AU87">
        <f t="shared" si="137"/>
        <v>1</v>
      </c>
      <c r="AV87">
        <f t="shared" si="137"/>
        <v>1</v>
      </c>
      <c r="AW87">
        <f t="shared" si="137"/>
        <v>1</v>
      </c>
      <c r="AX87">
        <f t="shared" si="137"/>
        <v>1</v>
      </c>
      <c r="AY87">
        <f t="shared" si="137"/>
        <v>1</v>
      </c>
      <c r="AZ87">
        <f t="shared" si="137"/>
        <v>1</v>
      </c>
      <c r="BA87">
        <f t="shared" si="137"/>
        <v>1</v>
      </c>
      <c r="BB87">
        <f t="shared" si="137"/>
        <v>1</v>
      </c>
      <c r="BC87">
        <f t="shared" si="137"/>
        <v>1</v>
      </c>
      <c r="BD87">
        <f t="shared" si="137"/>
        <v>1</v>
      </c>
      <c r="BE87">
        <f t="shared" si="137"/>
        <v>1</v>
      </c>
      <c r="BF87">
        <f t="shared" si="137"/>
        <v>1</v>
      </c>
      <c r="BG87">
        <f t="shared" si="137"/>
        <v>1</v>
      </c>
      <c r="BH87">
        <f t="shared" si="137"/>
        <v>1</v>
      </c>
    </row>
    <row r="88" spans="1:60" x14ac:dyDescent="0.25">
      <c r="A88" t="s">
        <v>691</v>
      </c>
      <c r="B88">
        <f t="shared" ref="B88:AG88" si="138">0.01*(100-B79)</f>
        <v>1</v>
      </c>
      <c r="C88">
        <f t="shared" si="138"/>
        <v>1</v>
      </c>
      <c r="D88">
        <f t="shared" si="138"/>
        <v>1</v>
      </c>
      <c r="E88">
        <f t="shared" si="138"/>
        <v>1</v>
      </c>
      <c r="F88">
        <f t="shared" si="138"/>
        <v>1</v>
      </c>
      <c r="G88">
        <f t="shared" si="138"/>
        <v>0.99961878610951371</v>
      </c>
      <c r="H88">
        <f t="shared" si="138"/>
        <v>0.99961878610951371</v>
      </c>
      <c r="I88">
        <f t="shared" si="138"/>
        <v>1</v>
      </c>
      <c r="J88">
        <f t="shared" si="138"/>
        <v>1</v>
      </c>
      <c r="K88">
        <f t="shared" si="138"/>
        <v>1</v>
      </c>
      <c r="L88">
        <f t="shared" si="138"/>
        <v>1</v>
      </c>
      <c r="M88">
        <f t="shared" si="138"/>
        <v>1</v>
      </c>
      <c r="N88">
        <f t="shared" si="138"/>
        <v>1</v>
      </c>
      <c r="O88">
        <f t="shared" si="138"/>
        <v>1</v>
      </c>
      <c r="P88">
        <f t="shared" si="138"/>
        <v>1</v>
      </c>
      <c r="Q88">
        <f t="shared" si="138"/>
        <v>1</v>
      </c>
      <c r="R88">
        <f t="shared" si="138"/>
        <v>1</v>
      </c>
      <c r="S88">
        <f t="shared" si="138"/>
        <v>1</v>
      </c>
      <c r="T88">
        <f t="shared" si="138"/>
        <v>1</v>
      </c>
      <c r="U88">
        <f t="shared" si="138"/>
        <v>1</v>
      </c>
      <c r="V88">
        <f t="shared" si="138"/>
        <v>1</v>
      </c>
      <c r="W88">
        <f t="shared" si="138"/>
        <v>1</v>
      </c>
      <c r="X88">
        <f t="shared" si="138"/>
        <v>1</v>
      </c>
      <c r="Y88">
        <f t="shared" si="138"/>
        <v>1</v>
      </c>
      <c r="Z88">
        <f t="shared" si="138"/>
        <v>1</v>
      </c>
      <c r="AA88">
        <f t="shared" si="138"/>
        <v>1</v>
      </c>
      <c r="AB88">
        <f t="shared" si="138"/>
        <v>1</v>
      </c>
      <c r="AC88">
        <f t="shared" si="138"/>
        <v>1</v>
      </c>
      <c r="AD88">
        <f t="shared" si="138"/>
        <v>1</v>
      </c>
      <c r="AE88">
        <f t="shared" si="138"/>
        <v>1</v>
      </c>
      <c r="AF88">
        <f t="shared" si="138"/>
        <v>1</v>
      </c>
      <c r="AG88">
        <f t="shared" si="138"/>
        <v>1</v>
      </c>
      <c r="AH88">
        <f t="shared" ref="AH88:BH88" si="139">0.01*(100-AH79)</f>
        <v>1</v>
      </c>
      <c r="AI88">
        <f t="shared" si="139"/>
        <v>1</v>
      </c>
      <c r="AJ88">
        <f t="shared" si="139"/>
        <v>1</v>
      </c>
      <c r="AK88">
        <f t="shared" si="139"/>
        <v>1</v>
      </c>
      <c r="AL88">
        <f t="shared" si="139"/>
        <v>1</v>
      </c>
      <c r="AM88">
        <f t="shared" si="139"/>
        <v>1</v>
      </c>
      <c r="AN88">
        <f t="shared" si="139"/>
        <v>1</v>
      </c>
      <c r="AO88">
        <f t="shared" si="139"/>
        <v>1</v>
      </c>
      <c r="AP88">
        <f t="shared" si="139"/>
        <v>1</v>
      </c>
      <c r="AQ88">
        <f t="shared" si="139"/>
        <v>1</v>
      </c>
      <c r="AR88">
        <f t="shared" si="139"/>
        <v>1</v>
      </c>
      <c r="AS88">
        <f t="shared" si="139"/>
        <v>1</v>
      </c>
      <c r="AT88">
        <f t="shared" si="139"/>
        <v>1</v>
      </c>
      <c r="AU88">
        <f t="shared" si="139"/>
        <v>1</v>
      </c>
      <c r="AV88">
        <f t="shared" si="139"/>
        <v>1</v>
      </c>
      <c r="AW88">
        <f t="shared" si="139"/>
        <v>1</v>
      </c>
      <c r="AX88">
        <f t="shared" si="139"/>
        <v>1</v>
      </c>
      <c r="AY88">
        <f t="shared" si="139"/>
        <v>1</v>
      </c>
      <c r="AZ88">
        <f t="shared" si="139"/>
        <v>1</v>
      </c>
      <c r="BA88">
        <f t="shared" si="139"/>
        <v>1</v>
      </c>
      <c r="BB88">
        <f t="shared" si="139"/>
        <v>1</v>
      </c>
      <c r="BC88">
        <f t="shared" si="139"/>
        <v>1</v>
      </c>
      <c r="BD88">
        <f t="shared" si="139"/>
        <v>1</v>
      </c>
      <c r="BE88">
        <f t="shared" si="139"/>
        <v>1</v>
      </c>
      <c r="BF88">
        <f t="shared" si="139"/>
        <v>1</v>
      </c>
      <c r="BG88">
        <f t="shared" si="139"/>
        <v>1</v>
      </c>
      <c r="BH88">
        <f t="shared" si="139"/>
        <v>1</v>
      </c>
    </row>
    <row r="90" spans="1:60" x14ac:dyDescent="0.25">
      <c r="A90" t="s">
        <v>692</v>
      </c>
      <c r="B90">
        <f t="shared" ref="B90:AG90" si="140">45*(0.8+0.2/B86)-2.5*ImpSS</f>
        <v>40</v>
      </c>
      <c r="C90">
        <f t="shared" si="140"/>
        <v>40</v>
      </c>
      <c r="D90">
        <f t="shared" si="140"/>
        <v>40</v>
      </c>
      <c r="E90">
        <f t="shared" si="140"/>
        <v>40</v>
      </c>
      <c r="F90">
        <f t="shared" si="140"/>
        <v>40</v>
      </c>
      <c r="G90">
        <f t="shared" si="140"/>
        <v>40</v>
      </c>
      <c r="H90">
        <f t="shared" si="140"/>
        <v>40.002745577453048</v>
      </c>
      <c r="I90">
        <f t="shared" si="140"/>
        <v>40.002745577453048</v>
      </c>
      <c r="J90">
        <f t="shared" si="140"/>
        <v>40</v>
      </c>
      <c r="K90">
        <f t="shared" si="140"/>
        <v>40</v>
      </c>
      <c r="L90">
        <f t="shared" si="140"/>
        <v>40</v>
      </c>
      <c r="M90">
        <f t="shared" si="140"/>
        <v>40</v>
      </c>
      <c r="N90">
        <f t="shared" si="140"/>
        <v>40</v>
      </c>
      <c r="O90">
        <f t="shared" si="140"/>
        <v>40</v>
      </c>
      <c r="P90">
        <f t="shared" si="140"/>
        <v>40</v>
      </c>
      <c r="Q90">
        <f t="shared" si="140"/>
        <v>40</v>
      </c>
      <c r="R90">
        <f t="shared" si="140"/>
        <v>40</v>
      </c>
      <c r="S90">
        <f t="shared" si="140"/>
        <v>40</v>
      </c>
      <c r="T90">
        <f t="shared" si="140"/>
        <v>40</v>
      </c>
      <c r="U90">
        <f t="shared" si="140"/>
        <v>40</v>
      </c>
      <c r="V90">
        <f t="shared" si="140"/>
        <v>40</v>
      </c>
      <c r="W90">
        <f t="shared" si="140"/>
        <v>40</v>
      </c>
      <c r="X90">
        <f t="shared" si="140"/>
        <v>40</v>
      </c>
      <c r="Y90">
        <f t="shared" si="140"/>
        <v>40</v>
      </c>
      <c r="Z90">
        <f t="shared" si="140"/>
        <v>40</v>
      </c>
      <c r="AA90">
        <f t="shared" si="140"/>
        <v>40</v>
      </c>
      <c r="AB90">
        <f t="shared" si="140"/>
        <v>40</v>
      </c>
      <c r="AC90">
        <f t="shared" si="140"/>
        <v>40</v>
      </c>
      <c r="AD90">
        <f t="shared" si="140"/>
        <v>40</v>
      </c>
      <c r="AE90">
        <f t="shared" si="140"/>
        <v>40</v>
      </c>
      <c r="AF90">
        <f t="shared" si="140"/>
        <v>40</v>
      </c>
      <c r="AG90">
        <f t="shared" si="140"/>
        <v>40</v>
      </c>
      <c r="AH90">
        <f t="shared" ref="AH90:BH90" si="141">45*(0.8+0.2/AH86)-2.5*ImpSS</f>
        <v>40</v>
      </c>
      <c r="AI90">
        <f t="shared" si="141"/>
        <v>40</v>
      </c>
      <c r="AJ90">
        <f t="shared" si="141"/>
        <v>40</v>
      </c>
      <c r="AK90">
        <f t="shared" si="141"/>
        <v>40</v>
      </c>
      <c r="AL90">
        <f t="shared" si="141"/>
        <v>40</v>
      </c>
      <c r="AM90">
        <f t="shared" si="141"/>
        <v>40</v>
      </c>
      <c r="AN90">
        <f t="shared" si="141"/>
        <v>40</v>
      </c>
      <c r="AO90">
        <f t="shared" si="141"/>
        <v>40</v>
      </c>
      <c r="AP90">
        <f t="shared" si="141"/>
        <v>40</v>
      </c>
      <c r="AQ90">
        <f t="shared" si="141"/>
        <v>40</v>
      </c>
      <c r="AR90">
        <f t="shared" si="141"/>
        <v>40</v>
      </c>
      <c r="AS90">
        <f t="shared" si="141"/>
        <v>40</v>
      </c>
      <c r="AT90">
        <f t="shared" si="141"/>
        <v>40</v>
      </c>
      <c r="AU90">
        <f t="shared" si="141"/>
        <v>40</v>
      </c>
      <c r="AV90">
        <f t="shared" si="141"/>
        <v>40</v>
      </c>
      <c r="AW90">
        <f t="shared" si="141"/>
        <v>40</v>
      </c>
      <c r="AX90">
        <f t="shared" si="141"/>
        <v>40</v>
      </c>
      <c r="AY90">
        <f t="shared" si="141"/>
        <v>40</v>
      </c>
      <c r="AZ90">
        <f t="shared" si="141"/>
        <v>40</v>
      </c>
      <c r="BA90">
        <f t="shared" si="141"/>
        <v>40</v>
      </c>
      <c r="BB90">
        <f t="shared" si="141"/>
        <v>40</v>
      </c>
      <c r="BC90">
        <f t="shared" si="141"/>
        <v>40</v>
      </c>
      <c r="BD90">
        <f t="shared" si="141"/>
        <v>40</v>
      </c>
      <c r="BE90">
        <f t="shared" si="141"/>
        <v>40</v>
      </c>
      <c r="BF90">
        <f t="shared" si="141"/>
        <v>40</v>
      </c>
      <c r="BG90">
        <f t="shared" si="141"/>
        <v>40</v>
      </c>
      <c r="BH90">
        <f t="shared" si="141"/>
        <v>40</v>
      </c>
    </row>
    <row r="91" spans="1:60" x14ac:dyDescent="0.25">
      <c r="A91" t="s">
        <v>693</v>
      </c>
      <c r="B91">
        <f t="shared" ref="B91:AG91" si="142">(6+3*GlyphOfSnD)*(1+0.25*ImpSnD)</f>
        <v>9</v>
      </c>
      <c r="C91">
        <f t="shared" si="142"/>
        <v>9</v>
      </c>
      <c r="D91">
        <f t="shared" si="142"/>
        <v>9</v>
      </c>
      <c r="E91">
        <f t="shared" si="142"/>
        <v>9</v>
      </c>
      <c r="F91">
        <f t="shared" si="142"/>
        <v>9</v>
      </c>
      <c r="G91">
        <f t="shared" si="142"/>
        <v>9</v>
      </c>
      <c r="H91">
        <f t="shared" si="142"/>
        <v>9</v>
      </c>
      <c r="I91">
        <f t="shared" si="142"/>
        <v>9</v>
      </c>
      <c r="J91">
        <f t="shared" si="142"/>
        <v>9</v>
      </c>
      <c r="K91">
        <f t="shared" si="142"/>
        <v>9</v>
      </c>
      <c r="L91">
        <f t="shared" si="142"/>
        <v>9</v>
      </c>
      <c r="M91">
        <f t="shared" si="142"/>
        <v>9</v>
      </c>
      <c r="N91">
        <f t="shared" si="142"/>
        <v>9</v>
      </c>
      <c r="O91">
        <f t="shared" si="142"/>
        <v>9</v>
      </c>
      <c r="P91">
        <f t="shared" si="142"/>
        <v>9</v>
      </c>
      <c r="Q91">
        <f t="shared" si="142"/>
        <v>9</v>
      </c>
      <c r="R91">
        <f t="shared" si="142"/>
        <v>9</v>
      </c>
      <c r="S91">
        <f t="shared" si="142"/>
        <v>9</v>
      </c>
      <c r="T91">
        <f t="shared" si="142"/>
        <v>9</v>
      </c>
      <c r="U91">
        <f t="shared" si="142"/>
        <v>9</v>
      </c>
      <c r="V91">
        <f t="shared" si="142"/>
        <v>9</v>
      </c>
      <c r="W91">
        <f t="shared" si="142"/>
        <v>9</v>
      </c>
      <c r="X91">
        <f t="shared" si="142"/>
        <v>9</v>
      </c>
      <c r="Y91">
        <f t="shared" si="142"/>
        <v>9</v>
      </c>
      <c r="Z91">
        <f t="shared" si="142"/>
        <v>9</v>
      </c>
      <c r="AA91">
        <f t="shared" si="142"/>
        <v>9</v>
      </c>
      <c r="AB91">
        <f t="shared" si="142"/>
        <v>9</v>
      </c>
      <c r="AC91">
        <f t="shared" si="142"/>
        <v>9</v>
      </c>
      <c r="AD91">
        <f t="shared" si="142"/>
        <v>9</v>
      </c>
      <c r="AE91">
        <f t="shared" si="142"/>
        <v>9</v>
      </c>
      <c r="AF91">
        <f t="shared" si="142"/>
        <v>9</v>
      </c>
      <c r="AG91">
        <f t="shared" si="142"/>
        <v>9</v>
      </c>
      <c r="AH91">
        <f t="shared" ref="AH91:BH91" si="143">(6+3*GlyphOfSnD)*(1+0.25*ImpSnD)</f>
        <v>9</v>
      </c>
      <c r="AI91">
        <f t="shared" si="143"/>
        <v>9</v>
      </c>
      <c r="AJ91">
        <f t="shared" si="143"/>
        <v>9</v>
      </c>
      <c r="AK91">
        <f t="shared" si="143"/>
        <v>9</v>
      </c>
      <c r="AL91">
        <f t="shared" si="143"/>
        <v>9</v>
      </c>
      <c r="AM91">
        <f t="shared" si="143"/>
        <v>9</v>
      </c>
      <c r="AN91">
        <f t="shared" si="143"/>
        <v>9</v>
      </c>
      <c r="AO91">
        <f t="shared" si="143"/>
        <v>9</v>
      </c>
      <c r="AP91">
        <f t="shared" si="143"/>
        <v>9</v>
      </c>
      <c r="AQ91">
        <f t="shared" si="143"/>
        <v>9</v>
      </c>
      <c r="AR91">
        <f t="shared" si="143"/>
        <v>9</v>
      </c>
      <c r="AS91">
        <f t="shared" si="143"/>
        <v>9</v>
      </c>
      <c r="AT91">
        <f t="shared" si="143"/>
        <v>9</v>
      </c>
      <c r="AU91">
        <f t="shared" si="143"/>
        <v>9</v>
      </c>
      <c r="AV91">
        <f t="shared" si="143"/>
        <v>9</v>
      </c>
      <c r="AW91">
        <f t="shared" si="143"/>
        <v>9</v>
      </c>
      <c r="AX91">
        <f t="shared" si="143"/>
        <v>9</v>
      </c>
      <c r="AY91">
        <f t="shared" si="143"/>
        <v>9</v>
      </c>
      <c r="AZ91">
        <f t="shared" si="143"/>
        <v>9</v>
      </c>
      <c r="BA91">
        <f t="shared" si="143"/>
        <v>9</v>
      </c>
      <c r="BB91">
        <f t="shared" si="143"/>
        <v>9</v>
      </c>
      <c r="BC91">
        <f t="shared" si="143"/>
        <v>9</v>
      </c>
      <c r="BD91">
        <f t="shared" si="143"/>
        <v>9</v>
      </c>
      <c r="BE91">
        <f t="shared" si="143"/>
        <v>9</v>
      </c>
      <c r="BF91">
        <f t="shared" si="143"/>
        <v>9</v>
      </c>
      <c r="BG91">
        <f t="shared" si="143"/>
        <v>9</v>
      </c>
      <c r="BH91">
        <f t="shared" si="143"/>
        <v>9</v>
      </c>
    </row>
    <row r="92" spans="1:60" x14ac:dyDescent="0.25">
      <c r="A92" t="s">
        <v>694</v>
      </c>
      <c r="B92">
        <f t="shared" ref="B92:AG92" si="144">3*(1+0.25*ImpSnD)</f>
        <v>4.5</v>
      </c>
      <c r="C92">
        <f t="shared" si="144"/>
        <v>4.5</v>
      </c>
      <c r="D92">
        <f t="shared" si="144"/>
        <v>4.5</v>
      </c>
      <c r="E92">
        <f t="shared" si="144"/>
        <v>4.5</v>
      </c>
      <c r="F92">
        <f t="shared" si="144"/>
        <v>4.5</v>
      </c>
      <c r="G92">
        <f t="shared" si="144"/>
        <v>4.5</v>
      </c>
      <c r="H92">
        <f t="shared" si="144"/>
        <v>4.5</v>
      </c>
      <c r="I92">
        <f t="shared" si="144"/>
        <v>4.5</v>
      </c>
      <c r="J92">
        <f t="shared" si="144"/>
        <v>4.5</v>
      </c>
      <c r="K92">
        <f t="shared" si="144"/>
        <v>4.5</v>
      </c>
      <c r="L92">
        <f t="shared" si="144"/>
        <v>4.5</v>
      </c>
      <c r="M92">
        <f t="shared" si="144"/>
        <v>4.5</v>
      </c>
      <c r="N92">
        <f t="shared" si="144"/>
        <v>4.5</v>
      </c>
      <c r="O92">
        <f t="shared" si="144"/>
        <v>4.5</v>
      </c>
      <c r="P92">
        <f t="shared" si="144"/>
        <v>4.5</v>
      </c>
      <c r="Q92">
        <f t="shared" si="144"/>
        <v>4.5</v>
      </c>
      <c r="R92">
        <f t="shared" si="144"/>
        <v>4.5</v>
      </c>
      <c r="S92">
        <f t="shared" si="144"/>
        <v>4.5</v>
      </c>
      <c r="T92">
        <f t="shared" si="144"/>
        <v>4.5</v>
      </c>
      <c r="U92">
        <f t="shared" si="144"/>
        <v>4.5</v>
      </c>
      <c r="V92">
        <f t="shared" si="144"/>
        <v>4.5</v>
      </c>
      <c r="W92">
        <f t="shared" si="144"/>
        <v>4.5</v>
      </c>
      <c r="X92">
        <f t="shared" si="144"/>
        <v>4.5</v>
      </c>
      <c r="Y92">
        <f t="shared" si="144"/>
        <v>4.5</v>
      </c>
      <c r="Z92">
        <f t="shared" si="144"/>
        <v>4.5</v>
      </c>
      <c r="AA92">
        <f t="shared" si="144"/>
        <v>4.5</v>
      </c>
      <c r="AB92">
        <f t="shared" si="144"/>
        <v>4.5</v>
      </c>
      <c r="AC92">
        <f t="shared" si="144"/>
        <v>4.5</v>
      </c>
      <c r="AD92">
        <f t="shared" si="144"/>
        <v>4.5</v>
      </c>
      <c r="AE92">
        <f t="shared" si="144"/>
        <v>4.5</v>
      </c>
      <c r="AF92">
        <f t="shared" si="144"/>
        <v>4.5</v>
      </c>
      <c r="AG92">
        <f t="shared" si="144"/>
        <v>4.5</v>
      </c>
      <c r="AH92">
        <f t="shared" ref="AH92:BH92" si="145">3*(1+0.25*ImpSnD)</f>
        <v>4.5</v>
      </c>
      <c r="AI92">
        <f t="shared" si="145"/>
        <v>4.5</v>
      </c>
      <c r="AJ92">
        <f t="shared" si="145"/>
        <v>4.5</v>
      </c>
      <c r="AK92">
        <f t="shared" si="145"/>
        <v>4.5</v>
      </c>
      <c r="AL92">
        <f t="shared" si="145"/>
        <v>4.5</v>
      </c>
      <c r="AM92">
        <f t="shared" si="145"/>
        <v>4.5</v>
      </c>
      <c r="AN92">
        <f t="shared" si="145"/>
        <v>4.5</v>
      </c>
      <c r="AO92">
        <f t="shared" si="145"/>
        <v>4.5</v>
      </c>
      <c r="AP92">
        <f t="shared" si="145"/>
        <v>4.5</v>
      </c>
      <c r="AQ92">
        <f t="shared" si="145"/>
        <v>4.5</v>
      </c>
      <c r="AR92">
        <f t="shared" si="145"/>
        <v>4.5</v>
      </c>
      <c r="AS92">
        <f t="shared" si="145"/>
        <v>4.5</v>
      </c>
      <c r="AT92">
        <f t="shared" si="145"/>
        <v>4.5</v>
      </c>
      <c r="AU92">
        <f t="shared" si="145"/>
        <v>4.5</v>
      </c>
      <c r="AV92">
        <f t="shared" si="145"/>
        <v>4.5</v>
      </c>
      <c r="AW92">
        <f t="shared" si="145"/>
        <v>4.5</v>
      </c>
      <c r="AX92">
        <f t="shared" si="145"/>
        <v>4.5</v>
      </c>
      <c r="AY92">
        <f t="shared" si="145"/>
        <v>4.5</v>
      </c>
      <c r="AZ92">
        <f t="shared" si="145"/>
        <v>4.5</v>
      </c>
      <c r="BA92">
        <f t="shared" si="145"/>
        <v>4.5</v>
      </c>
      <c r="BB92">
        <f t="shared" si="145"/>
        <v>4.5</v>
      </c>
      <c r="BC92">
        <f t="shared" si="145"/>
        <v>4.5</v>
      </c>
      <c r="BD92">
        <f t="shared" si="145"/>
        <v>4.5</v>
      </c>
      <c r="BE92">
        <f t="shared" si="145"/>
        <v>4.5</v>
      </c>
      <c r="BF92">
        <f t="shared" si="145"/>
        <v>4.5</v>
      </c>
      <c r="BG92">
        <f t="shared" si="145"/>
        <v>4.5</v>
      </c>
      <c r="BH92">
        <f t="shared" si="145"/>
        <v>4.5</v>
      </c>
    </row>
    <row r="93" spans="1:60" x14ac:dyDescent="0.25">
      <c r="A93" t="s">
        <v>695</v>
      </c>
      <c r="B93">
        <f t="shared" ref="B93:AG93" si="146">25/B87</f>
        <v>25</v>
      </c>
      <c r="C93">
        <f t="shared" si="146"/>
        <v>25</v>
      </c>
      <c r="D93">
        <f t="shared" si="146"/>
        <v>25</v>
      </c>
      <c r="E93">
        <f t="shared" si="146"/>
        <v>25</v>
      </c>
      <c r="F93">
        <f t="shared" si="146"/>
        <v>25</v>
      </c>
      <c r="G93">
        <f t="shared" si="146"/>
        <v>25</v>
      </c>
      <c r="H93">
        <f t="shared" si="146"/>
        <v>25.007626604036243</v>
      </c>
      <c r="I93">
        <f t="shared" si="146"/>
        <v>25</v>
      </c>
      <c r="J93">
        <f t="shared" si="146"/>
        <v>25</v>
      </c>
      <c r="K93">
        <f t="shared" si="146"/>
        <v>25</v>
      </c>
      <c r="L93">
        <f t="shared" si="146"/>
        <v>25</v>
      </c>
      <c r="M93">
        <f t="shared" si="146"/>
        <v>25</v>
      </c>
      <c r="N93">
        <f t="shared" si="146"/>
        <v>25</v>
      </c>
      <c r="O93">
        <f t="shared" si="146"/>
        <v>25</v>
      </c>
      <c r="P93">
        <f t="shared" si="146"/>
        <v>25</v>
      </c>
      <c r="Q93">
        <f t="shared" si="146"/>
        <v>25</v>
      </c>
      <c r="R93">
        <f t="shared" si="146"/>
        <v>25</v>
      </c>
      <c r="S93">
        <f t="shared" si="146"/>
        <v>25</v>
      </c>
      <c r="T93">
        <f t="shared" si="146"/>
        <v>25</v>
      </c>
      <c r="U93">
        <f t="shared" si="146"/>
        <v>25</v>
      </c>
      <c r="V93">
        <f t="shared" si="146"/>
        <v>25</v>
      </c>
      <c r="W93">
        <f t="shared" si="146"/>
        <v>25</v>
      </c>
      <c r="X93">
        <f t="shared" si="146"/>
        <v>25</v>
      </c>
      <c r="Y93">
        <f t="shared" si="146"/>
        <v>25</v>
      </c>
      <c r="Z93">
        <f t="shared" si="146"/>
        <v>25</v>
      </c>
      <c r="AA93">
        <f t="shared" si="146"/>
        <v>25</v>
      </c>
      <c r="AB93">
        <f t="shared" si="146"/>
        <v>25</v>
      </c>
      <c r="AC93">
        <f t="shared" si="146"/>
        <v>25</v>
      </c>
      <c r="AD93">
        <f t="shared" si="146"/>
        <v>25</v>
      </c>
      <c r="AE93">
        <f t="shared" si="146"/>
        <v>25</v>
      </c>
      <c r="AF93">
        <f t="shared" si="146"/>
        <v>25</v>
      </c>
      <c r="AG93">
        <f t="shared" si="146"/>
        <v>25</v>
      </c>
      <c r="AH93">
        <f t="shared" ref="AH93:BH93" si="147">25/AH87</f>
        <v>25</v>
      </c>
      <c r="AI93">
        <f t="shared" si="147"/>
        <v>25</v>
      </c>
      <c r="AJ93">
        <f t="shared" si="147"/>
        <v>25</v>
      </c>
      <c r="AK93">
        <f t="shared" si="147"/>
        <v>25</v>
      </c>
      <c r="AL93">
        <f t="shared" si="147"/>
        <v>25</v>
      </c>
      <c r="AM93">
        <f t="shared" si="147"/>
        <v>25</v>
      </c>
      <c r="AN93">
        <f t="shared" si="147"/>
        <v>25</v>
      </c>
      <c r="AO93">
        <f t="shared" si="147"/>
        <v>25</v>
      </c>
      <c r="AP93">
        <f t="shared" si="147"/>
        <v>25</v>
      </c>
      <c r="AQ93">
        <f t="shared" si="147"/>
        <v>25</v>
      </c>
      <c r="AR93">
        <f t="shared" si="147"/>
        <v>25</v>
      </c>
      <c r="AS93">
        <f t="shared" si="147"/>
        <v>25</v>
      </c>
      <c r="AT93">
        <f t="shared" si="147"/>
        <v>25</v>
      </c>
      <c r="AU93">
        <f t="shared" si="147"/>
        <v>25</v>
      </c>
      <c r="AV93">
        <f t="shared" si="147"/>
        <v>25</v>
      </c>
      <c r="AW93">
        <f t="shared" si="147"/>
        <v>25</v>
      </c>
      <c r="AX93">
        <f t="shared" si="147"/>
        <v>25</v>
      </c>
      <c r="AY93">
        <f t="shared" si="147"/>
        <v>25</v>
      </c>
      <c r="AZ93">
        <f t="shared" si="147"/>
        <v>25</v>
      </c>
      <c r="BA93">
        <f t="shared" si="147"/>
        <v>25</v>
      </c>
      <c r="BB93">
        <f t="shared" si="147"/>
        <v>25</v>
      </c>
      <c r="BC93">
        <f t="shared" si="147"/>
        <v>25</v>
      </c>
      <c r="BD93">
        <f t="shared" si="147"/>
        <v>25</v>
      </c>
      <c r="BE93">
        <f t="shared" si="147"/>
        <v>25</v>
      </c>
      <c r="BF93">
        <f t="shared" si="147"/>
        <v>25</v>
      </c>
      <c r="BG93">
        <f t="shared" si="147"/>
        <v>25</v>
      </c>
      <c r="BH93">
        <f t="shared" si="147"/>
        <v>25</v>
      </c>
    </row>
    <row r="94" spans="1:60" x14ac:dyDescent="0.25">
      <c r="A94" t="s">
        <v>696</v>
      </c>
      <c r="B94">
        <f t="shared" ref="B94:AG94" si="148">35/B87</f>
        <v>35</v>
      </c>
      <c r="C94">
        <f t="shared" si="148"/>
        <v>35</v>
      </c>
      <c r="D94">
        <f t="shared" si="148"/>
        <v>35</v>
      </c>
      <c r="E94">
        <f t="shared" si="148"/>
        <v>35</v>
      </c>
      <c r="F94">
        <f t="shared" si="148"/>
        <v>35</v>
      </c>
      <c r="G94">
        <f t="shared" si="148"/>
        <v>35</v>
      </c>
      <c r="H94">
        <f t="shared" si="148"/>
        <v>35.01067724565074</v>
      </c>
      <c r="I94">
        <f t="shared" si="148"/>
        <v>35</v>
      </c>
      <c r="J94">
        <f t="shared" si="148"/>
        <v>35</v>
      </c>
      <c r="K94">
        <f t="shared" si="148"/>
        <v>35</v>
      </c>
      <c r="L94">
        <f t="shared" si="148"/>
        <v>35</v>
      </c>
      <c r="M94">
        <f t="shared" si="148"/>
        <v>35</v>
      </c>
      <c r="N94">
        <f t="shared" si="148"/>
        <v>35</v>
      </c>
      <c r="O94">
        <f t="shared" si="148"/>
        <v>35</v>
      </c>
      <c r="P94">
        <f t="shared" si="148"/>
        <v>35</v>
      </c>
      <c r="Q94">
        <f t="shared" si="148"/>
        <v>35</v>
      </c>
      <c r="R94">
        <f t="shared" si="148"/>
        <v>35</v>
      </c>
      <c r="S94">
        <f t="shared" si="148"/>
        <v>35</v>
      </c>
      <c r="T94">
        <f t="shared" si="148"/>
        <v>35</v>
      </c>
      <c r="U94">
        <f t="shared" si="148"/>
        <v>35</v>
      </c>
      <c r="V94">
        <f t="shared" si="148"/>
        <v>35</v>
      </c>
      <c r="W94">
        <f t="shared" si="148"/>
        <v>35</v>
      </c>
      <c r="X94">
        <f t="shared" si="148"/>
        <v>35</v>
      </c>
      <c r="Y94">
        <f t="shared" si="148"/>
        <v>35</v>
      </c>
      <c r="Z94">
        <f t="shared" si="148"/>
        <v>35</v>
      </c>
      <c r="AA94">
        <f t="shared" si="148"/>
        <v>35</v>
      </c>
      <c r="AB94">
        <f t="shared" si="148"/>
        <v>35</v>
      </c>
      <c r="AC94">
        <f t="shared" si="148"/>
        <v>35</v>
      </c>
      <c r="AD94">
        <f t="shared" si="148"/>
        <v>35</v>
      </c>
      <c r="AE94">
        <f t="shared" si="148"/>
        <v>35</v>
      </c>
      <c r="AF94">
        <f t="shared" si="148"/>
        <v>35</v>
      </c>
      <c r="AG94">
        <f t="shared" si="148"/>
        <v>35</v>
      </c>
      <c r="AH94">
        <f t="shared" ref="AH94:BH94" si="149">35/AH87</f>
        <v>35</v>
      </c>
      <c r="AI94">
        <f t="shared" si="149"/>
        <v>35</v>
      </c>
      <c r="AJ94">
        <f t="shared" si="149"/>
        <v>35</v>
      </c>
      <c r="AK94">
        <f t="shared" si="149"/>
        <v>35</v>
      </c>
      <c r="AL94">
        <f t="shared" si="149"/>
        <v>35</v>
      </c>
      <c r="AM94">
        <f t="shared" si="149"/>
        <v>35</v>
      </c>
      <c r="AN94">
        <f t="shared" si="149"/>
        <v>35</v>
      </c>
      <c r="AO94">
        <f t="shared" si="149"/>
        <v>35</v>
      </c>
      <c r="AP94">
        <f t="shared" si="149"/>
        <v>35</v>
      </c>
      <c r="AQ94">
        <f t="shared" si="149"/>
        <v>35</v>
      </c>
      <c r="AR94">
        <f t="shared" si="149"/>
        <v>35</v>
      </c>
      <c r="AS94">
        <f t="shared" si="149"/>
        <v>35</v>
      </c>
      <c r="AT94">
        <f t="shared" si="149"/>
        <v>35</v>
      </c>
      <c r="AU94">
        <f t="shared" si="149"/>
        <v>35</v>
      </c>
      <c r="AV94">
        <f t="shared" si="149"/>
        <v>35</v>
      </c>
      <c r="AW94">
        <f t="shared" si="149"/>
        <v>35</v>
      </c>
      <c r="AX94">
        <f t="shared" si="149"/>
        <v>35</v>
      </c>
      <c r="AY94">
        <f t="shared" si="149"/>
        <v>35</v>
      </c>
      <c r="AZ94">
        <f t="shared" si="149"/>
        <v>35</v>
      </c>
      <c r="BA94">
        <f t="shared" si="149"/>
        <v>35</v>
      </c>
      <c r="BB94">
        <f t="shared" si="149"/>
        <v>35</v>
      </c>
      <c r="BC94">
        <f t="shared" si="149"/>
        <v>35</v>
      </c>
      <c r="BD94">
        <f t="shared" si="149"/>
        <v>35</v>
      </c>
      <c r="BE94">
        <f t="shared" si="149"/>
        <v>35</v>
      </c>
      <c r="BF94">
        <f t="shared" si="149"/>
        <v>35</v>
      </c>
      <c r="BG94">
        <f t="shared" si="149"/>
        <v>35</v>
      </c>
      <c r="BH94">
        <f t="shared" si="149"/>
        <v>35</v>
      </c>
    </row>
    <row r="95" spans="1:60" x14ac:dyDescent="0.25">
      <c r="A95" t="s">
        <v>697</v>
      </c>
      <c r="B95">
        <f>IF(VilePoisons=0,1,IF(VilePoisons=1,1.07,IF(VilePoisons=2,1.14,1.2)))</f>
        <v>1.07</v>
      </c>
      <c r="C95">
        <f>IF(VilePoisons=0,1,IF(VilePoisons=1,1.07,IF(VilePoisons=2,1.14,1.2)))</f>
        <v>1.07</v>
      </c>
      <c r="D95">
        <f>IF(VilePoisons=0,1,IF(VilePoisons=1,1.07,IF(VilePoisons=2,1.14,1.2)))</f>
        <v>1.07</v>
      </c>
      <c r="E95">
        <f>IF(VilePoisons=0,1,IF(VilePoisons=1,1.07,IF(VilePoisons=2,1.14,1.2)))</f>
        <v>1.07</v>
      </c>
      <c r="F95">
        <f>IF(VilePoisons=0,1,IF(VilePoisons=1,1.07,IF(VilePoisons=2,1.14,1.2)))</f>
        <v>1.07</v>
      </c>
      <c r="G95">
        <f>IF(VilePoisons=0,1,IF(VilePoisons=1,1.07,IF(VilePoisons=2,1.14,1.2)))</f>
        <v>1.07</v>
      </c>
      <c r="H95">
        <f>IF(VilePoisons=0,1,IF(VilePoisons=1,1.07,IF(VilePoisons=2,1.14,1.2)))</f>
        <v>1.07</v>
      </c>
      <c r="I95">
        <f>IF(VilePoisons=0,1,IF(VilePoisons=1,1.07,IF(VilePoisons=2,1.14,1.2)))</f>
        <v>1.07</v>
      </c>
      <c r="J95">
        <f>IF(VilePoisons=0,1,IF(VilePoisons=1,1.07,IF(VilePoisons=2,1.14,1.2)))</f>
        <v>1.07</v>
      </c>
      <c r="K95">
        <f>IF(VilePoisons=0,1,IF(VilePoisons=1,1.07,IF(VilePoisons=2,1.14,1.2)))</f>
        <v>1.07</v>
      </c>
      <c r="L95">
        <f>IF(VilePoisons=0,1,IF(VilePoisons=1,1.07,IF(VilePoisons=2,1.14,1.2)))</f>
        <v>1.07</v>
      </c>
      <c r="M95">
        <f>IF(VilePoisons=0,1,IF(VilePoisons=1,1.07,IF(VilePoisons=2,1.14,1.2)))</f>
        <v>1.07</v>
      </c>
      <c r="N95">
        <f>IF(VilePoisons=0,1,IF(VilePoisons=1,1.07,IF(VilePoisons=2,1.14,1.2)))</f>
        <v>1.07</v>
      </c>
      <c r="O95">
        <f>IF(VilePoisons=0,1,IF(VilePoisons=1,1.07,IF(VilePoisons=2,1.14,1.2)))</f>
        <v>1.07</v>
      </c>
      <c r="P95">
        <f>IF(VilePoisons=0,1,IF(VilePoisons=1,1.07,IF(VilePoisons=2,1.14,1.2)))</f>
        <v>1.07</v>
      </c>
      <c r="Q95">
        <f>IF(VilePoisons=0,1,IF(VilePoisons=1,1.07,IF(VilePoisons=2,1.14,1.2)))</f>
        <v>1.07</v>
      </c>
      <c r="R95">
        <f>IF(VilePoisons=0,1,IF(VilePoisons=1,1.07,IF(VilePoisons=2,1.14,1.2)))</f>
        <v>1.07</v>
      </c>
      <c r="S95">
        <f>IF(VilePoisons=0,1,IF(VilePoisons=1,1.07,IF(VilePoisons=2,1.14,1.2)))</f>
        <v>1.07</v>
      </c>
      <c r="T95">
        <f>IF(VilePoisons=0,1,IF(VilePoisons=1,1.07,IF(VilePoisons=2,1.14,1.2)))</f>
        <v>1.07</v>
      </c>
      <c r="U95">
        <f>IF(VilePoisons=0,1,IF(VilePoisons=1,1.07,IF(VilePoisons=2,1.14,1.2)))</f>
        <v>1.07</v>
      </c>
      <c r="V95">
        <f>IF(VilePoisons=0,1,IF(VilePoisons=1,1.07,IF(VilePoisons=2,1.14,1.2)))</f>
        <v>1.07</v>
      </c>
      <c r="W95">
        <f>IF(VilePoisons=0,1,IF(VilePoisons=1,1.07,IF(VilePoisons=2,1.14,1.2)))</f>
        <v>1.07</v>
      </c>
      <c r="X95">
        <f>IF(VilePoisons=0,1,IF(VilePoisons=1,1.07,IF(VilePoisons=2,1.14,1.2)))</f>
        <v>1.07</v>
      </c>
      <c r="Y95">
        <f>IF(VilePoisons=0,1,IF(VilePoisons=1,1.07,IF(VilePoisons=2,1.14,1.2)))</f>
        <v>1.07</v>
      </c>
      <c r="Z95">
        <f>IF(VilePoisons=0,1,IF(VilePoisons=1,1.07,IF(VilePoisons=2,1.14,1.2)))</f>
        <v>1.07</v>
      </c>
      <c r="AA95">
        <f>IF(VilePoisons=0,1,IF(VilePoisons=1,1.07,IF(VilePoisons=2,1.14,1.2)))</f>
        <v>1.07</v>
      </c>
      <c r="AB95">
        <f>IF(VilePoisons=0,1,IF(VilePoisons=1,1.07,IF(VilePoisons=2,1.14,1.2)))</f>
        <v>1.07</v>
      </c>
      <c r="AC95">
        <f>IF(VilePoisons=0,1,IF(VilePoisons=1,1.07,IF(VilePoisons=2,1.14,1.2)))</f>
        <v>1.07</v>
      </c>
      <c r="AD95">
        <f>IF(VilePoisons=0,1,IF(VilePoisons=1,1.07,IF(VilePoisons=2,1.14,1.2)))</f>
        <v>1.07</v>
      </c>
      <c r="AE95">
        <f>IF(VilePoisons=0,1,IF(VilePoisons=1,1.07,IF(VilePoisons=2,1.14,1.2)))</f>
        <v>1.07</v>
      </c>
      <c r="AF95">
        <f>IF(VilePoisons=0,1,IF(VilePoisons=1,1.07,IF(VilePoisons=2,1.14,1.2)))</f>
        <v>1.07</v>
      </c>
      <c r="AG95">
        <f>IF(VilePoisons=0,1,IF(VilePoisons=1,1.07,IF(VilePoisons=2,1.14,1.2)))</f>
        <v>1.07</v>
      </c>
      <c r="AH95">
        <f>IF(VilePoisons=0,1,IF(VilePoisons=1,1.07,IF(VilePoisons=2,1.14,1.2)))</f>
        <v>1.07</v>
      </c>
      <c r="AI95">
        <f>IF(VilePoisons=0,1,IF(VilePoisons=1,1.07,IF(VilePoisons=2,1.14,1.2)))</f>
        <v>1.07</v>
      </c>
      <c r="AJ95">
        <f>IF(VilePoisons=0,1,IF(VilePoisons=1,1.07,IF(VilePoisons=2,1.14,1.2)))</f>
        <v>1.07</v>
      </c>
      <c r="AK95">
        <f>IF(VilePoisons=0,1,IF(VilePoisons=1,1.07,IF(VilePoisons=2,1.14,1.2)))</f>
        <v>1.07</v>
      </c>
      <c r="AL95">
        <f>IF(VilePoisons=0,1,IF(VilePoisons=1,1.07,IF(VilePoisons=2,1.14,1.2)))</f>
        <v>1.07</v>
      </c>
      <c r="AM95">
        <f>IF(VilePoisons=0,1,IF(VilePoisons=1,1.07,IF(VilePoisons=2,1.14,1.2)))</f>
        <v>1.07</v>
      </c>
      <c r="AN95">
        <f>IF(VilePoisons=0,1,IF(VilePoisons=1,1.07,IF(VilePoisons=2,1.14,1.2)))</f>
        <v>1.07</v>
      </c>
      <c r="AO95">
        <f>IF(VilePoisons=0,1,IF(VilePoisons=1,1.07,IF(VilePoisons=2,1.14,1.2)))</f>
        <v>1.07</v>
      </c>
      <c r="AP95">
        <f>IF(VilePoisons=0,1,IF(VilePoisons=1,1.07,IF(VilePoisons=2,1.14,1.2)))</f>
        <v>1.07</v>
      </c>
      <c r="AQ95">
        <f>IF(VilePoisons=0,1,IF(VilePoisons=1,1.07,IF(VilePoisons=2,1.14,1.2)))</f>
        <v>1.07</v>
      </c>
      <c r="AR95">
        <f>IF(VilePoisons=0,1,IF(VilePoisons=1,1.07,IF(VilePoisons=2,1.14,1.2)))</f>
        <v>1.07</v>
      </c>
      <c r="AS95">
        <f>IF(VilePoisons=0,1,IF(VilePoisons=1,1.07,IF(VilePoisons=2,1.14,1.2)))</f>
        <v>1.07</v>
      </c>
      <c r="AT95">
        <f>IF(VilePoisons=0,1,IF(VilePoisons=1,1.07,IF(VilePoisons=2,1.14,1.2)))</f>
        <v>1.07</v>
      </c>
      <c r="AU95">
        <f>IF(VilePoisons=0,1,IF(VilePoisons=1,1.07,IF(VilePoisons=2,1.14,1.2)))</f>
        <v>1.07</v>
      </c>
      <c r="AV95">
        <f>IF(VilePoisons=0,1,IF(VilePoisons=1,1.07,IF(VilePoisons=2,1.14,1.2)))</f>
        <v>1.07</v>
      </c>
      <c r="AW95">
        <f>IF(VilePoisons=0,1,IF(VilePoisons=1,1.07,IF(VilePoisons=2,1.14,1.2)))</f>
        <v>1.07</v>
      </c>
      <c r="AX95">
        <f>IF(VilePoisons=0,1,IF(VilePoisons=1,1.07,IF(VilePoisons=2,1.14,1.2)))</f>
        <v>1.07</v>
      </c>
      <c r="AY95">
        <f>IF(VilePoisons=0,1,IF(VilePoisons=1,1.07,IF(VilePoisons=2,1.14,1.2)))</f>
        <v>1.07</v>
      </c>
      <c r="AZ95">
        <f>IF(VilePoisons=0,1,IF(VilePoisons=1,1.07,IF(VilePoisons=2,1.14,1.2)))</f>
        <v>1.07</v>
      </c>
      <c r="BA95">
        <f>IF(VilePoisons=0,1,IF(VilePoisons=1,1.07,IF(VilePoisons=2,1.14,1.2)))</f>
        <v>1.07</v>
      </c>
      <c r="BB95">
        <f>IF(VilePoisons=0,1,IF(VilePoisons=1,1.07,IF(VilePoisons=2,1.14,1.2)))</f>
        <v>1.07</v>
      </c>
      <c r="BC95">
        <f>IF(VilePoisons=0,1,IF(VilePoisons=1,1.07,IF(VilePoisons=2,1.14,1.2)))</f>
        <v>1.07</v>
      </c>
      <c r="BD95">
        <f>IF(VilePoisons=0,1,IF(VilePoisons=1,1.07,IF(VilePoisons=2,1.14,1.2)))</f>
        <v>1.07</v>
      </c>
      <c r="BE95">
        <f>IF(VilePoisons=0,1,IF(VilePoisons=1,1.07,IF(VilePoisons=2,1.14,1.2)))</f>
        <v>1.07</v>
      </c>
      <c r="BF95">
        <f>IF(VilePoisons=0,1,IF(VilePoisons=1,1.07,IF(VilePoisons=2,1.14,1.2)))</f>
        <v>1.07</v>
      </c>
      <c r="BG95">
        <f>IF(VilePoisons=0,1,IF(VilePoisons=1,1.07,IF(VilePoisons=2,1.14,1.2)))</f>
        <v>1.07</v>
      </c>
      <c r="BH95">
        <f>IF(VilePoisons=0,1,IF(VilePoisons=1,1.07,IF(VilePoisons=2,1.14,1.2)))</f>
        <v>1.07</v>
      </c>
    </row>
    <row r="97" spans="1:60" x14ac:dyDescent="0.25">
      <c r="A97" t="s">
        <v>698</v>
      </c>
      <c r="B97">
        <f t="shared" ref="B97:AG97" si="150">100*B84-24</f>
        <v>68.028671781699103</v>
      </c>
      <c r="C97">
        <f t="shared" si="150"/>
        <v>68.028671781699103</v>
      </c>
      <c r="D97">
        <f t="shared" si="150"/>
        <v>68.028671781699103</v>
      </c>
      <c r="E97">
        <f t="shared" si="150"/>
        <v>68.028671781699103</v>
      </c>
      <c r="F97">
        <f t="shared" si="150"/>
        <v>67.998174669130194</v>
      </c>
      <c r="G97">
        <f t="shared" si="150"/>
        <v>67.998174669130194</v>
      </c>
      <c r="H97">
        <f t="shared" si="150"/>
        <v>67.998174669130194</v>
      </c>
      <c r="I97">
        <f t="shared" si="150"/>
        <v>67.998174669130208</v>
      </c>
      <c r="J97">
        <f t="shared" si="150"/>
        <v>68.028671781699103</v>
      </c>
      <c r="K97">
        <f t="shared" si="150"/>
        <v>68.028671781699103</v>
      </c>
      <c r="L97">
        <f t="shared" si="150"/>
        <v>68.028671781699103</v>
      </c>
      <c r="M97">
        <f t="shared" si="150"/>
        <v>68.028671781699103</v>
      </c>
      <c r="N97">
        <f t="shared" si="150"/>
        <v>68.028671781699103</v>
      </c>
      <c r="O97">
        <f t="shared" si="150"/>
        <v>68.028671781699103</v>
      </c>
      <c r="P97">
        <f t="shared" si="150"/>
        <v>68.028671781699103</v>
      </c>
      <c r="Q97">
        <f t="shared" si="150"/>
        <v>68.028671781699103</v>
      </c>
      <c r="R97">
        <f t="shared" si="150"/>
        <v>68.028671781699103</v>
      </c>
      <c r="S97">
        <f t="shared" si="150"/>
        <v>68.028671781699103</v>
      </c>
      <c r="T97">
        <f t="shared" si="150"/>
        <v>68.028671781699103</v>
      </c>
      <c r="U97">
        <f t="shared" si="150"/>
        <v>68.028671781699103</v>
      </c>
      <c r="V97">
        <f t="shared" si="150"/>
        <v>68.028671781699103</v>
      </c>
      <c r="W97">
        <f t="shared" si="150"/>
        <v>68.028671781699103</v>
      </c>
      <c r="X97">
        <f t="shared" si="150"/>
        <v>68.028671781699103</v>
      </c>
      <c r="Y97">
        <f t="shared" si="150"/>
        <v>68.028671781699103</v>
      </c>
      <c r="Z97">
        <f t="shared" si="150"/>
        <v>68.028671781699103</v>
      </c>
      <c r="AA97">
        <f t="shared" si="150"/>
        <v>68.028671781699103</v>
      </c>
      <c r="AB97">
        <f t="shared" si="150"/>
        <v>68.028671781699103</v>
      </c>
      <c r="AC97">
        <f t="shared" si="150"/>
        <v>68.028671781699103</v>
      </c>
      <c r="AD97">
        <f t="shared" si="150"/>
        <v>68.028671781699103</v>
      </c>
      <c r="AE97">
        <f t="shared" si="150"/>
        <v>68.028671781699103</v>
      </c>
      <c r="AF97">
        <f t="shared" si="150"/>
        <v>68.028671781699103</v>
      </c>
      <c r="AG97">
        <f t="shared" si="150"/>
        <v>68.028671781699103</v>
      </c>
      <c r="AH97">
        <f t="shared" ref="AH97:BH97" si="151">100*AH84-24</f>
        <v>68.028671781699103</v>
      </c>
      <c r="AI97">
        <f t="shared" si="151"/>
        <v>68.028671781699103</v>
      </c>
      <c r="AJ97">
        <f t="shared" si="151"/>
        <v>68.028671781699103</v>
      </c>
      <c r="AK97">
        <f t="shared" si="151"/>
        <v>68.028671781699103</v>
      </c>
      <c r="AL97">
        <f t="shared" si="151"/>
        <v>68.028671781699103</v>
      </c>
      <c r="AM97">
        <f t="shared" si="151"/>
        <v>68.028671781699103</v>
      </c>
      <c r="AN97">
        <f t="shared" si="151"/>
        <v>68.028671781699103</v>
      </c>
      <c r="AO97">
        <f t="shared" si="151"/>
        <v>68.028671781699103</v>
      </c>
      <c r="AP97">
        <f t="shared" si="151"/>
        <v>68.028671781699103</v>
      </c>
      <c r="AQ97">
        <f t="shared" si="151"/>
        <v>68.028671781699103</v>
      </c>
      <c r="AR97">
        <f t="shared" si="151"/>
        <v>68.028671781699103</v>
      </c>
      <c r="AS97">
        <f t="shared" si="151"/>
        <v>68.028671781699103</v>
      </c>
      <c r="AT97">
        <f t="shared" si="151"/>
        <v>68.028671781699103</v>
      </c>
      <c r="AU97">
        <f t="shared" si="151"/>
        <v>68.028671781699103</v>
      </c>
      <c r="AV97">
        <f t="shared" si="151"/>
        <v>68.028671781699103</v>
      </c>
      <c r="AW97">
        <f t="shared" si="151"/>
        <v>68.028671781699103</v>
      </c>
      <c r="AX97">
        <f t="shared" si="151"/>
        <v>68.028671781699103</v>
      </c>
      <c r="AY97">
        <f t="shared" si="151"/>
        <v>68.028671781699103</v>
      </c>
      <c r="AZ97">
        <f t="shared" si="151"/>
        <v>68.028671781699103</v>
      </c>
      <c r="BA97">
        <f t="shared" si="151"/>
        <v>68.028671781699103</v>
      </c>
      <c r="BB97">
        <f t="shared" si="151"/>
        <v>68.028671781699103</v>
      </c>
      <c r="BC97">
        <f t="shared" si="151"/>
        <v>68.028671781699103</v>
      </c>
      <c r="BD97">
        <f t="shared" si="151"/>
        <v>68.028671781699103</v>
      </c>
      <c r="BE97">
        <f t="shared" si="151"/>
        <v>68.028671781699103</v>
      </c>
      <c r="BF97">
        <f t="shared" si="151"/>
        <v>68.028671781699103</v>
      </c>
      <c r="BG97">
        <f t="shared" si="151"/>
        <v>68.028671781699103</v>
      </c>
      <c r="BH97">
        <f t="shared" si="151"/>
        <v>68.028671781699103</v>
      </c>
    </row>
    <row r="98" spans="1:60" x14ac:dyDescent="0.25">
      <c r="A98" t="s">
        <v>699</v>
      </c>
      <c r="B98">
        <f t="shared" ref="B98:AG98" si="152">100*B85-24</f>
        <v>68.028671781699103</v>
      </c>
      <c r="C98">
        <f t="shared" si="152"/>
        <v>68.028671781699103</v>
      </c>
      <c r="D98">
        <f t="shared" si="152"/>
        <v>68.028671781699103</v>
      </c>
      <c r="E98">
        <f t="shared" si="152"/>
        <v>68.028671781699103</v>
      </c>
      <c r="F98">
        <f t="shared" si="152"/>
        <v>67.998174669130194</v>
      </c>
      <c r="G98">
        <f t="shared" si="152"/>
        <v>67.998174669130194</v>
      </c>
      <c r="H98">
        <f t="shared" si="152"/>
        <v>67.998174669130194</v>
      </c>
      <c r="I98">
        <f t="shared" si="152"/>
        <v>67.998174669130208</v>
      </c>
      <c r="J98">
        <f t="shared" si="152"/>
        <v>68.028671781699103</v>
      </c>
      <c r="K98">
        <f t="shared" si="152"/>
        <v>68.028671781699103</v>
      </c>
      <c r="L98">
        <f t="shared" si="152"/>
        <v>68.028671781699103</v>
      </c>
      <c r="M98">
        <f t="shared" si="152"/>
        <v>68.028671781699103</v>
      </c>
      <c r="N98">
        <f t="shared" si="152"/>
        <v>68.028671781699103</v>
      </c>
      <c r="O98">
        <f t="shared" si="152"/>
        <v>68.028671781699103</v>
      </c>
      <c r="P98">
        <f t="shared" si="152"/>
        <v>68.028671781699103</v>
      </c>
      <c r="Q98">
        <f t="shared" si="152"/>
        <v>68.028671781699103</v>
      </c>
      <c r="R98">
        <f t="shared" si="152"/>
        <v>68.028671781699103</v>
      </c>
      <c r="S98">
        <f t="shared" si="152"/>
        <v>68.028671781699103</v>
      </c>
      <c r="T98">
        <f t="shared" si="152"/>
        <v>68.028671781699103</v>
      </c>
      <c r="U98">
        <f t="shared" si="152"/>
        <v>68.028671781699103</v>
      </c>
      <c r="V98">
        <f t="shared" si="152"/>
        <v>68.028671781699103</v>
      </c>
      <c r="W98">
        <f t="shared" si="152"/>
        <v>68.028671781699103</v>
      </c>
      <c r="X98">
        <f t="shared" si="152"/>
        <v>68.028671781699103</v>
      </c>
      <c r="Y98">
        <f t="shared" si="152"/>
        <v>68.028671781699103</v>
      </c>
      <c r="Z98">
        <f t="shared" si="152"/>
        <v>68.028671781699103</v>
      </c>
      <c r="AA98">
        <f t="shared" si="152"/>
        <v>68.028671781699103</v>
      </c>
      <c r="AB98">
        <f t="shared" si="152"/>
        <v>68.028671781699103</v>
      </c>
      <c r="AC98">
        <f t="shared" si="152"/>
        <v>68.028671781699103</v>
      </c>
      <c r="AD98">
        <f t="shared" si="152"/>
        <v>68.028671781699103</v>
      </c>
      <c r="AE98">
        <f t="shared" si="152"/>
        <v>68.028671781699103</v>
      </c>
      <c r="AF98">
        <f t="shared" si="152"/>
        <v>68.028671781699103</v>
      </c>
      <c r="AG98">
        <f t="shared" si="152"/>
        <v>68.028671781699103</v>
      </c>
      <c r="AH98">
        <f t="shared" ref="AH98:BH98" si="153">100*AH85-24</f>
        <v>68.028671781699103</v>
      </c>
      <c r="AI98">
        <f t="shared" si="153"/>
        <v>68.028671781699103</v>
      </c>
      <c r="AJ98">
        <f t="shared" si="153"/>
        <v>68.028671781699103</v>
      </c>
      <c r="AK98">
        <f t="shared" si="153"/>
        <v>68.028671781699103</v>
      </c>
      <c r="AL98">
        <f t="shared" si="153"/>
        <v>68.028671781699103</v>
      </c>
      <c r="AM98">
        <f t="shared" si="153"/>
        <v>68.028671781699103</v>
      </c>
      <c r="AN98">
        <f t="shared" si="153"/>
        <v>68.028671781699103</v>
      </c>
      <c r="AO98">
        <f t="shared" si="153"/>
        <v>68.028671781699103</v>
      </c>
      <c r="AP98">
        <f t="shared" si="153"/>
        <v>68.028671781699103</v>
      </c>
      <c r="AQ98">
        <f t="shared" si="153"/>
        <v>68.028671781699103</v>
      </c>
      <c r="AR98">
        <f t="shared" si="153"/>
        <v>68.028671781699103</v>
      </c>
      <c r="AS98">
        <f t="shared" si="153"/>
        <v>68.028671781699103</v>
      </c>
      <c r="AT98">
        <f t="shared" si="153"/>
        <v>68.028671781699103</v>
      </c>
      <c r="AU98">
        <f t="shared" si="153"/>
        <v>68.028671781699103</v>
      </c>
      <c r="AV98">
        <f t="shared" si="153"/>
        <v>68.028671781699103</v>
      </c>
      <c r="AW98">
        <f t="shared" si="153"/>
        <v>68.028671781699103</v>
      </c>
      <c r="AX98">
        <f t="shared" si="153"/>
        <v>68.028671781699103</v>
      </c>
      <c r="AY98">
        <f t="shared" si="153"/>
        <v>68.028671781699103</v>
      </c>
      <c r="AZ98">
        <f t="shared" si="153"/>
        <v>68.028671781699103</v>
      </c>
      <c r="BA98">
        <f t="shared" si="153"/>
        <v>68.028671781699103</v>
      </c>
      <c r="BB98">
        <f t="shared" si="153"/>
        <v>68.028671781699103</v>
      </c>
      <c r="BC98">
        <f t="shared" si="153"/>
        <v>68.028671781699103</v>
      </c>
      <c r="BD98">
        <f t="shared" si="153"/>
        <v>68.028671781699103</v>
      </c>
      <c r="BE98">
        <f t="shared" si="153"/>
        <v>68.028671781699103</v>
      </c>
      <c r="BF98">
        <f t="shared" si="153"/>
        <v>68.028671781699103</v>
      </c>
      <c r="BG98">
        <f t="shared" si="153"/>
        <v>68.028671781699103</v>
      </c>
      <c r="BH98">
        <f t="shared" si="153"/>
        <v>68.028671781699103</v>
      </c>
    </row>
    <row r="100" spans="1:60" x14ac:dyDescent="0.25">
      <c r="A100" t="s">
        <v>700</v>
      </c>
      <c r="B100">
        <f t="shared" ref="B100:AG100" si="154">B5/45.90598679</f>
        <v>19.714204252704182</v>
      </c>
      <c r="C100">
        <f t="shared" si="154"/>
        <v>19.714204252704182</v>
      </c>
      <c r="D100">
        <f t="shared" si="154"/>
        <v>19.714204252704182</v>
      </c>
      <c r="E100">
        <f t="shared" si="154"/>
        <v>19.735987903812141</v>
      </c>
      <c r="F100">
        <f t="shared" si="154"/>
        <v>19.714204252704182</v>
      </c>
      <c r="G100">
        <f t="shared" si="154"/>
        <v>19.714204252704182</v>
      </c>
      <c r="H100">
        <f t="shared" si="154"/>
        <v>19.714204252704182</v>
      </c>
      <c r="I100">
        <f t="shared" si="154"/>
        <v>19.714204252704182</v>
      </c>
      <c r="J100">
        <f t="shared" si="154"/>
        <v>19.714204252704182</v>
      </c>
      <c r="K100">
        <f t="shared" si="154"/>
        <v>19.714204252704182</v>
      </c>
      <c r="L100">
        <f t="shared" si="154"/>
        <v>19.714204252704182</v>
      </c>
      <c r="M100">
        <f t="shared" si="154"/>
        <v>19.714204252704182</v>
      </c>
      <c r="N100">
        <f t="shared" si="154"/>
        <v>19.714204252704182</v>
      </c>
      <c r="O100">
        <f t="shared" si="154"/>
        <v>19.714204252704182</v>
      </c>
      <c r="P100">
        <f t="shared" si="154"/>
        <v>19.714204252704182</v>
      </c>
      <c r="Q100">
        <f t="shared" si="154"/>
        <v>19.714204252704182</v>
      </c>
      <c r="R100">
        <f t="shared" si="154"/>
        <v>19.714204252704182</v>
      </c>
      <c r="S100">
        <f t="shared" si="154"/>
        <v>19.714204252704182</v>
      </c>
      <c r="T100">
        <f t="shared" si="154"/>
        <v>19.714204252704182</v>
      </c>
      <c r="U100">
        <f t="shared" si="154"/>
        <v>19.714204252704182</v>
      </c>
      <c r="V100">
        <f t="shared" si="154"/>
        <v>19.714204252704182</v>
      </c>
      <c r="W100">
        <f t="shared" si="154"/>
        <v>19.714204252704182</v>
      </c>
      <c r="X100">
        <f t="shared" si="154"/>
        <v>19.714204252704182</v>
      </c>
      <c r="Y100">
        <f t="shared" si="154"/>
        <v>19.714204252704182</v>
      </c>
      <c r="Z100">
        <f t="shared" si="154"/>
        <v>19.714204252704182</v>
      </c>
      <c r="AA100">
        <f t="shared" si="154"/>
        <v>19.714204252704182</v>
      </c>
      <c r="AB100">
        <f t="shared" si="154"/>
        <v>19.714204252704182</v>
      </c>
      <c r="AC100">
        <f t="shared" si="154"/>
        <v>19.714204252704182</v>
      </c>
      <c r="AD100">
        <f t="shared" si="154"/>
        <v>19.714204252704182</v>
      </c>
      <c r="AE100">
        <f t="shared" si="154"/>
        <v>19.714204252704182</v>
      </c>
      <c r="AF100">
        <f t="shared" si="154"/>
        <v>19.714204252704182</v>
      </c>
      <c r="AG100">
        <f t="shared" si="154"/>
        <v>19.714204252704182</v>
      </c>
      <c r="AH100">
        <f t="shared" ref="AH100:BH100" si="155">AH5/45.90598679</f>
        <v>19.714204252704182</v>
      </c>
      <c r="AI100">
        <f t="shared" si="155"/>
        <v>19.714204252704182</v>
      </c>
      <c r="AJ100">
        <f t="shared" si="155"/>
        <v>19.714204252704182</v>
      </c>
      <c r="AK100">
        <f t="shared" si="155"/>
        <v>19.714204252704182</v>
      </c>
      <c r="AL100">
        <f t="shared" si="155"/>
        <v>19.714204252704182</v>
      </c>
      <c r="AM100">
        <f t="shared" si="155"/>
        <v>19.714204252704182</v>
      </c>
      <c r="AN100">
        <f t="shared" si="155"/>
        <v>19.714204252704182</v>
      </c>
      <c r="AO100">
        <f t="shared" si="155"/>
        <v>19.714204252704182</v>
      </c>
      <c r="AP100">
        <f t="shared" si="155"/>
        <v>19.714204252704182</v>
      </c>
      <c r="AQ100">
        <f t="shared" si="155"/>
        <v>19.714204252704182</v>
      </c>
      <c r="AR100">
        <f t="shared" si="155"/>
        <v>19.714204252704182</v>
      </c>
      <c r="AS100">
        <f t="shared" si="155"/>
        <v>19.714204252704182</v>
      </c>
      <c r="AT100">
        <f t="shared" si="155"/>
        <v>19.714204252704182</v>
      </c>
      <c r="AU100">
        <f t="shared" si="155"/>
        <v>19.714204252704182</v>
      </c>
      <c r="AV100">
        <f t="shared" si="155"/>
        <v>19.714204252704182</v>
      </c>
      <c r="AW100">
        <f t="shared" si="155"/>
        <v>19.714204252704182</v>
      </c>
      <c r="AX100">
        <f t="shared" si="155"/>
        <v>19.714204252704182</v>
      </c>
      <c r="AY100">
        <f t="shared" si="155"/>
        <v>19.714204252704182</v>
      </c>
      <c r="AZ100">
        <f t="shared" si="155"/>
        <v>19.714204252704182</v>
      </c>
      <c r="BA100">
        <f t="shared" si="155"/>
        <v>19.714204252704182</v>
      </c>
      <c r="BB100">
        <f t="shared" si="155"/>
        <v>19.714204252704182</v>
      </c>
      <c r="BC100">
        <f t="shared" si="155"/>
        <v>19.714204252704182</v>
      </c>
      <c r="BD100">
        <f t="shared" si="155"/>
        <v>19.714204252704182</v>
      </c>
      <c r="BE100">
        <f t="shared" si="155"/>
        <v>19.714204252704182</v>
      </c>
      <c r="BF100">
        <f t="shared" si="155"/>
        <v>19.714204252704182</v>
      </c>
      <c r="BG100">
        <f t="shared" si="155"/>
        <v>19.714204252704182</v>
      </c>
      <c r="BH100">
        <f t="shared" si="155"/>
        <v>19.714204252704182</v>
      </c>
    </row>
    <row r="101" spans="1:60" x14ac:dyDescent="0.25">
      <c r="A101" t="s">
        <v>701</v>
      </c>
      <c r="B101">
        <f>B100+LotP+HotC+Malice+IF(B51=1,CQC,0)-4.8</f>
        <v>32.914204252704181</v>
      </c>
      <c r="C101">
        <f>C100+LotP+HotC+Malice+IF(C51=1,CQC,0)-4.8</f>
        <v>32.914204252704181</v>
      </c>
      <c r="D101">
        <f>D100+LotP+HotC+Malice+IF(D51=1,CQC,0)-4.8</f>
        <v>32.914204252704181</v>
      </c>
      <c r="E101">
        <f>E100+LotP+HotC+Malice+IF(E51=1,CQC,0)-4.8</f>
        <v>32.935987903812148</v>
      </c>
      <c r="F101">
        <f>F100+LotP+HotC+Malice+IF(F51=1,CQC,0)-4.8</f>
        <v>32.914204252704181</v>
      </c>
      <c r="G101">
        <f>G100+LotP+HotC+Malice+IF(G51=1,CQC,0)-4.8</f>
        <v>32.914204252704181</v>
      </c>
      <c r="H101">
        <f>H100+LotP+HotC+Malice+IF(H51=1,CQC,0)-4.8</f>
        <v>32.914204252704181</v>
      </c>
      <c r="I101">
        <f>I100+LotP+HotC+Malice+IF(I51=1,CQC,0)-4.8</f>
        <v>32.914204252704181</v>
      </c>
      <c r="J101">
        <f>J100+LotP+HotC+Malice+IF(J51=1,CQC,0)-4.8</f>
        <v>32.914204252704181</v>
      </c>
      <c r="K101">
        <f>K100+LotP+HotC+Malice+IF(K51=1,CQC,0)-4.8</f>
        <v>32.914204252704181</v>
      </c>
      <c r="L101">
        <f>L100+LotP+HotC+Malice+IF(L51=1,CQC,0)-4.8</f>
        <v>32.914204252704181</v>
      </c>
      <c r="M101">
        <f>M100+LotP+HotC+Malice+IF(M51=1,CQC,0)-4.8</f>
        <v>32.914204252704181</v>
      </c>
      <c r="N101">
        <f>N100+LotP+HotC+Malice+IF(N51=1,CQC,0)-4.8</f>
        <v>32.914204252704181</v>
      </c>
      <c r="O101">
        <f>O100+LotP+HotC+Malice+IF(O51=1,CQC,0)-4.8</f>
        <v>32.914204252704181</v>
      </c>
      <c r="P101">
        <f>P100+LotP+HotC+Malice+IF(P51=1,CQC,0)-4.8</f>
        <v>32.914204252704181</v>
      </c>
      <c r="Q101">
        <f>Q100+LotP+HotC+Malice+IF(Q51=1,CQC,0)-4.8</f>
        <v>32.914204252704181</v>
      </c>
      <c r="R101">
        <f>R100+LotP+HotC+Malice+IF(R51=1,CQC,0)-4.8</f>
        <v>32.914204252704181</v>
      </c>
      <c r="S101">
        <f>S100+LotP+HotC+Malice+IF(S51=1,CQC,0)-4.8</f>
        <v>32.914204252704181</v>
      </c>
      <c r="T101">
        <f>T100+LotP+HotC+Malice+IF(T51=1,CQC,0)-4.8</f>
        <v>32.914204252704181</v>
      </c>
      <c r="U101">
        <f>U100+LotP+HotC+Malice+IF(U51=1,CQC,0)-4.8</f>
        <v>27.914204252704177</v>
      </c>
      <c r="V101">
        <f>V100+LotP+HotC+Malice+IF(V51=1,CQC,0)-4.8</f>
        <v>27.914204252704177</v>
      </c>
      <c r="W101">
        <f>W100+LotP+HotC+Malice+IF(W51=1,CQC,0)-4.8</f>
        <v>32.914204252704181</v>
      </c>
      <c r="X101">
        <f>X100+LotP+HotC+Malice+IF(X51=1,CQC,0)-4.8</f>
        <v>32.914204252704181</v>
      </c>
      <c r="Y101">
        <f>Y100+LotP+HotC+Malice+IF(Y51=1,CQC,0)-4.8</f>
        <v>32.914204252704181</v>
      </c>
      <c r="Z101">
        <f>Z100+LotP+HotC+Malice+IF(Z51=1,CQC,0)-4.8</f>
        <v>32.914204252704181</v>
      </c>
      <c r="AA101">
        <f>AA100+LotP+HotC+Malice+IF(AA51=1,CQC,0)-4.8</f>
        <v>32.914204252704181</v>
      </c>
      <c r="AB101">
        <f>AB100+LotP+HotC+Malice+IF(AB51=1,CQC,0)-4.8</f>
        <v>32.914204252704181</v>
      </c>
      <c r="AC101">
        <f>AC100+LotP+HotC+Malice+IF(AC51=1,CQC,0)-4.8</f>
        <v>32.914204252704181</v>
      </c>
      <c r="AD101">
        <f>AD100+LotP+HotC+Malice+IF(AD51=1,CQC,0)-4.8</f>
        <v>32.914204252704181</v>
      </c>
      <c r="AE101">
        <f>AE100+LotP+HotC+Malice+IF(AE51=1,CQC,0)-4.8</f>
        <v>32.914204252704181</v>
      </c>
      <c r="AF101">
        <f>AF100+LotP+HotC+Malice+IF(AF51=1,CQC,0)-4.8</f>
        <v>32.914204252704181</v>
      </c>
      <c r="AG101">
        <f>AG100+LotP+HotC+Malice+IF(AG51=1,CQC,0)-4.8</f>
        <v>32.914204252704181</v>
      </c>
      <c r="AH101">
        <f>AH100+LotP+HotC+Malice+IF(AH51=1,CQC,0)-4.8</f>
        <v>32.914204252704181</v>
      </c>
      <c r="AI101">
        <f>AI100+LotP+HotC+Malice+IF(AI51=1,CQC,0)-4.8</f>
        <v>32.914204252704181</v>
      </c>
      <c r="AJ101">
        <f>AJ100+LotP+HotC+Malice+IF(AJ51=1,CQC,0)-4.8</f>
        <v>32.914204252704181</v>
      </c>
      <c r="AK101">
        <f>AK100+LotP+HotC+Malice+IF(AK51=1,CQC,0)-4.8</f>
        <v>32.914204252704181</v>
      </c>
      <c r="AL101">
        <f>AL100+LotP+HotC+Malice+IF(AL51=1,CQC,0)-4.8</f>
        <v>32.914204252704181</v>
      </c>
      <c r="AM101">
        <f>AM100+LotP+HotC+Malice+IF(AM51=1,CQC,0)-4.8</f>
        <v>32.914204252704181</v>
      </c>
      <c r="AN101">
        <f>AN100+LotP+HotC+Malice+IF(AN51=1,CQC,0)-4.8</f>
        <v>32.914204252704181</v>
      </c>
      <c r="AO101">
        <f>AO100+LotP+HotC+Malice+IF(AO51=1,CQC,0)-4.8</f>
        <v>32.914204252704181</v>
      </c>
      <c r="AP101">
        <f>AP100+LotP+HotC+Malice+IF(AP51=1,CQC,0)-4.8</f>
        <v>32.914204252704181</v>
      </c>
      <c r="AQ101">
        <f>AQ100+LotP+HotC+Malice+IF(AQ51=1,CQC,0)-4.8</f>
        <v>32.914204252704181</v>
      </c>
      <c r="AR101">
        <f>AR100+LotP+HotC+Malice+IF(AR51=1,CQC,0)-4.8</f>
        <v>32.914204252704181</v>
      </c>
      <c r="AS101">
        <f>AS100+LotP+HotC+Malice+IF(AS51=1,CQC,0)-4.8</f>
        <v>32.914204252704181</v>
      </c>
      <c r="AT101">
        <f>AT100+LotP+HotC+Malice+IF(AT51=1,CQC,0)-4.8</f>
        <v>32.914204252704181</v>
      </c>
      <c r="AU101">
        <f>AU100+LotP+HotC+Malice+IF(AU51=1,CQC,0)-4.8</f>
        <v>32.914204252704181</v>
      </c>
      <c r="AV101">
        <f>AV100+LotP+HotC+Malice+IF(AV51=1,CQC,0)-4.8</f>
        <v>32.914204252704181</v>
      </c>
      <c r="AW101">
        <f>AW100+LotP+HotC+Malice+IF(AW51=1,CQC,0)-4.8</f>
        <v>32.914204252704181</v>
      </c>
      <c r="AX101">
        <f>AX100+LotP+HotC+Malice+IF(AX51=1,CQC,0)-4.8</f>
        <v>32.914204252704181</v>
      </c>
      <c r="AY101">
        <f>AY100+LotP+HotC+Malice+IF(AY51=1,CQC,0)-4.8</f>
        <v>32.914204252704181</v>
      </c>
      <c r="AZ101">
        <f>AZ100+LotP+HotC+Malice+IF(AZ51=1,CQC,0)-4.8</f>
        <v>32.914204252704181</v>
      </c>
      <c r="BA101">
        <f>BA100+LotP+HotC+Malice+IF(BA51=1,CQC,0)-4.8</f>
        <v>32.914204252704181</v>
      </c>
      <c r="BB101">
        <f>BB100+LotP+HotC+Malice+IF(BB51=1,CQC,0)-4.8</f>
        <v>32.914204252704181</v>
      </c>
      <c r="BC101">
        <f>BC100+LotP+HotC+Malice+IF(BC51=1,CQC,0)-4.8</f>
        <v>32.914204252704181</v>
      </c>
      <c r="BD101">
        <f>BD100+LotP+HotC+Malice+IF(BD51=1,CQC,0)-4.8</f>
        <v>32.914204252704181</v>
      </c>
      <c r="BE101">
        <f>BE100+LotP+HotC+Malice+IF(BE51=1,CQC,0)-4.8</f>
        <v>32.914204252704181</v>
      </c>
      <c r="BF101">
        <f>BF100+LotP+HotC+Malice+IF(BF51=1,CQC,0)-4.8</f>
        <v>32.914204252704181</v>
      </c>
      <c r="BG101">
        <f>BG100+LotP+HotC+Malice+IF(BG51=1,CQC,0)-4.8</f>
        <v>32.914204252704181</v>
      </c>
      <c r="BH101">
        <f>BH100+LotP+HotC+Malice+IF(BH51=1,CQC,0)-4.8</f>
        <v>32.914204252704181</v>
      </c>
    </row>
    <row r="102" spans="1:60" x14ac:dyDescent="0.25">
      <c r="A102" t="s">
        <v>702</v>
      </c>
      <c r="B102">
        <f t="shared" ref="B102:AG102" si="156">Moonkin+HotC-3+B100+Scorch</f>
        <v>29.714204252704182</v>
      </c>
      <c r="C102">
        <f t="shared" si="156"/>
        <v>29.714204252704182</v>
      </c>
      <c r="D102">
        <f t="shared" si="156"/>
        <v>29.714204252704182</v>
      </c>
      <c r="E102">
        <f t="shared" si="156"/>
        <v>29.735987903812141</v>
      </c>
      <c r="F102">
        <f t="shared" si="156"/>
        <v>29.714204252704182</v>
      </c>
      <c r="G102">
        <f t="shared" si="156"/>
        <v>29.714204252704182</v>
      </c>
      <c r="H102">
        <f t="shared" si="156"/>
        <v>29.714204252704182</v>
      </c>
      <c r="I102">
        <f t="shared" si="156"/>
        <v>29.714204252704182</v>
      </c>
      <c r="J102">
        <f t="shared" si="156"/>
        <v>29.714204252704182</v>
      </c>
      <c r="K102">
        <f t="shared" si="156"/>
        <v>29.714204252704182</v>
      </c>
      <c r="L102">
        <f t="shared" si="156"/>
        <v>29.714204252704182</v>
      </c>
      <c r="M102">
        <f t="shared" si="156"/>
        <v>29.714204252704182</v>
      </c>
      <c r="N102">
        <f t="shared" si="156"/>
        <v>29.714204252704182</v>
      </c>
      <c r="O102">
        <f t="shared" si="156"/>
        <v>29.714204252704182</v>
      </c>
      <c r="P102">
        <f t="shared" si="156"/>
        <v>29.714204252704182</v>
      </c>
      <c r="Q102">
        <f t="shared" si="156"/>
        <v>29.714204252704182</v>
      </c>
      <c r="R102">
        <f t="shared" si="156"/>
        <v>29.714204252704182</v>
      </c>
      <c r="S102">
        <f t="shared" si="156"/>
        <v>29.714204252704182</v>
      </c>
      <c r="T102">
        <f t="shared" si="156"/>
        <v>29.714204252704182</v>
      </c>
      <c r="U102">
        <f t="shared" si="156"/>
        <v>29.714204252704182</v>
      </c>
      <c r="V102">
        <f t="shared" si="156"/>
        <v>29.714204252704182</v>
      </c>
      <c r="W102">
        <f t="shared" si="156"/>
        <v>29.714204252704182</v>
      </c>
      <c r="X102">
        <f t="shared" si="156"/>
        <v>29.714204252704182</v>
      </c>
      <c r="Y102">
        <f t="shared" si="156"/>
        <v>29.714204252704182</v>
      </c>
      <c r="Z102">
        <f t="shared" si="156"/>
        <v>29.714204252704182</v>
      </c>
      <c r="AA102">
        <f t="shared" si="156"/>
        <v>29.714204252704182</v>
      </c>
      <c r="AB102">
        <f t="shared" si="156"/>
        <v>29.714204252704182</v>
      </c>
      <c r="AC102">
        <f t="shared" si="156"/>
        <v>29.714204252704182</v>
      </c>
      <c r="AD102">
        <f t="shared" si="156"/>
        <v>29.714204252704182</v>
      </c>
      <c r="AE102">
        <f t="shared" si="156"/>
        <v>29.714204252704182</v>
      </c>
      <c r="AF102">
        <f t="shared" si="156"/>
        <v>29.714204252704182</v>
      </c>
      <c r="AG102">
        <f t="shared" si="156"/>
        <v>29.714204252704182</v>
      </c>
      <c r="AH102">
        <f t="shared" ref="AH102:BH102" si="157">Moonkin+HotC-3+AH100+Scorch</f>
        <v>29.714204252704182</v>
      </c>
      <c r="AI102">
        <f t="shared" si="157"/>
        <v>29.714204252704182</v>
      </c>
      <c r="AJ102">
        <f t="shared" si="157"/>
        <v>29.714204252704182</v>
      </c>
      <c r="AK102">
        <f t="shared" si="157"/>
        <v>29.714204252704182</v>
      </c>
      <c r="AL102">
        <f t="shared" si="157"/>
        <v>29.714204252704182</v>
      </c>
      <c r="AM102">
        <f t="shared" si="157"/>
        <v>29.714204252704182</v>
      </c>
      <c r="AN102">
        <f t="shared" si="157"/>
        <v>29.714204252704182</v>
      </c>
      <c r="AO102">
        <f t="shared" si="157"/>
        <v>29.714204252704182</v>
      </c>
      <c r="AP102">
        <f t="shared" si="157"/>
        <v>29.714204252704182</v>
      </c>
      <c r="AQ102">
        <f t="shared" si="157"/>
        <v>29.714204252704182</v>
      </c>
      <c r="AR102">
        <f t="shared" si="157"/>
        <v>29.714204252704182</v>
      </c>
      <c r="AS102">
        <f t="shared" si="157"/>
        <v>29.714204252704182</v>
      </c>
      <c r="AT102">
        <f t="shared" si="157"/>
        <v>29.714204252704182</v>
      </c>
      <c r="AU102">
        <f t="shared" si="157"/>
        <v>29.714204252704182</v>
      </c>
      <c r="AV102">
        <f t="shared" si="157"/>
        <v>29.714204252704182</v>
      </c>
      <c r="AW102">
        <f t="shared" si="157"/>
        <v>29.714204252704182</v>
      </c>
      <c r="AX102">
        <f t="shared" si="157"/>
        <v>29.714204252704182</v>
      </c>
      <c r="AY102">
        <f t="shared" si="157"/>
        <v>29.714204252704182</v>
      </c>
      <c r="AZ102">
        <f t="shared" si="157"/>
        <v>29.714204252704182</v>
      </c>
      <c r="BA102">
        <f t="shared" si="157"/>
        <v>29.714204252704182</v>
      </c>
      <c r="BB102">
        <f t="shared" si="157"/>
        <v>29.714204252704182</v>
      </c>
      <c r="BC102">
        <f t="shared" si="157"/>
        <v>29.714204252704182</v>
      </c>
      <c r="BD102">
        <f t="shared" si="157"/>
        <v>29.714204252704182</v>
      </c>
      <c r="BE102">
        <f t="shared" si="157"/>
        <v>29.714204252704182</v>
      </c>
      <c r="BF102">
        <f t="shared" si="157"/>
        <v>29.714204252704182</v>
      </c>
      <c r="BG102">
        <f t="shared" si="157"/>
        <v>29.714204252704182</v>
      </c>
      <c r="BH102">
        <f t="shared" si="157"/>
        <v>29.714204252704182</v>
      </c>
    </row>
    <row r="104" spans="1:60" x14ac:dyDescent="0.25">
      <c r="A104" t="s">
        <v>703</v>
      </c>
      <c r="B104">
        <f t="shared" ref="B104:AG104" si="158">10-((-1)^B15)*TricksOnCool*15/(30+SnDParam)+2.5*Vitality/3</f>
        <v>12.008196721311476</v>
      </c>
      <c r="C104">
        <f t="shared" si="158"/>
        <v>12.008196721311476</v>
      </c>
      <c r="D104">
        <f t="shared" si="158"/>
        <v>12.008196721311476</v>
      </c>
      <c r="E104">
        <f t="shared" si="158"/>
        <v>12.008196721311476</v>
      </c>
      <c r="F104">
        <f t="shared" si="158"/>
        <v>12.008196721311476</v>
      </c>
      <c r="G104">
        <f t="shared" si="158"/>
        <v>12.008196721311476</v>
      </c>
      <c r="H104">
        <f t="shared" si="158"/>
        <v>12.008196721311476</v>
      </c>
      <c r="I104">
        <f t="shared" si="158"/>
        <v>12.008196721311476</v>
      </c>
      <c r="J104">
        <f t="shared" si="158"/>
        <v>12.008196721311476</v>
      </c>
      <c r="K104">
        <f t="shared" si="158"/>
        <v>12.008196721311476</v>
      </c>
      <c r="L104">
        <f t="shared" si="158"/>
        <v>12.008196721311476</v>
      </c>
      <c r="M104">
        <f t="shared" si="158"/>
        <v>12.008196721311476</v>
      </c>
      <c r="N104">
        <f t="shared" si="158"/>
        <v>12.008196721311476</v>
      </c>
      <c r="O104">
        <f t="shared" si="158"/>
        <v>12.008196721311476</v>
      </c>
      <c r="P104">
        <f t="shared" si="158"/>
        <v>12.008196721311476</v>
      </c>
      <c r="Q104">
        <f t="shared" si="158"/>
        <v>12.008196721311476</v>
      </c>
      <c r="R104">
        <f t="shared" si="158"/>
        <v>12.008196721311476</v>
      </c>
      <c r="S104">
        <f t="shared" si="158"/>
        <v>12.008196721311476</v>
      </c>
      <c r="T104">
        <f t="shared" si="158"/>
        <v>12.008196721311476</v>
      </c>
      <c r="U104">
        <f t="shared" si="158"/>
        <v>12.008196721311476</v>
      </c>
      <c r="V104">
        <f t="shared" si="158"/>
        <v>12.008196721311476</v>
      </c>
      <c r="W104">
        <f t="shared" si="158"/>
        <v>12.008196721311476</v>
      </c>
      <c r="X104">
        <f t="shared" si="158"/>
        <v>12.008196721311476</v>
      </c>
      <c r="Y104">
        <f t="shared" si="158"/>
        <v>12.008196721311476</v>
      </c>
      <c r="Z104">
        <f t="shared" si="158"/>
        <v>12.991803278688524</v>
      </c>
      <c r="AA104">
        <f t="shared" si="158"/>
        <v>12.008196721311476</v>
      </c>
      <c r="AB104">
        <f t="shared" si="158"/>
        <v>12.008196721311476</v>
      </c>
      <c r="AC104">
        <f t="shared" si="158"/>
        <v>12.008196721311476</v>
      </c>
      <c r="AD104">
        <f t="shared" si="158"/>
        <v>12.008196721311476</v>
      </c>
      <c r="AE104">
        <f t="shared" si="158"/>
        <v>12.008196721311476</v>
      </c>
      <c r="AF104">
        <f t="shared" si="158"/>
        <v>12.008196721311476</v>
      </c>
      <c r="AG104">
        <f t="shared" si="158"/>
        <v>12.008196721311476</v>
      </c>
      <c r="AH104">
        <f t="shared" ref="AH104:BH104" si="159">10-((-1)^AH15)*TricksOnCool*15/(30+SnDParam)+2.5*Vitality/3</f>
        <v>12.008196721311476</v>
      </c>
      <c r="AI104">
        <f t="shared" si="159"/>
        <v>12.008196721311476</v>
      </c>
      <c r="AJ104">
        <f t="shared" si="159"/>
        <v>12.008196721311476</v>
      </c>
      <c r="AK104">
        <f t="shared" si="159"/>
        <v>12.008196721311476</v>
      </c>
      <c r="AL104">
        <f t="shared" si="159"/>
        <v>12.008196721311476</v>
      </c>
      <c r="AM104">
        <f t="shared" si="159"/>
        <v>12.008196721311476</v>
      </c>
      <c r="AN104">
        <f t="shared" si="159"/>
        <v>12.008196721311476</v>
      </c>
      <c r="AO104">
        <f t="shared" si="159"/>
        <v>12.008196721311476</v>
      </c>
      <c r="AP104">
        <f t="shared" si="159"/>
        <v>12.008196721311476</v>
      </c>
      <c r="AQ104">
        <f t="shared" si="159"/>
        <v>12.008196721311476</v>
      </c>
      <c r="AR104">
        <f t="shared" si="159"/>
        <v>12.008196721311476</v>
      </c>
      <c r="AS104">
        <f t="shared" si="159"/>
        <v>12.008196721311476</v>
      </c>
      <c r="AT104">
        <f t="shared" si="159"/>
        <v>12.008196721311476</v>
      </c>
      <c r="AU104">
        <f t="shared" si="159"/>
        <v>12.008196721311476</v>
      </c>
      <c r="AV104">
        <f t="shared" si="159"/>
        <v>12.008196721311476</v>
      </c>
      <c r="AW104">
        <f t="shared" si="159"/>
        <v>12.008196721311476</v>
      </c>
      <c r="AX104">
        <f t="shared" si="159"/>
        <v>12.008196721311476</v>
      </c>
      <c r="AY104">
        <f t="shared" si="159"/>
        <v>12.008196721311476</v>
      </c>
      <c r="AZ104">
        <f t="shared" si="159"/>
        <v>12.008196721311476</v>
      </c>
      <c r="BA104">
        <f t="shared" si="159"/>
        <v>12.008196721311476</v>
      </c>
      <c r="BB104">
        <f t="shared" si="159"/>
        <v>12.008196721311476</v>
      </c>
      <c r="BC104">
        <f t="shared" si="159"/>
        <v>12.008196721311476</v>
      </c>
      <c r="BD104">
        <f t="shared" si="159"/>
        <v>12.008196721311476</v>
      </c>
      <c r="BE104">
        <f t="shared" si="159"/>
        <v>12.008196721311476</v>
      </c>
      <c r="BF104">
        <f t="shared" si="159"/>
        <v>12.008196721311476</v>
      </c>
      <c r="BG104">
        <f t="shared" si="159"/>
        <v>12.008196721311476</v>
      </c>
      <c r="BH104">
        <f t="shared" si="159"/>
        <v>12.008196721311476</v>
      </c>
    </row>
    <row r="106" spans="1:60" x14ac:dyDescent="0.25">
      <c r="A106" t="s">
        <v>704</v>
      </c>
      <c r="B106">
        <f t="shared" ref="B106:AG106" si="160">1-B107-B108-B109</f>
        <v>1</v>
      </c>
      <c r="C106">
        <f t="shared" si="160"/>
        <v>1</v>
      </c>
      <c r="D106">
        <f t="shared" si="160"/>
        <v>1</v>
      </c>
      <c r="E106">
        <f t="shared" si="160"/>
        <v>1</v>
      </c>
      <c r="F106">
        <f t="shared" si="160"/>
        <v>1</v>
      </c>
      <c r="G106">
        <f t="shared" si="160"/>
        <v>1</v>
      </c>
      <c r="H106">
        <f t="shared" si="160"/>
        <v>1</v>
      </c>
      <c r="I106">
        <f t="shared" si="160"/>
        <v>1</v>
      </c>
      <c r="J106">
        <f t="shared" si="160"/>
        <v>1</v>
      </c>
      <c r="K106">
        <f t="shared" si="160"/>
        <v>1</v>
      </c>
      <c r="L106">
        <f t="shared" si="160"/>
        <v>1</v>
      </c>
      <c r="M106">
        <f t="shared" si="160"/>
        <v>1</v>
      </c>
      <c r="N106">
        <f t="shared" si="160"/>
        <v>1</v>
      </c>
      <c r="O106">
        <f t="shared" si="160"/>
        <v>1</v>
      </c>
      <c r="P106">
        <f t="shared" si="160"/>
        <v>1</v>
      </c>
      <c r="Q106">
        <f t="shared" si="160"/>
        <v>1</v>
      </c>
      <c r="R106">
        <f t="shared" si="160"/>
        <v>1</v>
      </c>
      <c r="S106">
        <f t="shared" si="160"/>
        <v>1</v>
      </c>
      <c r="T106">
        <f t="shared" si="160"/>
        <v>1</v>
      </c>
      <c r="U106">
        <f t="shared" si="160"/>
        <v>1</v>
      </c>
      <c r="V106">
        <f t="shared" si="160"/>
        <v>1</v>
      </c>
      <c r="W106">
        <f t="shared" si="160"/>
        <v>1</v>
      </c>
      <c r="X106">
        <f t="shared" si="160"/>
        <v>1</v>
      </c>
      <c r="Y106">
        <f t="shared" si="160"/>
        <v>1</v>
      </c>
      <c r="Z106">
        <f t="shared" si="160"/>
        <v>1</v>
      </c>
      <c r="AA106">
        <f t="shared" si="160"/>
        <v>1</v>
      </c>
      <c r="AB106">
        <f t="shared" si="160"/>
        <v>1</v>
      </c>
      <c r="AC106">
        <f t="shared" si="160"/>
        <v>1</v>
      </c>
      <c r="AD106">
        <f t="shared" si="160"/>
        <v>0.79166666666666663</v>
      </c>
      <c r="AE106">
        <f t="shared" si="160"/>
        <v>1</v>
      </c>
      <c r="AF106">
        <f t="shared" si="160"/>
        <v>1</v>
      </c>
      <c r="AG106">
        <f t="shared" si="160"/>
        <v>1</v>
      </c>
      <c r="AH106">
        <f t="shared" ref="AH106:BH106" si="161">1-AH107-AH108-AH109</f>
        <v>1</v>
      </c>
      <c r="AI106">
        <f t="shared" si="161"/>
        <v>1</v>
      </c>
      <c r="AJ106">
        <f t="shared" si="161"/>
        <v>1</v>
      </c>
      <c r="AK106">
        <f t="shared" si="161"/>
        <v>0.79166666666666663</v>
      </c>
      <c r="AL106">
        <f t="shared" si="161"/>
        <v>1</v>
      </c>
      <c r="AM106">
        <f t="shared" si="161"/>
        <v>1</v>
      </c>
      <c r="AN106">
        <f t="shared" si="161"/>
        <v>1</v>
      </c>
      <c r="AO106">
        <f t="shared" si="161"/>
        <v>1</v>
      </c>
      <c r="AP106">
        <f t="shared" si="161"/>
        <v>1</v>
      </c>
      <c r="AQ106">
        <f t="shared" si="161"/>
        <v>1</v>
      </c>
      <c r="AR106">
        <f t="shared" si="161"/>
        <v>1</v>
      </c>
      <c r="AS106">
        <f t="shared" si="161"/>
        <v>1</v>
      </c>
      <c r="AT106">
        <f t="shared" si="161"/>
        <v>1</v>
      </c>
      <c r="AU106">
        <f t="shared" si="161"/>
        <v>1</v>
      </c>
      <c r="AV106">
        <f t="shared" si="161"/>
        <v>1</v>
      </c>
      <c r="AW106">
        <f t="shared" si="161"/>
        <v>1</v>
      </c>
      <c r="AX106">
        <f t="shared" si="161"/>
        <v>1</v>
      </c>
      <c r="AY106">
        <f t="shared" si="161"/>
        <v>1</v>
      </c>
      <c r="AZ106">
        <f t="shared" si="161"/>
        <v>1</v>
      </c>
      <c r="BA106">
        <f t="shared" si="161"/>
        <v>1</v>
      </c>
      <c r="BB106">
        <f t="shared" si="161"/>
        <v>1</v>
      </c>
      <c r="BC106">
        <f t="shared" si="161"/>
        <v>1</v>
      </c>
      <c r="BD106">
        <f t="shared" si="161"/>
        <v>1</v>
      </c>
      <c r="BE106">
        <f t="shared" si="161"/>
        <v>1</v>
      </c>
      <c r="BF106">
        <f t="shared" si="161"/>
        <v>1</v>
      </c>
      <c r="BG106">
        <f t="shared" si="161"/>
        <v>1</v>
      </c>
      <c r="BH106">
        <f t="shared" si="161"/>
        <v>1</v>
      </c>
    </row>
    <row r="107" spans="1:60" x14ac:dyDescent="0.25">
      <c r="A107" t="s">
        <v>705</v>
      </c>
      <c r="B107">
        <f t="shared" ref="B107:AG107" si="162">B26*10/48*(1-B21*10/48)</f>
        <v>0</v>
      </c>
      <c r="C107">
        <f t="shared" si="162"/>
        <v>0</v>
      </c>
      <c r="D107">
        <f t="shared" si="162"/>
        <v>0</v>
      </c>
      <c r="E107">
        <f t="shared" si="162"/>
        <v>0</v>
      </c>
      <c r="F107">
        <f t="shared" si="162"/>
        <v>0</v>
      </c>
      <c r="G107">
        <f t="shared" si="162"/>
        <v>0</v>
      </c>
      <c r="H107">
        <f t="shared" si="162"/>
        <v>0</v>
      </c>
      <c r="I107">
        <f t="shared" si="162"/>
        <v>0</v>
      </c>
      <c r="J107">
        <f t="shared" si="162"/>
        <v>0</v>
      </c>
      <c r="K107">
        <f t="shared" si="162"/>
        <v>0</v>
      </c>
      <c r="L107">
        <f t="shared" si="162"/>
        <v>0</v>
      </c>
      <c r="M107">
        <f t="shared" si="162"/>
        <v>0</v>
      </c>
      <c r="N107">
        <f t="shared" si="162"/>
        <v>0</v>
      </c>
      <c r="O107">
        <f t="shared" si="162"/>
        <v>0</v>
      </c>
      <c r="P107">
        <f t="shared" si="162"/>
        <v>0</v>
      </c>
      <c r="Q107">
        <f t="shared" si="162"/>
        <v>0</v>
      </c>
      <c r="R107">
        <f t="shared" si="162"/>
        <v>0</v>
      </c>
      <c r="S107">
        <f t="shared" si="162"/>
        <v>0</v>
      </c>
      <c r="T107">
        <f t="shared" si="162"/>
        <v>0</v>
      </c>
      <c r="U107">
        <f t="shared" si="162"/>
        <v>0</v>
      </c>
      <c r="V107">
        <f t="shared" si="162"/>
        <v>0</v>
      </c>
      <c r="W107">
        <f t="shared" si="162"/>
        <v>0</v>
      </c>
      <c r="X107">
        <f t="shared" si="162"/>
        <v>0</v>
      </c>
      <c r="Y107">
        <f t="shared" si="162"/>
        <v>0</v>
      </c>
      <c r="Z107">
        <f t="shared" si="162"/>
        <v>0</v>
      </c>
      <c r="AA107">
        <f t="shared" si="162"/>
        <v>0</v>
      </c>
      <c r="AB107">
        <f t="shared" si="162"/>
        <v>0</v>
      </c>
      <c r="AC107">
        <f t="shared" si="162"/>
        <v>0</v>
      </c>
      <c r="AD107">
        <f t="shared" si="162"/>
        <v>0</v>
      </c>
      <c r="AE107">
        <f t="shared" si="162"/>
        <v>0</v>
      </c>
      <c r="AF107">
        <f t="shared" si="162"/>
        <v>0</v>
      </c>
      <c r="AG107">
        <f t="shared" si="162"/>
        <v>0</v>
      </c>
      <c r="AH107">
        <f t="shared" ref="AH107:BH107" si="163">AH26*10/48*(1-AH21*10/48)</f>
        <v>0</v>
      </c>
      <c r="AI107">
        <f t="shared" si="163"/>
        <v>0</v>
      </c>
      <c r="AJ107">
        <f t="shared" si="163"/>
        <v>0</v>
      </c>
      <c r="AK107">
        <f t="shared" si="163"/>
        <v>0.20833333333333334</v>
      </c>
      <c r="AL107">
        <f t="shared" si="163"/>
        <v>0</v>
      </c>
      <c r="AM107">
        <f t="shared" si="163"/>
        <v>0</v>
      </c>
      <c r="AN107">
        <f t="shared" si="163"/>
        <v>0</v>
      </c>
      <c r="AO107">
        <f t="shared" si="163"/>
        <v>0</v>
      </c>
      <c r="AP107">
        <f t="shared" si="163"/>
        <v>0</v>
      </c>
      <c r="AQ107">
        <f t="shared" si="163"/>
        <v>0</v>
      </c>
      <c r="AR107">
        <f t="shared" si="163"/>
        <v>0</v>
      </c>
      <c r="AS107">
        <f t="shared" si="163"/>
        <v>0</v>
      </c>
      <c r="AT107">
        <f t="shared" si="163"/>
        <v>0</v>
      </c>
      <c r="AU107">
        <f t="shared" si="163"/>
        <v>0</v>
      </c>
      <c r="AV107">
        <f t="shared" si="163"/>
        <v>0</v>
      </c>
      <c r="AW107">
        <f t="shared" si="163"/>
        <v>0</v>
      </c>
      <c r="AX107">
        <f t="shared" si="163"/>
        <v>0</v>
      </c>
      <c r="AY107">
        <f t="shared" si="163"/>
        <v>0</v>
      </c>
      <c r="AZ107">
        <f t="shared" si="163"/>
        <v>0</v>
      </c>
      <c r="BA107">
        <f t="shared" si="163"/>
        <v>0</v>
      </c>
      <c r="BB107">
        <f t="shared" si="163"/>
        <v>0</v>
      </c>
      <c r="BC107">
        <f t="shared" si="163"/>
        <v>0</v>
      </c>
      <c r="BD107">
        <f t="shared" si="163"/>
        <v>0</v>
      </c>
      <c r="BE107">
        <f t="shared" si="163"/>
        <v>0</v>
      </c>
      <c r="BF107">
        <f t="shared" si="163"/>
        <v>0</v>
      </c>
      <c r="BG107">
        <f t="shared" si="163"/>
        <v>0</v>
      </c>
      <c r="BH107">
        <f t="shared" si="163"/>
        <v>0</v>
      </c>
    </row>
    <row r="108" spans="1:60" x14ac:dyDescent="0.25">
      <c r="A108" t="s">
        <v>706</v>
      </c>
      <c r="B108" s="44">
        <f t="shared" ref="B108:AG108" si="164">B21*10/48*(1-B26*10/48)</f>
        <v>0</v>
      </c>
      <c r="C108" s="44">
        <f t="shared" si="164"/>
        <v>0</v>
      </c>
      <c r="D108" s="44">
        <f t="shared" si="164"/>
        <v>0</v>
      </c>
      <c r="E108" s="44">
        <f t="shared" si="164"/>
        <v>0</v>
      </c>
      <c r="F108" s="44">
        <f t="shared" si="164"/>
        <v>0</v>
      </c>
      <c r="G108" s="44">
        <f t="shared" si="164"/>
        <v>0</v>
      </c>
      <c r="H108" s="44">
        <f t="shared" si="164"/>
        <v>0</v>
      </c>
      <c r="I108" s="44">
        <f t="shared" si="164"/>
        <v>0</v>
      </c>
      <c r="J108" s="44">
        <f t="shared" si="164"/>
        <v>0</v>
      </c>
      <c r="K108" s="44">
        <f t="shared" si="164"/>
        <v>0</v>
      </c>
      <c r="L108" s="44">
        <f t="shared" si="164"/>
        <v>0</v>
      </c>
      <c r="M108" s="44">
        <f t="shared" si="164"/>
        <v>0</v>
      </c>
      <c r="N108" s="44">
        <f t="shared" si="164"/>
        <v>0</v>
      </c>
      <c r="O108" s="44">
        <f t="shared" si="164"/>
        <v>0</v>
      </c>
      <c r="P108" s="44">
        <f t="shared" si="164"/>
        <v>0</v>
      </c>
      <c r="Q108" s="44">
        <f t="shared" si="164"/>
        <v>0</v>
      </c>
      <c r="R108" s="44">
        <f t="shared" si="164"/>
        <v>0</v>
      </c>
      <c r="S108" s="44">
        <f t="shared" si="164"/>
        <v>0</v>
      </c>
      <c r="T108" s="44">
        <f t="shared" si="164"/>
        <v>0</v>
      </c>
      <c r="U108" s="44">
        <f t="shared" si="164"/>
        <v>0</v>
      </c>
      <c r="V108" s="44">
        <f t="shared" si="164"/>
        <v>0</v>
      </c>
      <c r="W108" s="44">
        <f t="shared" si="164"/>
        <v>0</v>
      </c>
      <c r="X108" s="44">
        <f t="shared" si="164"/>
        <v>0</v>
      </c>
      <c r="Y108" s="44">
        <f t="shared" si="164"/>
        <v>0</v>
      </c>
      <c r="Z108" s="44">
        <f t="shared" si="164"/>
        <v>0</v>
      </c>
      <c r="AA108" s="44">
        <f t="shared" si="164"/>
        <v>0</v>
      </c>
      <c r="AB108" s="44">
        <f t="shared" si="164"/>
        <v>0</v>
      </c>
      <c r="AC108" s="44">
        <f t="shared" si="164"/>
        <v>0</v>
      </c>
      <c r="AD108" s="44">
        <f t="shared" si="164"/>
        <v>0.20833333333333334</v>
      </c>
      <c r="AE108" s="44">
        <f t="shared" si="164"/>
        <v>0</v>
      </c>
      <c r="AF108" s="44">
        <f t="shared" si="164"/>
        <v>0</v>
      </c>
      <c r="AG108" s="44">
        <f t="shared" si="164"/>
        <v>0</v>
      </c>
      <c r="AH108" s="44">
        <f t="shared" ref="AH108:BH108" si="165">AH21*10/48*(1-AH26*10/48)</f>
        <v>0</v>
      </c>
      <c r="AI108" s="44">
        <f t="shared" si="165"/>
        <v>0</v>
      </c>
      <c r="AJ108" s="44">
        <f t="shared" si="165"/>
        <v>0</v>
      </c>
      <c r="AK108" s="44">
        <f t="shared" si="165"/>
        <v>0</v>
      </c>
      <c r="AL108" s="44">
        <f t="shared" si="165"/>
        <v>0</v>
      </c>
      <c r="AM108" s="44">
        <f t="shared" si="165"/>
        <v>0</v>
      </c>
      <c r="AN108" s="44">
        <f t="shared" si="165"/>
        <v>0</v>
      </c>
      <c r="AO108" s="44">
        <f t="shared" si="165"/>
        <v>0</v>
      </c>
      <c r="AP108" s="44">
        <f t="shared" si="165"/>
        <v>0</v>
      </c>
      <c r="AQ108" s="44">
        <f t="shared" si="165"/>
        <v>0</v>
      </c>
      <c r="AR108" s="44">
        <f t="shared" si="165"/>
        <v>0</v>
      </c>
      <c r="AS108" s="44">
        <f t="shared" si="165"/>
        <v>0</v>
      </c>
      <c r="AT108" s="44">
        <f t="shared" si="165"/>
        <v>0</v>
      </c>
      <c r="AU108" s="44">
        <f t="shared" si="165"/>
        <v>0</v>
      </c>
      <c r="AV108" s="44">
        <f t="shared" si="165"/>
        <v>0</v>
      </c>
      <c r="AW108" s="44">
        <f t="shared" si="165"/>
        <v>0</v>
      </c>
      <c r="AX108" s="44">
        <f t="shared" si="165"/>
        <v>0</v>
      </c>
      <c r="AY108" s="44">
        <f t="shared" si="165"/>
        <v>0</v>
      </c>
      <c r="AZ108" s="44">
        <f t="shared" si="165"/>
        <v>0</v>
      </c>
      <c r="BA108" s="44">
        <f t="shared" si="165"/>
        <v>0</v>
      </c>
      <c r="BB108" s="44">
        <f t="shared" si="165"/>
        <v>0</v>
      </c>
      <c r="BC108" s="44">
        <f t="shared" si="165"/>
        <v>0</v>
      </c>
      <c r="BD108" s="44">
        <f t="shared" si="165"/>
        <v>0</v>
      </c>
      <c r="BE108" s="44">
        <f t="shared" si="165"/>
        <v>0</v>
      </c>
      <c r="BF108" s="44">
        <f t="shared" si="165"/>
        <v>0</v>
      </c>
      <c r="BG108" s="44">
        <f t="shared" si="165"/>
        <v>0</v>
      </c>
      <c r="BH108" s="44">
        <f t="shared" si="165"/>
        <v>0</v>
      </c>
    </row>
    <row r="109" spans="1:60" x14ac:dyDescent="0.25">
      <c r="A109" t="s">
        <v>707</v>
      </c>
      <c r="B109">
        <f t="shared" ref="B109:AG109" si="166">B21*B26*10*10/48/48</f>
        <v>0</v>
      </c>
      <c r="C109">
        <f t="shared" si="166"/>
        <v>0</v>
      </c>
      <c r="D109">
        <f t="shared" si="166"/>
        <v>0</v>
      </c>
      <c r="E109">
        <f t="shared" si="166"/>
        <v>0</v>
      </c>
      <c r="F109">
        <f t="shared" si="166"/>
        <v>0</v>
      </c>
      <c r="G109">
        <f t="shared" si="166"/>
        <v>0</v>
      </c>
      <c r="H109">
        <f t="shared" si="166"/>
        <v>0</v>
      </c>
      <c r="I109">
        <f t="shared" si="166"/>
        <v>0</v>
      </c>
      <c r="J109">
        <f t="shared" si="166"/>
        <v>0</v>
      </c>
      <c r="K109">
        <f t="shared" si="166"/>
        <v>0</v>
      </c>
      <c r="L109">
        <f t="shared" si="166"/>
        <v>0</v>
      </c>
      <c r="M109">
        <f t="shared" si="166"/>
        <v>0</v>
      </c>
      <c r="N109">
        <f t="shared" si="166"/>
        <v>0</v>
      </c>
      <c r="O109">
        <f t="shared" si="166"/>
        <v>0</v>
      </c>
      <c r="P109">
        <f t="shared" si="166"/>
        <v>0</v>
      </c>
      <c r="Q109">
        <f t="shared" si="166"/>
        <v>0</v>
      </c>
      <c r="R109">
        <f t="shared" si="166"/>
        <v>0</v>
      </c>
      <c r="S109">
        <f t="shared" si="166"/>
        <v>0</v>
      </c>
      <c r="T109">
        <f t="shared" si="166"/>
        <v>0</v>
      </c>
      <c r="U109">
        <f t="shared" si="166"/>
        <v>0</v>
      </c>
      <c r="V109">
        <f t="shared" si="166"/>
        <v>0</v>
      </c>
      <c r="W109">
        <f t="shared" si="166"/>
        <v>0</v>
      </c>
      <c r="X109">
        <f t="shared" si="166"/>
        <v>0</v>
      </c>
      <c r="Y109">
        <f t="shared" si="166"/>
        <v>0</v>
      </c>
      <c r="Z109">
        <f t="shared" si="166"/>
        <v>0</v>
      </c>
      <c r="AA109">
        <f t="shared" si="166"/>
        <v>0</v>
      </c>
      <c r="AB109">
        <f t="shared" si="166"/>
        <v>0</v>
      </c>
      <c r="AC109">
        <f t="shared" si="166"/>
        <v>0</v>
      </c>
      <c r="AD109">
        <f t="shared" si="166"/>
        <v>0</v>
      </c>
      <c r="AE109">
        <f t="shared" si="166"/>
        <v>0</v>
      </c>
      <c r="AF109">
        <f t="shared" si="166"/>
        <v>0</v>
      </c>
      <c r="AG109">
        <f t="shared" si="166"/>
        <v>0</v>
      </c>
      <c r="AH109">
        <f t="shared" ref="AH109:BH109" si="167">AH21*AH26*10*10/48/48</f>
        <v>0</v>
      </c>
      <c r="AI109">
        <f t="shared" si="167"/>
        <v>0</v>
      </c>
      <c r="AJ109">
        <f t="shared" si="167"/>
        <v>0</v>
      </c>
      <c r="AK109">
        <f t="shared" si="167"/>
        <v>0</v>
      </c>
      <c r="AL109">
        <f t="shared" si="167"/>
        <v>0</v>
      </c>
      <c r="AM109">
        <f t="shared" si="167"/>
        <v>0</v>
      </c>
      <c r="AN109">
        <f t="shared" si="167"/>
        <v>0</v>
      </c>
      <c r="AO109">
        <f t="shared" si="167"/>
        <v>0</v>
      </c>
      <c r="AP109">
        <f t="shared" si="167"/>
        <v>0</v>
      </c>
      <c r="AQ109">
        <f t="shared" si="167"/>
        <v>0</v>
      </c>
      <c r="AR109">
        <f t="shared" si="167"/>
        <v>0</v>
      </c>
      <c r="AS109">
        <f t="shared" si="167"/>
        <v>0</v>
      </c>
      <c r="AT109">
        <f t="shared" si="167"/>
        <v>0</v>
      </c>
      <c r="AU109">
        <f t="shared" si="167"/>
        <v>0</v>
      </c>
      <c r="AV109">
        <f t="shared" si="167"/>
        <v>0</v>
      </c>
      <c r="AW109">
        <f t="shared" si="167"/>
        <v>0</v>
      </c>
      <c r="AX109">
        <f t="shared" si="167"/>
        <v>0</v>
      </c>
      <c r="AY109">
        <f t="shared" si="167"/>
        <v>0</v>
      </c>
      <c r="AZ109">
        <f t="shared" si="167"/>
        <v>0</v>
      </c>
      <c r="BA109">
        <f t="shared" si="167"/>
        <v>0</v>
      </c>
      <c r="BB109">
        <f t="shared" si="167"/>
        <v>0</v>
      </c>
      <c r="BC109">
        <f t="shared" si="167"/>
        <v>0</v>
      </c>
      <c r="BD109">
        <f t="shared" si="167"/>
        <v>0</v>
      </c>
      <c r="BE109">
        <f t="shared" si="167"/>
        <v>0</v>
      </c>
      <c r="BF109">
        <f t="shared" si="167"/>
        <v>0</v>
      </c>
      <c r="BG109">
        <f t="shared" si="167"/>
        <v>0</v>
      </c>
      <c r="BH109">
        <f t="shared" si="167"/>
        <v>0</v>
      </c>
    </row>
    <row r="111" spans="1:60" x14ac:dyDescent="0.25">
      <c r="A111" t="s">
        <v>708</v>
      </c>
      <c r="B111">
        <f t="shared" ref="B111:AG111" si="168">1-B112</f>
        <v>1</v>
      </c>
      <c r="C111">
        <f t="shared" si="168"/>
        <v>1</v>
      </c>
      <c r="D111">
        <f t="shared" si="168"/>
        <v>1</v>
      </c>
      <c r="E111">
        <f t="shared" si="168"/>
        <v>1</v>
      </c>
      <c r="F111">
        <f t="shared" si="168"/>
        <v>1</v>
      </c>
      <c r="G111">
        <f t="shared" si="168"/>
        <v>1</v>
      </c>
      <c r="H111">
        <f t="shared" si="168"/>
        <v>1</v>
      </c>
      <c r="I111">
        <f t="shared" si="168"/>
        <v>1</v>
      </c>
      <c r="J111">
        <f t="shared" si="168"/>
        <v>1</v>
      </c>
      <c r="K111">
        <f t="shared" si="168"/>
        <v>1</v>
      </c>
      <c r="L111">
        <f t="shared" si="168"/>
        <v>1</v>
      </c>
      <c r="M111">
        <f t="shared" si="168"/>
        <v>1</v>
      </c>
      <c r="N111">
        <f t="shared" si="168"/>
        <v>1</v>
      </c>
      <c r="O111">
        <f t="shared" si="168"/>
        <v>1</v>
      </c>
      <c r="P111">
        <f t="shared" si="168"/>
        <v>1</v>
      </c>
      <c r="Q111">
        <f t="shared" si="168"/>
        <v>1</v>
      </c>
      <c r="R111">
        <f t="shared" si="168"/>
        <v>1</v>
      </c>
      <c r="S111">
        <f t="shared" si="168"/>
        <v>1</v>
      </c>
      <c r="T111">
        <f t="shared" si="168"/>
        <v>1</v>
      </c>
      <c r="U111">
        <f t="shared" si="168"/>
        <v>1</v>
      </c>
      <c r="V111">
        <f t="shared" si="168"/>
        <v>1</v>
      </c>
      <c r="W111">
        <f t="shared" si="168"/>
        <v>1</v>
      </c>
      <c r="X111">
        <f t="shared" si="168"/>
        <v>1</v>
      </c>
      <c r="Y111">
        <f t="shared" si="168"/>
        <v>1</v>
      </c>
      <c r="Z111">
        <f t="shared" si="168"/>
        <v>1</v>
      </c>
      <c r="AA111">
        <f t="shared" si="168"/>
        <v>1</v>
      </c>
      <c r="AB111">
        <f t="shared" si="168"/>
        <v>1</v>
      </c>
      <c r="AC111">
        <f t="shared" si="168"/>
        <v>1</v>
      </c>
      <c r="AD111">
        <f t="shared" si="168"/>
        <v>1</v>
      </c>
      <c r="AE111">
        <f t="shared" si="168"/>
        <v>1</v>
      </c>
      <c r="AF111">
        <f t="shared" si="168"/>
        <v>1</v>
      </c>
      <c r="AG111">
        <f t="shared" si="168"/>
        <v>1</v>
      </c>
      <c r="AH111">
        <f t="shared" ref="AH111:BH111" si="169">1-AH112</f>
        <v>1</v>
      </c>
      <c r="AI111">
        <f t="shared" si="169"/>
        <v>0.81818181818181812</v>
      </c>
      <c r="AJ111">
        <f t="shared" si="169"/>
        <v>1</v>
      </c>
      <c r="AK111">
        <f t="shared" si="169"/>
        <v>1</v>
      </c>
      <c r="AL111">
        <f t="shared" si="169"/>
        <v>1</v>
      </c>
      <c r="AM111">
        <f t="shared" si="169"/>
        <v>1</v>
      </c>
      <c r="AN111">
        <f t="shared" si="169"/>
        <v>1</v>
      </c>
      <c r="AO111">
        <f t="shared" si="169"/>
        <v>1</v>
      </c>
      <c r="AP111">
        <f t="shared" si="169"/>
        <v>1</v>
      </c>
      <c r="AQ111">
        <f t="shared" si="169"/>
        <v>1</v>
      </c>
      <c r="AR111">
        <f t="shared" si="169"/>
        <v>1</v>
      </c>
      <c r="AS111">
        <f t="shared" si="169"/>
        <v>1</v>
      </c>
      <c r="AT111">
        <f t="shared" si="169"/>
        <v>1</v>
      </c>
      <c r="AU111">
        <f t="shared" si="169"/>
        <v>1</v>
      </c>
      <c r="AV111">
        <f t="shared" si="169"/>
        <v>1</v>
      </c>
      <c r="AW111">
        <f t="shared" si="169"/>
        <v>1</v>
      </c>
      <c r="AX111">
        <f t="shared" si="169"/>
        <v>1</v>
      </c>
      <c r="AY111">
        <f t="shared" si="169"/>
        <v>1</v>
      </c>
      <c r="AZ111">
        <f t="shared" si="169"/>
        <v>1</v>
      </c>
      <c r="BA111">
        <f t="shared" si="169"/>
        <v>1</v>
      </c>
      <c r="BB111">
        <f t="shared" si="169"/>
        <v>1</v>
      </c>
      <c r="BC111">
        <f t="shared" si="169"/>
        <v>1</v>
      </c>
      <c r="BD111">
        <f t="shared" si="169"/>
        <v>1</v>
      </c>
      <c r="BE111">
        <f t="shared" si="169"/>
        <v>1</v>
      </c>
      <c r="BF111">
        <f t="shared" si="169"/>
        <v>1</v>
      </c>
      <c r="BG111">
        <f t="shared" si="169"/>
        <v>1</v>
      </c>
      <c r="BH111">
        <f t="shared" si="169"/>
        <v>1</v>
      </c>
    </row>
    <row r="112" spans="1:60" x14ac:dyDescent="0.25">
      <c r="A112" t="s">
        <v>709</v>
      </c>
      <c r="B112">
        <f t="shared" ref="B112:AG112" si="170">10*B32/55</f>
        <v>0</v>
      </c>
      <c r="C112">
        <f t="shared" si="170"/>
        <v>0</v>
      </c>
      <c r="D112">
        <f t="shared" si="170"/>
        <v>0</v>
      </c>
      <c r="E112">
        <f t="shared" si="170"/>
        <v>0</v>
      </c>
      <c r="F112">
        <f t="shared" si="170"/>
        <v>0</v>
      </c>
      <c r="G112">
        <f t="shared" si="170"/>
        <v>0</v>
      </c>
      <c r="H112">
        <f t="shared" si="170"/>
        <v>0</v>
      </c>
      <c r="I112">
        <f t="shared" si="170"/>
        <v>0</v>
      </c>
      <c r="J112">
        <f t="shared" si="170"/>
        <v>0</v>
      </c>
      <c r="K112">
        <f t="shared" si="170"/>
        <v>0</v>
      </c>
      <c r="L112">
        <f t="shared" si="170"/>
        <v>0</v>
      </c>
      <c r="M112">
        <f t="shared" si="170"/>
        <v>0</v>
      </c>
      <c r="N112">
        <f t="shared" si="170"/>
        <v>0</v>
      </c>
      <c r="O112">
        <f t="shared" si="170"/>
        <v>0</v>
      </c>
      <c r="P112">
        <f t="shared" si="170"/>
        <v>0</v>
      </c>
      <c r="Q112">
        <f t="shared" si="170"/>
        <v>0</v>
      </c>
      <c r="R112">
        <f t="shared" si="170"/>
        <v>0</v>
      </c>
      <c r="S112">
        <f t="shared" si="170"/>
        <v>0</v>
      </c>
      <c r="T112">
        <f t="shared" si="170"/>
        <v>0</v>
      </c>
      <c r="U112">
        <f t="shared" si="170"/>
        <v>0</v>
      </c>
      <c r="V112">
        <f t="shared" si="170"/>
        <v>0</v>
      </c>
      <c r="W112">
        <f t="shared" si="170"/>
        <v>0</v>
      </c>
      <c r="X112">
        <f t="shared" si="170"/>
        <v>0</v>
      </c>
      <c r="Y112">
        <f t="shared" si="170"/>
        <v>0</v>
      </c>
      <c r="Z112">
        <f t="shared" si="170"/>
        <v>0</v>
      </c>
      <c r="AA112">
        <f t="shared" si="170"/>
        <v>0</v>
      </c>
      <c r="AB112">
        <f t="shared" si="170"/>
        <v>0</v>
      </c>
      <c r="AC112">
        <f t="shared" si="170"/>
        <v>0</v>
      </c>
      <c r="AD112">
        <f t="shared" si="170"/>
        <v>0</v>
      </c>
      <c r="AE112">
        <f t="shared" si="170"/>
        <v>0</v>
      </c>
      <c r="AF112">
        <f t="shared" si="170"/>
        <v>0</v>
      </c>
      <c r="AG112">
        <f t="shared" si="170"/>
        <v>0</v>
      </c>
      <c r="AH112">
        <f t="shared" ref="AH112:BH112" si="171">10*AH32/55</f>
        <v>0</v>
      </c>
      <c r="AI112">
        <f t="shared" si="171"/>
        <v>0.18181818181818182</v>
      </c>
      <c r="AJ112">
        <f t="shared" si="171"/>
        <v>0</v>
      </c>
      <c r="AK112">
        <f t="shared" si="171"/>
        <v>0</v>
      </c>
      <c r="AL112">
        <f t="shared" si="171"/>
        <v>0</v>
      </c>
      <c r="AM112">
        <f t="shared" si="171"/>
        <v>0</v>
      </c>
      <c r="AN112">
        <f t="shared" si="171"/>
        <v>0</v>
      </c>
      <c r="AO112">
        <f t="shared" si="171"/>
        <v>0</v>
      </c>
      <c r="AP112">
        <f t="shared" si="171"/>
        <v>0</v>
      </c>
      <c r="AQ112">
        <f t="shared" si="171"/>
        <v>0</v>
      </c>
      <c r="AR112">
        <f t="shared" si="171"/>
        <v>0</v>
      </c>
      <c r="AS112">
        <f t="shared" si="171"/>
        <v>0</v>
      </c>
      <c r="AT112">
        <f t="shared" si="171"/>
        <v>0</v>
      </c>
      <c r="AU112">
        <f t="shared" si="171"/>
        <v>0</v>
      </c>
      <c r="AV112">
        <f t="shared" si="171"/>
        <v>0</v>
      </c>
      <c r="AW112">
        <f t="shared" si="171"/>
        <v>0</v>
      </c>
      <c r="AX112">
        <f t="shared" si="171"/>
        <v>0</v>
      </c>
      <c r="AY112">
        <f t="shared" si="171"/>
        <v>0</v>
      </c>
      <c r="AZ112">
        <f t="shared" si="171"/>
        <v>0</v>
      </c>
      <c r="BA112">
        <f t="shared" si="171"/>
        <v>0</v>
      </c>
      <c r="BB112">
        <f t="shared" si="171"/>
        <v>0</v>
      </c>
      <c r="BC112">
        <f t="shared" si="171"/>
        <v>0</v>
      </c>
      <c r="BD112">
        <f t="shared" si="171"/>
        <v>0</v>
      </c>
      <c r="BE112">
        <f t="shared" si="171"/>
        <v>0</v>
      </c>
      <c r="BF112">
        <f t="shared" si="171"/>
        <v>0</v>
      </c>
      <c r="BG112">
        <f t="shared" si="171"/>
        <v>0</v>
      </c>
      <c r="BH112">
        <f t="shared" si="171"/>
        <v>0</v>
      </c>
    </row>
    <row r="114" spans="1:60" x14ac:dyDescent="0.25">
      <c r="A114" t="s">
        <v>710</v>
      </c>
      <c r="B114">
        <f t="shared" ref="B114:AG114" si="172">B106*B111</f>
        <v>1</v>
      </c>
      <c r="C114">
        <f t="shared" si="172"/>
        <v>1</v>
      </c>
      <c r="D114">
        <f t="shared" si="172"/>
        <v>1</v>
      </c>
      <c r="E114">
        <f t="shared" si="172"/>
        <v>1</v>
      </c>
      <c r="F114">
        <f t="shared" si="172"/>
        <v>1</v>
      </c>
      <c r="G114">
        <f t="shared" si="172"/>
        <v>1</v>
      </c>
      <c r="H114">
        <f t="shared" si="172"/>
        <v>1</v>
      </c>
      <c r="I114">
        <f t="shared" si="172"/>
        <v>1</v>
      </c>
      <c r="J114">
        <f t="shared" si="172"/>
        <v>1</v>
      </c>
      <c r="K114">
        <f t="shared" si="172"/>
        <v>1</v>
      </c>
      <c r="L114">
        <f t="shared" si="172"/>
        <v>1</v>
      </c>
      <c r="M114">
        <f t="shared" si="172"/>
        <v>1</v>
      </c>
      <c r="N114">
        <f t="shared" si="172"/>
        <v>1</v>
      </c>
      <c r="O114">
        <f t="shared" si="172"/>
        <v>1</v>
      </c>
      <c r="P114">
        <f t="shared" si="172"/>
        <v>1</v>
      </c>
      <c r="Q114">
        <f t="shared" si="172"/>
        <v>1</v>
      </c>
      <c r="R114">
        <f t="shared" si="172"/>
        <v>1</v>
      </c>
      <c r="S114">
        <f t="shared" si="172"/>
        <v>1</v>
      </c>
      <c r="T114">
        <f t="shared" si="172"/>
        <v>1</v>
      </c>
      <c r="U114">
        <f t="shared" si="172"/>
        <v>1</v>
      </c>
      <c r="V114">
        <f t="shared" si="172"/>
        <v>1</v>
      </c>
      <c r="W114">
        <f t="shared" si="172"/>
        <v>1</v>
      </c>
      <c r="X114">
        <f t="shared" si="172"/>
        <v>1</v>
      </c>
      <c r="Y114">
        <f t="shared" si="172"/>
        <v>1</v>
      </c>
      <c r="Z114">
        <f t="shared" si="172"/>
        <v>1</v>
      </c>
      <c r="AA114">
        <f t="shared" si="172"/>
        <v>1</v>
      </c>
      <c r="AB114">
        <f t="shared" si="172"/>
        <v>1</v>
      </c>
      <c r="AC114">
        <f t="shared" si="172"/>
        <v>1</v>
      </c>
      <c r="AD114">
        <f t="shared" si="172"/>
        <v>0.79166666666666663</v>
      </c>
      <c r="AE114">
        <f t="shared" si="172"/>
        <v>1</v>
      </c>
      <c r="AF114">
        <f t="shared" si="172"/>
        <v>1</v>
      </c>
      <c r="AG114">
        <f t="shared" si="172"/>
        <v>1</v>
      </c>
      <c r="AH114">
        <f t="shared" ref="AH114:BH114" si="173">AH106*AH111</f>
        <v>1</v>
      </c>
      <c r="AI114">
        <f t="shared" si="173"/>
        <v>0.81818181818181812</v>
      </c>
      <c r="AJ114">
        <f t="shared" si="173"/>
        <v>1</v>
      </c>
      <c r="AK114">
        <f t="shared" si="173"/>
        <v>0.79166666666666663</v>
      </c>
      <c r="AL114">
        <f t="shared" si="173"/>
        <v>1</v>
      </c>
      <c r="AM114">
        <f t="shared" si="173"/>
        <v>1</v>
      </c>
      <c r="AN114">
        <f t="shared" si="173"/>
        <v>1</v>
      </c>
      <c r="AO114">
        <f t="shared" si="173"/>
        <v>1</v>
      </c>
      <c r="AP114">
        <f t="shared" si="173"/>
        <v>1</v>
      </c>
      <c r="AQ114">
        <f t="shared" si="173"/>
        <v>1</v>
      </c>
      <c r="AR114">
        <f t="shared" si="173"/>
        <v>1</v>
      </c>
      <c r="AS114">
        <f t="shared" si="173"/>
        <v>1</v>
      </c>
      <c r="AT114">
        <f t="shared" si="173"/>
        <v>1</v>
      </c>
      <c r="AU114">
        <f t="shared" si="173"/>
        <v>1</v>
      </c>
      <c r="AV114">
        <f t="shared" si="173"/>
        <v>1</v>
      </c>
      <c r="AW114">
        <f t="shared" si="173"/>
        <v>1</v>
      </c>
      <c r="AX114">
        <f t="shared" si="173"/>
        <v>1</v>
      </c>
      <c r="AY114">
        <f t="shared" si="173"/>
        <v>1</v>
      </c>
      <c r="AZ114">
        <f t="shared" si="173"/>
        <v>1</v>
      </c>
      <c r="BA114">
        <f t="shared" si="173"/>
        <v>1</v>
      </c>
      <c r="BB114">
        <f t="shared" si="173"/>
        <v>1</v>
      </c>
      <c r="BC114">
        <f t="shared" si="173"/>
        <v>1</v>
      </c>
      <c r="BD114">
        <f t="shared" si="173"/>
        <v>1</v>
      </c>
      <c r="BE114">
        <f t="shared" si="173"/>
        <v>1</v>
      </c>
      <c r="BF114">
        <f t="shared" si="173"/>
        <v>1</v>
      </c>
      <c r="BG114">
        <f t="shared" si="173"/>
        <v>1</v>
      </c>
      <c r="BH114">
        <f t="shared" si="173"/>
        <v>1</v>
      </c>
    </row>
    <row r="115" spans="1:60" x14ac:dyDescent="0.25">
      <c r="A115" t="s">
        <v>711</v>
      </c>
      <c r="B115">
        <f t="shared" ref="B115:AG115" si="174">B107*B111</f>
        <v>0</v>
      </c>
      <c r="C115">
        <f t="shared" si="174"/>
        <v>0</v>
      </c>
      <c r="D115">
        <f t="shared" si="174"/>
        <v>0</v>
      </c>
      <c r="E115">
        <f t="shared" si="174"/>
        <v>0</v>
      </c>
      <c r="F115">
        <f t="shared" si="174"/>
        <v>0</v>
      </c>
      <c r="G115">
        <f t="shared" si="174"/>
        <v>0</v>
      </c>
      <c r="H115">
        <f t="shared" si="174"/>
        <v>0</v>
      </c>
      <c r="I115">
        <f t="shared" si="174"/>
        <v>0</v>
      </c>
      <c r="J115">
        <f t="shared" si="174"/>
        <v>0</v>
      </c>
      <c r="K115">
        <f t="shared" si="174"/>
        <v>0</v>
      </c>
      <c r="L115">
        <f t="shared" si="174"/>
        <v>0</v>
      </c>
      <c r="M115">
        <f t="shared" si="174"/>
        <v>0</v>
      </c>
      <c r="N115">
        <f t="shared" si="174"/>
        <v>0</v>
      </c>
      <c r="O115">
        <f t="shared" si="174"/>
        <v>0</v>
      </c>
      <c r="P115">
        <f t="shared" si="174"/>
        <v>0</v>
      </c>
      <c r="Q115">
        <f t="shared" si="174"/>
        <v>0</v>
      </c>
      <c r="R115">
        <f t="shared" si="174"/>
        <v>0</v>
      </c>
      <c r="S115">
        <f t="shared" si="174"/>
        <v>0</v>
      </c>
      <c r="T115">
        <f t="shared" si="174"/>
        <v>0</v>
      </c>
      <c r="U115">
        <f t="shared" si="174"/>
        <v>0</v>
      </c>
      <c r="V115">
        <f t="shared" si="174"/>
        <v>0</v>
      </c>
      <c r="W115">
        <f t="shared" si="174"/>
        <v>0</v>
      </c>
      <c r="X115">
        <f t="shared" si="174"/>
        <v>0</v>
      </c>
      <c r="Y115">
        <f t="shared" si="174"/>
        <v>0</v>
      </c>
      <c r="Z115">
        <f t="shared" si="174"/>
        <v>0</v>
      </c>
      <c r="AA115">
        <f t="shared" si="174"/>
        <v>0</v>
      </c>
      <c r="AB115">
        <f t="shared" si="174"/>
        <v>0</v>
      </c>
      <c r="AC115">
        <f t="shared" si="174"/>
        <v>0</v>
      </c>
      <c r="AD115">
        <f t="shared" si="174"/>
        <v>0</v>
      </c>
      <c r="AE115">
        <f t="shared" si="174"/>
        <v>0</v>
      </c>
      <c r="AF115">
        <f t="shared" si="174"/>
        <v>0</v>
      </c>
      <c r="AG115">
        <f t="shared" si="174"/>
        <v>0</v>
      </c>
      <c r="AH115">
        <f t="shared" ref="AH115:BH115" si="175">AH107*AH111</f>
        <v>0</v>
      </c>
      <c r="AI115">
        <f t="shared" si="175"/>
        <v>0</v>
      </c>
      <c r="AJ115">
        <f t="shared" si="175"/>
        <v>0</v>
      </c>
      <c r="AK115">
        <f t="shared" si="175"/>
        <v>0.20833333333333334</v>
      </c>
      <c r="AL115">
        <f t="shared" si="175"/>
        <v>0</v>
      </c>
      <c r="AM115">
        <f t="shared" si="175"/>
        <v>0</v>
      </c>
      <c r="AN115">
        <f t="shared" si="175"/>
        <v>0</v>
      </c>
      <c r="AO115">
        <f t="shared" si="175"/>
        <v>0</v>
      </c>
      <c r="AP115">
        <f t="shared" si="175"/>
        <v>0</v>
      </c>
      <c r="AQ115">
        <f t="shared" si="175"/>
        <v>0</v>
      </c>
      <c r="AR115">
        <f t="shared" si="175"/>
        <v>0</v>
      </c>
      <c r="AS115">
        <f t="shared" si="175"/>
        <v>0</v>
      </c>
      <c r="AT115">
        <f t="shared" si="175"/>
        <v>0</v>
      </c>
      <c r="AU115">
        <f t="shared" si="175"/>
        <v>0</v>
      </c>
      <c r="AV115">
        <f t="shared" si="175"/>
        <v>0</v>
      </c>
      <c r="AW115">
        <f t="shared" si="175"/>
        <v>0</v>
      </c>
      <c r="AX115">
        <f t="shared" si="175"/>
        <v>0</v>
      </c>
      <c r="AY115">
        <f t="shared" si="175"/>
        <v>0</v>
      </c>
      <c r="AZ115">
        <f t="shared" si="175"/>
        <v>0</v>
      </c>
      <c r="BA115">
        <f t="shared" si="175"/>
        <v>0</v>
      </c>
      <c r="BB115">
        <f t="shared" si="175"/>
        <v>0</v>
      </c>
      <c r="BC115">
        <f t="shared" si="175"/>
        <v>0</v>
      </c>
      <c r="BD115">
        <f t="shared" si="175"/>
        <v>0</v>
      </c>
      <c r="BE115">
        <f t="shared" si="175"/>
        <v>0</v>
      </c>
      <c r="BF115">
        <f t="shared" si="175"/>
        <v>0</v>
      </c>
      <c r="BG115">
        <f t="shared" si="175"/>
        <v>0</v>
      </c>
      <c r="BH115">
        <f t="shared" si="175"/>
        <v>0</v>
      </c>
    </row>
    <row r="116" spans="1:60" x14ac:dyDescent="0.25">
      <c r="A116" t="s">
        <v>712</v>
      </c>
      <c r="B116">
        <f t="shared" ref="B116:AG116" si="176">B108*B111</f>
        <v>0</v>
      </c>
      <c r="C116">
        <f t="shared" si="176"/>
        <v>0</v>
      </c>
      <c r="D116">
        <f t="shared" si="176"/>
        <v>0</v>
      </c>
      <c r="E116">
        <f t="shared" si="176"/>
        <v>0</v>
      </c>
      <c r="F116">
        <f t="shared" si="176"/>
        <v>0</v>
      </c>
      <c r="G116">
        <f t="shared" si="176"/>
        <v>0</v>
      </c>
      <c r="H116">
        <f t="shared" si="176"/>
        <v>0</v>
      </c>
      <c r="I116">
        <f t="shared" si="176"/>
        <v>0</v>
      </c>
      <c r="J116">
        <f t="shared" si="176"/>
        <v>0</v>
      </c>
      <c r="K116">
        <f t="shared" si="176"/>
        <v>0</v>
      </c>
      <c r="L116">
        <f t="shared" si="176"/>
        <v>0</v>
      </c>
      <c r="M116">
        <f t="shared" si="176"/>
        <v>0</v>
      </c>
      <c r="N116">
        <f t="shared" si="176"/>
        <v>0</v>
      </c>
      <c r="O116">
        <f t="shared" si="176"/>
        <v>0</v>
      </c>
      <c r="P116">
        <f t="shared" si="176"/>
        <v>0</v>
      </c>
      <c r="Q116">
        <f t="shared" si="176"/>
        <v>0</v>
      </c>
      <c r="R116">
        <f t="shared" si="176"/>
        <v>0</v>
      </c>
      <c r="S116">
        <f t="shared" si="176"/>
        <v>0</v>
      </c>
      <c r="T116">
        <f t="shared" si="176"/>
        <v>0</v>
      </c>
      <c r="U116">
        <f t="shared" si="176"/>
        <v>0</v>
      </c>
      <c r="V116">
        <f t="shared" si="176"/>
        <v>0</v>
      </c>
      <c r="W116">
        <f t="shared" si="176"/>
        <v>0</v>
      </c>
      <c r="X116">
        <f t="shared" si="176"/>
        <v>0</v>
      </c>
      <c r="Y116">
        <f t="shared" si="176"/>
        <v>0</v>
      </c>
      <c r="Z116">
        <f t="shared" si="176"/>
        <v>0</v>
      </c>
      <c r="AA116">
        <f t="shared" si="176"/>
        <v>0</v>
      </c>
      <c r="AB116">
        <f t="shared" si="176"/>
        <v>0</v>
      </c>
      <c r="AC116">
        <f t="shared" si="176"/>
        <v>0</v>
      </c>
      <c r="AD116">
        <f t="shared" si="176"/>
        <v>0.20833333333333334</v>
      </c>
      <c r="AE116">
        <f t="shared" si="176"/>
        <v>0</v>
      </c>
      <c r="AF116">
        <f t="shared" si="176"/>
        <v>0</v>
      </c>
      <c r="AG116">
        <f t="shared" si="176"/>
        <v>0</v>
      </c>
      <c r="AH116">
        <f t="shared" ref="AH116:BH116" si="177">AH108*AH111</f>
        <v>0</v>
      </c>
      <c r="AI116">
        <f t="shared" si="177"/>
        <v>0</v>
      </c>
      <c r="AJ116">
        <f t="shared" si="177"/>
        <v>0</v>
      </c>
      <c r="AK116">
        <f t="shared" si="177"/>
        <v>0</v>
      </c>
      <c r="AL116">
        <f t="shared" si="177"/>
        <v>0</v>
      </c>
      <c r="AM116">
        <f t="shared" si="177"/>
        <v>0</v>
      </c>
      <c r="AN116">
        <f t="shared" si="177"/>
        <v>0</v>
      </c>
      <c r="AO116">
        <f t="shared" si="177"/>
        <v>0</v>
      </c>
      <c r="AP116">
        <f t="shared" si="177"/>
        <v>0</v>
      </c>
      <c r="AQ116">
        <f t="shared" si="177"/>
        <v>0</v>
      </c>
      <c r="AR116">
        <f t="shared" si="177"/>
        <v>0</v>
      </c>
      <c r="AS116">
        <f t="shared" si="177"/>
        <v>0</v>
      </c>
      <c r="AT116">
        <f t="shared" si="177"/>
        <v>0</v>
      </c>
      <c r="AU116">
        <f t="shared" si="177"/>
        <v>0</v>
      </c>
      <c r="AV116">
        <f t="shared" si="177"/>
        <v>0</v>
      </c>
      <c r="AW116">
        <f t="shared" si="177"/>
        <v>0</v>
      </c>
      <c r="AX116">
        <f t="shared" si="177"/>
        <v>0</v>
      </c>
      <c r="AY116">
        <f t="shared" si="177"/>
        <v>0</v>
      </c>
      <c r="AZ116">
        <f t="shared" si="177"/>
        <v>0</v>
      </c>
      <c r="BA116">
        <f t="shared" si="177"/>
        <v>0</v>
      </c>
      <c r="BB116">
        <f t="shared" si="177"/>
        <v>0</v>
      </c>
      <c r="BC116">
        <f t="shared" si="177"/>
        <v>0</v>
      </c>
      <c r="BD116">
        <f t="shared" si="177"/>
        <v>0</v>
      </c>
      <c r="BE116">
        <f t="shared" si="177"/>
        <v>0</v>
      </c>
      <c r="BF116">
        <f t="shared" si="177"/>
        <v>0</v>
      </c>
      <c r="BG116">
        <f t="shared" si="177"/>
        <v>0</v>
      </c>
      <c r="BH116">
        <f t="shared" si="177"/>
        <v>0</v>
      </c>
    </row>
    <row r="117" spans="1:60" x14ac:dyDescent="0.25">
      <c r="A117" t="s">
        <v>713</v>
      </c>
      <c r="B117">
        <f t="shared" ref="B117:AG117" si="178">B106*B112</f>
        <v>0</v>
      </c>
      <c r="C117">
        <f t="shared" si="178"/>
        <v>0</v>
      </c>
      <c r="D117">
        <f t="shared" si="178"/>
        <v>0</v>
      </c>
      <c r="E117">
        <f t="shared" si="178"/>
        <v>0</v>
      </c>
      <c r="F117">
        <f t="shared" si="178"/>
        <v>0</v>
      </c>
      <c r="G117">
        <f t="shared" si="178"/>
        <v>0</v>
      </c>
      <c r="H117">
        <f t="shared" si="178"/>
        <v>0</v>
      </c>
      <c r="I117">
        <f t="shared" si="178"/>
        <v>0</v>
      </c>
      <c r="J117">
        <f t="shared" si="178"/>
        <v>0</v>
      </c>
      <c r="K117">
        <f t="shared" si="178"/>
        <v>0</v>
      </c>
      <c r="L117">
        <f t="shared" si="178"/>
        <v>0</v>
      </c>
      <c r="M117">
        <f t="shared" si="178"/>
        <v>0</v>
      </c>
      <c r="N117">
        <f t="shared" si="178"/>
        <v>0</v>
      </c>
      <c r="O117">
        <f t="shared" si="178"/>
        <v>0</v>
      </c>
      <c r="P117">
        <f t="shared" si="178"/>
        <v>0</v>
      </c>
      <c r="Q117">
        <f t="shared" si="178"/>
        <v>0</v>
      </c>
      <c r="R117">
        <f t="shared" si="178"/>
        <v>0</v>
      </c>
      <c r="S117">
        <f t="shared" si="178"/>
        <v>0</v>
      </c>
      <c r="T117">
        <f t="shared" si="178"/>
        <v>0</v>
      </c>
      <c r="U117">
        <f t="shared" si="178"/>
        <v>0</v>
      </c>
      <c r="V117">
        <f t="shared" si="178"/>
        <v>0</v>
      </c>
      <c r="W117">
        <f t="shared" si="178"/>
        <v>0</v>
      </c>
      <c r="X117">
        <f t="shared" si="178"/>
        <v>0</v>
      </c>
      <c r="Y117">
        <f t="shared" si="178"/>
        <v>0</v>
      </c>
      <c r="Z117">
        <f t="shared" si="178"/>
        <v>0</v>
      </c>
      <c r="AA117">
        <f t="shared" si="178"/>
        <v>0</v>
      </c>
      <c r="AB117">
        <f t="shared" si="178"/>
        <v>0</v>
      </c>
      <c r="AC117">
        <f t="shared" si="178"/>
        <v>0</v>
      </c>
      <c r="AD117">
        <f t="shared" si="178"/>
        <v>0</v>
      </c>
      <c r="AE117">
        <f t="shared" si="178"/>
        <v>0</v>
      </c>
      <c r="AF117">
        <f t="shared" si="178"/>
        <v>0</v>
      </c>
      <c r="AG117">
        <f t="shared" si="178"/>
        <v>0</v>
      </c>
      <c r="AH117">
        <f t="shared" ref="AH117:BH117" si="179">AH106*AH112</f>
        <v>0</v>
      </c>
      <c r="AI117">
        <f t="shared" si="179"/>
        <v>0.18181818181818182</v>
      </c>
      <c r="AJ117">
        <f t="shared" si="179"/>
        <v>0</v>
      </c>
      <c r="AK117">
        <f t="shared" si="179"/>
        <v>0</v>
      </c>
      <c r="AL117">
        <f t="shared" si="179"/>
        <v>0</v>
      </c>
      <c r="AM117">
        <f t="shared" si="179"/>
        <v>0</v>
      </c>
      <c r="AN117">
        <f t="shared" si="179"/>
        <v>0</v>
      </c>
      <c r="AO117">
        <f t="shared" si="179"/>
        <v>0</v>
      </c>
      <c r="AP117">
        <f t="shared" si="179"/>
        <v>0</v>
      </c>
      <c r="AQ117">
        <f t="shared" si="179"/>
        <v>0</v>
      </c>
      <c r="AR117">
        <f t="shared" si="179"/>
        <v>0</v>
      </c>
      <c r="AS117">
        <f t="shared" si="179"/>
        <v>0</v>
      </c>
      <c r="AT117">
        <f t="shared" si="179"/>
        <v>0</v>
      </c>
      <c r="AU117">
        <f t="shared" si="179"/>
        <v>0</v>
      </c>
      <c r="AV117">
        <f t="shared" si="179"/>
        <v>0</v>
      </c>
      <c r="AW117">
        <f t="shared" si="179"/>
        <v>0</v>
      </c>
      <c r="AX117">
        <f t="shared" si="179"/>
        <v>0</v>
      </c>
      <c r="AY117">
        <f t="shared" si="179"/>
        <v>0</v>
      </c>
      <c r="AZ117">
        <f t="shared" si="179"/>
        <v>0</v>
      </c>
      <c r="BA117">
        <f t="shared" si="179"/>
        <v>0</v>
      </c>
      <c r="BB117">
        <f t="shared" si="179"/>
        <v>0</v>
      </c>
      <c r="BC117">
        <f t="shared" si="179"/>
        <v>0</v>
      </c>
      <c r="BD117">
        <f t="shared" si="179"/>
        <v>0</v>
      </c>
      <c r="BE117">
        <f t="shared" si="179"/>
        <v>0</v>
      </c>
      <c r="BF117">
        <f t="shared" si="179"/>
        <v>0</v>
      </c>
      <c r="BG117">
        <f t="shared" si="179"/>
        <v>0</v>
      </c>
      <c r="BH117">
        <f t="shared" si="179"/>
        <v>0</v>
      </c>
    </row>
    <row r="118" spans="1:60" x14ac:dyDescent="0.25">
      <c r="A118" t="s">
        <v>714</v>
      </c>
      <c r="B118">
        <f t="shared" ref="B118:AG118" si="180">B109*B111</f>
        <v>0</v>
      </c>
      <c r="C118">
        <f t="shared" si="180"/>
        <v>0</v>
      </c>
      <c r="D118">
        <f t="shared" si="180"/>
        <v>0</v>
      </c>
      <c r="E118">
        <f t="shared" si="180"/>
        <v>0</v>
      </c>
      <c r="F118">
        <f t="shared" si="180"/>
        <v>0</v>
      </c>
      <c r="G118">
        <f t="shared" si="180"/>
        <v>0</v>
      </c>
      <c r="H118">
        <f t="shared" si="180"/>
        <v>0</v>
      </c>
      <c r="I118">
        <f t="shared" si="180"/>
        <v>0</v>
      </c>
      <c r="J118">
        <f t="shared" si="180"/>
        <v>0</v>
      </c>
      <c r="K118">
        <f t="shared" si="180"/>
        <v>0</v>
      </c>
      <c r="L118">
        <f t="shared" si="180"/>
        <v>0</v>
      </c>
      <c r="M118">
        <f t="shared" si="180"/>
        <v>0</v>
      </c>
      <c r="N118">
        <f t="shared" si="180"/>
        <v>0</v>
      </c>
      <c r="O118">
        <f t="shared" si="180"/>
        <v>0</v>
      </c>
      <c r="P118">
        <f t="shared" si="180"/>
        <v>0</v>
      </c>
      <c r="Q118">
        <f t="shared" si="180"/>
        <v>0</v>
      </c>
      <c r="R118">
        <f t="shared" si="180"/>
        <v>0</v>
      </c>
      <c r="S118">
        <f t="shared" si="180"/>
        <v>0</v>
      </c>
      <c r="T118">
        <f t="shared" si="180"/>
        <v>0</v>
      </c>
      <c r="U118">
        <f t="shared" si="180"/>
        <v>0</v>
      </c>
      <c r="V118">
        <f t="shared" si="180"/>
        <v>0</v>
      </c>
      <c r="W118">
        <f t="shared" si="180"/>
        <v>0</v>
      </c>
      <c r="X118">
        <f t="shared" si="180"/>
        <v>0</v>
      </c>
      <c r="Y118">
        <f t="shared" si="180"/>
        <v>0</v>
      </c>
      <c r="Z118">
        <f t="shared" si="180"/>
        <v>0</v>
      </c>
      <c r="AA118">
        <f t="shared" si="180"/>
        <v>0</v>
      </c>
      <c r="AB118">
        <f t="shared" si="180"/>
        <v>0</v>
      </c>
      <c r="AC118">
        <f t="shared" si="180"/>
        <v>0</v>
      </c>
      <c r="AD118">
        <f t="shared" si="180"/>
        <v>0</v>
      </c>
      <c r="AE118">
        <f t="shared" si="180"/>
        <v>0</v>
      </c>
      <c r="AF118">
        <f t="shared" si="180"/>
        <v>0</v>
      </c>
      <c r="AG118">
        <f t="shared" si="180"/>
        <v>0</v>
      </c>
      <c r="AH118">
        <f t="shared" ref="AH118:BH118" si="181">AH109*AH111</f>
        <v>0</v>
      </c>
      <c r="AI118">
        <f t="shared" si="181"/>
        <v>0</v>
      </c>
      <c r="AJ118">
        <f t="shared" si="181"/>
        <v>0</v>
      </c>
      <c r="AK118">
        <f t="shared" si="181"/>
        <v>0</v>
      </c>
      <c r="AL118">
        <f t="shared" si="181"/>
        <v>0</v>
      </c>
      <c r="AM118">
        <f t="shared" si="181"/>
        <v>0</v>
      </c>
      <c r="AN118">
        <f t="shared" si="181"/>
        <v>0</v>
      </c>
      <c r="AO118">
        <f t="shared" si="181"/>
        <v>0</v>
      </c>
      <c r="AP118">
        <f t="shared" si="181"/>
        <v>0</v>
      </c>
      <c r="AQ118">
        <f t="shared" si="181"/>
        <v>0</v>
      </c>
      <c r="AR118">
        <f t="shared" si="181"/>
        <v>0</v>
      </c>
      <c r="AS118">
        <f t="shared" si="181"/>
        <v>0</v>
      </c>
      <c r="AT118">
        <f t="shared" si="181"/>
        <v>0</v>
      </c>
      <c r="AU118">
        <f t="shared" si="181"/>
        <v>0</v>
      </c>
      <c r="AV118">
        <f t="shared" si="181"/>
        <v>0</v>
      </c>
      <c r="AW118">
        <f t="shared" si="181"/>
        <v>0</v>
      </c>
      <c r="AX118">
        <f t="shared" si="181"/>
        <v>0</v>
      </c>
      <c r="AY118">
        <f t="shared" si="181"/>
        <v>0</v>
      </c>
      <c r="AZ118">
        <f t="shared" si="181"/>
        <v>0</v>
      </c>
      <c r="BA118">
        <f t="shared" si="181"/>
        <v>0</v>
      </c>
      <c r="BB118">
        <f t="shared" si="181"/>
        <v>0</v>
      </c>
      <c r="BC118">
        <f t="shared" si="181"/>
        <v>0</v>
      </c>
      <c r="BD118">
        <f t="shared" si="181"/>
        <v>0</v>
      </c>
      <c r="BE118">
        <f t="shared" si="181"/>
        <v>0</v>
      </c>
      <c r="BF118">
        <f t="shared" si="181"/>
        <v>0</v>
      </c>
      <c r="BG118">
        <f t="shared" si="181"/>
        <v>0</v>
      </c>
      <c r="BH118">
        <f t="shared" si="181"/>
        <v>0</v>
      </c>
    </row>
    <row r="119" spans="1:60" x14ac:dyDescent="0.25">
      <c r="A119" t="s">
        <v>715</v>
      </c>
      <c r="B119">
        <f t="shared" ref="B119:AG119" si="182">B107*B112</f>
        <v>0</v>
      </c>
      <c r="C119">
        <f t="shared" si="182"/>
        <v>0</v>
      </c>
      <c r="D119">
        <f t="shared" si="182"/>
        <v>0</v>
      </c>
      <c r="E119">
        <f t="shared" si="182"/>
        <v>0</v>
      </c>
      <c r="F119">
        <f t="shared" si="182"/>
        <v>0</v>
      </c>
      <c r="G119">
        <f t="shared" si="182"/>
        <v>0</v>
      </c>
      <c r="H119">
        <f t="shared" si="182"/>
        <v>0</v>
      </c>
      <c r="I119">
        <f t="shared" si="182"/>
        <v>0</v>
      </c>
      <c r="J119">
        <f t="shared" si="182"/>
        <v>0</v>
      </c>
      <c r="K119">
        <f t="shared" si="182"/>
        <v>0</v>
      </c>
      <c r="L119">
        <f t="shared" si="182"/>
        <v>0</v>
      </c>
      <c r="M119">
        <f t="shared" si="182"/>
        <v>0</v>
      </c>
      <c r="N119">
        <f t="shared" si="182"/>
        <v>0</v>
      </c>
      <c r="O119">
        <f t="shared" si="182"/>
        <v>0</v>
      </c>
      <c r="P119">
        <f t="shared" si="182"/>
        <v>0</v>
      </c>
      <c r="Q119">
        <f t="shared" si="182"/>
        <v>0</v>
      </c>
      <c r="R119">
        <f t="shared" si="182"/>
        <v>0</v>
      </c>
      <c r="S119">
        <f t="shared" si="182"/>
        <v>0</v>
      </c>
      <c r="T119">
        <f t="shared" si="182"/>
        <v>0</v>
      </c>
      <c r="U119">
        <f t="shared" si="182"/>
        <v>0</v>
      </c>
      <c r="V119">
        <f t="shared" si="182"/>
        <v>0</v>
      </c>
      <c r="W119">
        <f t="shared" si="182"/>
        <v>0</v>
      </c>
      <c r="X119">
        <f t="shared" si="182"/>
        <v>0</v>
      </c>
      <c r="Y119">
        <f t="shared" si="182"/>
        <v>0</v>
      </c>
      <c r="Z119">
        <f t="shared" si="182"/>
        <v>0</v>
      </c>
      <c r="AA119">
        <f t="shared" si="182"/>
        <v>0</v>
      </c>
      <c r="AB119">
        <f t="shared" si="182"/>
        <v>0</v>
      </c>
      <c r="AC119">
        <f t="shared" si="182"/>
        <v>0</v>
      </c>
      <c r="AD119">
        <f t="shared" si="182"/>
        <v>0</v>
      </c>
      <c r="AE119">
        <f t="shared" si="182"/>
        <v>0</v>
      </c>
      <c r="AF119">
        <f t="shared" si="182"/>
        <v>0</v>
      </c>
      <c r="AG119">
        <f t="shared" si="182"/>
        <v>0</v>
      </c>
      <c r="AH119">
        <f t="shared" ref="AH119:BH119" si="183">AH107*AH112</f>
        <v>0</v>
      </c>
      <c r="AI119">
        <f t="shared" si="183"/>
        <v>0</v>
      </c>
      <c r="AJ119">
        <f t="shared" si="183"/>
        <v>0</v>
      </c>
      <c r="AK119">
        <f t="shared" si="183"/>
        <v>0</v>
      </c>
      <c r="AL119">
        <f t="shared" si="183"/>
        <v>0</v>
      </c>
      <c r="AM119">
        <f t="shared" si="183"/>
        <v>0</v>
      </c>
      <c r="AN119">
        <f t="shared" si="183"/>
        <v>0</v>
      </c>
      <c r="AO119">
        <f t="shared" si="183"/>
        <v>0</v>
      </c>
      <c r="AP119">
        <f t="shared" si="183"/>
        <v>0</v>
      </c>
      <c r="AQ119">
        <f t="shared" si="183"/>
        <v>0</v>
      </c>
      <c r="AR119">
        <f t="shared" si="183"/>
        <v>0</v>
      </c>
      <c r="AS119">
        <f t="shared" si="183"/>
        <v>0</v>
      </c>
      <c r="AT119">
        <f t="shared" si="183"/>
        <v>0</v>
      </c>
      <c r="AU119">
        <f t="shared" si="183"/>
        <v>0</v>
      </c>
      <c r="AV119">
        <f t="shared" si="183"/>
        <v>0</v>
      </c>
      <c r="AW119">
        <f t="shared" si="183"/>
        <v>0</v>
      </c>
      <c r="AX119">
        <f t="shared" si="183"/>
        <v>0</v>
      </c>
      <c r="AY119">
        <f t="shared" si="183"/>
        <v>0</v>
      </c>
      <c r="AZ119">
        <f t="shared" si="183"/>
        <v>0</v>
      </c>
      <c r="BA119">
        <f t="shared" si="183"/>
        <v>0</v>
      </c>
      <c r="BB119">
        <f t="shared" si="183"/>
        <v>0</v>
      </c>
      <c r="BC119">
        <f t="shared" si="183"/>
        <v>0</v>
      </c>
      <c r="BD119">
        <f t="shared" si="183"/>
        <v>0</v>
      </c>
      <c r="BE119">
        <f t="shared" si="183"/>
        <v>0</v>
      </c>
      <c r="BF119">
        <f t="shared" si="183"/>
        <v>0</v>
      </c>
      <c r="BG119">
        <f t="shared" si="183"/>
        <v>0</v>
      </c>
      <c r="BH119">
        <f t="shared" si="183"/>
        <v>0</v>
      </c>
    </row>
    <row r="120" spans="1:60" x14ac:dyDescent="0.25">
      <c r="A120" t="s">
        <v>716</v>
      </c>
      <c r="B120">
        <f t="shared" ref="B120:AG120" si="184">B108*B112</f>
        <v>0</v>
      </c>
      <c r="C120">
        <f t="shared" si="184"/>
        <v>0</v>
      </c>
      <c r="D120">
        <f t="shared" si="184"/>
        <v>0</v>
      </c>
      <c r="E120">
        <f t="shared" si="184"/>
        <v>0</v>
      </c>
      <c r="F120">
        <f t="shared" si="184"/>
        <v>0</v>
      </c>
      <c r="G120">
        <f t="shared" si="184"/>
        <v>0</v>
      </c>
      <c r="H120">
        <f t="shared" si="184"/>
        <v>0</v>
      </c>
      <c r="I120">
        <f t="shared" si="184"/>
        <v>0</v>
      </c>
      <c r="J120">
        <f t="shared" si="184"/>
        <v>0</v>
      </c>
      <c r="K120">
        <f t="shared" si="184"/>
        <v>0</v>
      </c>
      <c r="L120">
        <f t="shared" si="184"/>
        <v>0</v>
      </c>
      <c r="M120">
        <f t="shared" si="184"/>
        <v>0</v>
      </c>
      <c r="N120">
        <f t="shared" si="184"/>
        <v>0</v>
      </c>
      <c r="O120">
        <f t="shared" si="184"/>
        <v>0</v>
      </c>
      <c r="P120">
        <f t="shared" si="184"/>
        <v>0</v>
      </c>
      <c r="Q120">
        <f t="shared" si="184"/>
        <v>0</v>
      </c>
      <c r="R120">
        <f t="shared" si="184"/>
        <v>0</v>
      </c>
      <c r="S120">
        <f t="shared" si="184"/>
        <v>0</v>
      </c>
      <c r="T120">
        <f t="shared" si="184"/>
        <v>0</v>
      </c>
      <c r="U120">
        <f t="shared" si="184"/>
        <v>0</v>
      </c>
      <c r="V120">
        <f t="shared" si="184"/>
        <v>0</v>
      </c>
      <c r="W120">
        <f t="shared" si="184"/>
        <v>0</v>
      </c>
      <c r="X120">
        <f t="shared" si="184"/>
        <v>0</v>
      </c>
      <c r="Y120">
        <f t="shared" si="184"/>
        <v>0</v>
      </c>
      <c r="Z120">
        <f t="shared" si="184"/>
        <v>0</v>
      </c>
      <c r="AA120">
        <f t="shared" si="184"/>
        <v>0</v>
      </c>
      <c r="AB120">
        <f t="shared" si="184"/>
        <v>0</v>
      </c>
      <c r="AC120">
        <f t="shared" si="184"/>
        <v>0</v>
      </c>
      <c r="AD120">
        <f t="shared" si="184"/>
        <v>0</v>
      </c>
      <c r="AE120">
        <f t="shared" si="184"/>
        <v>0</v>
      </c>
      <c r="AF120">
        <f t="shared" si="184"/>
        <v>0</v>
      </c>
      <c r="AG120">
        <f t="shared" si="184"/>
        <v>0</v>
      </c>
      <c r="AH120">
        <f t="shared" ref="AH120:BH120" si="185">AH108*AH112</f>
        <v>0</v>
      </c>
      <c r="AI120">
        <f t="shared" si="185"/>
        <v>0</v>
      </c>
      <c r="AJ120">
        <f t="shared" si="185"/>
        <v>0</v>
      </c>
      <c r="AK120">
        <f t="shared" si="185"/>
        <v>0</v>
      </c>
      <c r="AL120">
        <f t="shared" si="185"/>
        <v>0</v>
      </c>
      <c r="AM120">
        <f t="shared" si="185"/>
        <v>0</v>
      </c>
      <c r="AN120">
        <f t="shared" si="185"/>
        <v>0</v>
      </c>
      <c r="AO120">
        <f t="shared" si="185"/>
        <v>0</v>
      </c>
      <c r="AP120">
        <f t="shared" si="185"/>
        <v>0</v>
      </c>
      <c r="AQ120">
        <f t="shared" si="185"/>
        <v>0</v>
      </c>
      <c r="AR120">
        <f t="shared" si="185"/>
        <v>0</v>
      </c>
      <c r="AS120">
        <f t="shared" si="185"/>
        <v>0</v>
      </c>
      <c r="AT120">
        <f t="shared" si="185"/>
        <v>0</v>
      </c>
      <c r="AU120">
        <f t="shared" si="185"/>
        <v>0</v>
      </c>
      <c r="AV120">
        <f t="shared" si="185"/>
        <v>0</v>
      </c>
      <c r="AW120">
        <f t="shared" si="185"/>
        <v>0</v>
      </c>
      <c r="AX120">
        <f t="shared" si="185"/>
        <v>0</v>
      </c>
      <c r="AY120">
        <f t="shared" si="185"/>
        <v>0</v>
      </c>
      <c r="AZ120">
        <f t="shared" si="185"/>
        <v>0</v>
      </c>
      <c r="BA120">
        <f t="shared" si="185"/>
        <v>0</v>
      </c>
      <c r="BB120">
        <f t="shared" si="185"/>
        <v>0</v>
      </c>
      <c r="BC120">
        <f t="shared" si="185"/>
        <v>0</v>
      </c>
      <c r="BD120">
        <f t="shared" si="185"/>
        <v>0</v>
      </c>
      <c r="BE120">
        <f t="shared" si="185"/>
        <v>0</v>
      </c>
      <c r="BF120">
        <f t="shared" si="185"/>
        <v>0</v>
      </c>
      <c r="BG120">
        <f t="shared" si="185"/>
        <v>0</v>
      </c>
      <c r="BH120">
        <f t="shared" si="185"/>
        <v>0</v>
      </c>
    </row>
    <row r="121" spans="1:60" x14ac:dyDescent="0.25">
      <c r="A121" s="44" t="s">
        <v>717</v>
      </c>
      <c r="B121">
        <f t="shared" ref="B121:AG121" si="186">1-SUM(B114:B120)</f>
        <v>0</v>
      </c>
      <c r="C121">
        <f t="shared" si="186"/>
        <v>0</v>
      </c>
      <c r="D121">
        <f t="shared" si="186"/>
        <v>0</v>
      </c>
      <c r="E121">
        <f t="shared" si="186"/>
        <v>0</v>
      </c>
      <c r="F121">
        <f t="shared" si="186"/>
        <v>0</v>
      </c>
      <c r="G121">
        <f t="shared" si="186"/>
        <v>0</v>
      </c>
      <c r="H121">
        <f t="shared" si="186"/>
        <v>0</v>
      </c>
      <c r="I121">
        <f t="shared" si="186"/>
        <v>0</v>
      </c>
      <c r="J121">
        <f t="shared" si="186"/>
        <v>0</v>
      </c>
      <c r="K121">
        <f t="shared" si="186"/>
        <v>0</v>
      </c>
      <c r="L121">
        <f t="shared" si="186"/>
        <v>0</v>
      </c>
      <c r="M121">
        <f t="shared" si="186"/>
        <v>0</v>
      </c>
      <c r="N121">
        <f t="shared" si="186"/>
        <v>0</v>
      </c>
      <c r="O121">
        <f t="shared" si="186"/>
        <v>0</v>
      </c>
      <c r="P121">
        <f t="shared" si="186"/>
        <v>0</v>
      </c>
      <c r="Q121">
        <f t="shared" si="186"/>
        <v>0</v>
      </c>
      <c r="R121">
        <f t="shared" si="186"/>
        <v>0</v>
      </c>
      <c r="S121">
        <f t="shared" si="186"/>
        <v>0</v>
      </c>
      <c r="T121">
        <f t="shared" si="186"/>
        <v>0</v>
      </c>
      <c r="U121">
        <f t="shared" si="186"/>
        <v>0</v>
      </c>
      <c r="V121">
        <f t="shared" si="186"/>
        <v>0</v>
      </c>
      <c r="W121">
        <f t="shared" si="186"/>
        <v>0</v>
      </c>
      <c r="X121">
        <f t="shared" si="186"/>
        <v>0</v>
      </c>
      <c r="Y121">
        <f t="shared" si="186"/>
        <v>0</v>
      </c>
      <c r="Z121">
        <f t="shared" si="186"/>
        <v>0</v>
      </c>
      <c r="AA121">
        <f t="shared" si="186"/>
        <v>0</v>
      </c>
      <c r="AB121">
        <f t="shared" si="186"/>
        <v>0</v>
      </c>
      <c r="AC121">
        <f t="shared" si="186"/>
        <v>0</v>
      </c>
      <c r="AD121">
        <f t="shared" si="186"/>
        <v>0</v>
      </c>
      <c r="AE121">
        <f t="shared" si="186"/>
        <v>0</v>
      </c>
      <c r="AF121">
        <f t="shared" si="186"/>
        <v>0</v>
      </c>
      <c r="AG121">
        <f t="shared" si="186"/>
        <v>0</v>
      </c>
      <c r="AH121">
        <f t="shared" ref="AH121:BH121" si="187">1-SUM(AH114:AH120)</f>
        <v>0</v>
      </c>
      <c r="AI121">
        <f t="shared" si="187"/>
        <v>0</v>
      </c>
      <c r="AJ121">
        <f t="shared" si="187"/>
        <v>0</v>
      </c>
      <c r="AK121">
        <f t="shared" si="187"/>
        <v>0</v>
      </c>
      <c r="AL121">
        <f t="shared" si="187"/>
        <v>0</v>
      </c>
      <c r="AM121">
        <f t="shared" si="187"/>
        <v>0</v>
      </c>
      <c r="AN121">
        <f t="shared" si="187"/>
        <v>0</v>
      </c>
      <c r="AO121">
        <f t="shared" si="187"/>
        <v>0</v>
      </c>
      <c r="AP121">
        <f t="shared" si="187"/>
        <v>0</v>
      </c>
      <c r="AQ121">
        <f t="shared" si="187"/>
        <v>0</v>
      </c>
      <c r="AR121">
        <f t="shared" si="187"/>
        <v>0</v>
      </c>
      <c r="AS121">
        <f t="shared" si="187"/>
        <v>0</v>
      </c>
      <c r="AT121">
        <f t="shared" si="187"/>
        <v>0</v>
      </c>
      <c r="AU121">
        <f t="shared" si="187"/>
        <v>0</v>
      </c>
      <c r="AV121">
        <f t="shared" si="187"/>
        <v>0</v>
      </c>
      <c r="AW121">
        <f t="shared" si="187"/>
        <v>0</v>
      </c>
      <c r="AX121">
        <f t="shared" si="187"/>
        <v>0</v>
      </c>
      <c r="AY121">
        <f t="shared" si="187"/>
        <v>0</v>
      </c>
      <c r="AZ121">
        <f t="shared" si="187"/>
        <v>0</v>
      </c>
      <c r="BA121">
        <f t="shared" si="187"/>
        <v>0</v>
      </c>
      <c r="BB121">
        <f t="shared" si="187"/>
        <v>0</v>
      </c>
      <c r="BC121">
        <f t="shared" si="187"/>
        <v>0</v>
      </c>
      <c r="BD121">
        <f t="shared" si="187"/>
        <v>0</v>
      </c>
      <c r="BE121">
        <f t="shared" si="187"/>
        <v>0</v>
      </c>
      <c r="BF121">
        <f t="shared" si="187"/>
        <v>0</v>
      </c>
      <c r="BG121">
        <f t="shared" si="187"/>
        <v>0</v>
      </c>
      <c r="BH121">
        <f t="shared" si="187"/>
        <v>0</v>
      </c>
    </row>
    <row r="123" spans="1:60" x14ac:dyDescent="0.25">
      <c r="A123" t="s">
        <v>718</v>
      </c>
      <c r="B123">
        <f t="shared" ref="B123:AG123" si="188">10643*Sunders*FaerieFire-640/3*SerratedBlades</f>
        <v>8088.6799999999994</v>
      </c>
      <c r="C123">
        <f t="shared" si="188"/>
        <v>8088.6799999999994</v>
      </c>
      <c r="D123">
        <f t="shared" si="188"/>
        <v>8088.6799999999994</v>
      </c>
      <c r="E123">
        <f t="shared" si="188"/>
        <v>8088.6799999999994</v>
      </c>
      <c r="F123">
        <f t="shared" si="188"/>
        <v>8088.6799999999994</v>
      </c>
      <c r="G123">
        <f t="shared" si="188"/>
        <v>8088.6799999999994</v>
      </c>
      <c r="H123">
        <f t="shared" si="188"/>
        <v>8088.6799999999994</v>
      </c>
      <c r="I123">
        <f t="shared" si="188"/>
        <v>8088.6799999999994</v>
      </c>
      <c r="J123">
        <f t="shared" si="188"/>
        <v>8088.6799999999994</v>
      </c>
      <c r="K123">
        <f t="shared" si="188"/>
        <v>8088.6799999999994</v>
      </c>
      <c r="L123">
        <f t="shared" si="188"/>
        <v>8088.6799999999994</v>
      </c>
      <c r="M123">
        <f t="shared" si="188"/>
        <v>8088.6799999999994</v>
      </c>
      <c r="N123">
        <f t="shared" si="188"/>
        <v>8088.6799999999994</v>
      </c>
      <c r="O123">
        <f t="shared" si="188"/>
        <v>8088.6799999999994</v>
      </c>
      <c r="P123">
        <f t="shared" si="188"/>
        <v>8088.6799999999994</v>
      </c>
      <c r="Q123">
        <f t="shared" si="188"/>
        <v>8088.6799999999994</v>
      </c>
      <c r="R123">
        <f t="shared" si="188"/>
        <v>8088.6799999999994</v>
      </c>
      <c r="S123">
        <f t="shared" si="188"/>
        <v>8088.6799999999994</v>
      </c>
      <c r="T123">
        <f t="shared" si="188"/>
        <v>8088.6799999999994</v>
      </c>
      <c r="U123">
        <f t="shared" si="188"/>
        <v>8088.6799999999994</v>
      </c>
      <c r="V123">
        <f t="shared" si="188"/>
        <v>8088.6799999999994</v>
      </c>
      <c r="W123">
        <f t="shared" si="188"/>
        <v>8088.6799999999994</v>
      </c>
      <c r="X123">
        <f t="shared" si="188"/>
        <v>8088.6799999999994</v>
      </c>
      <c r="Y123">
        <f t="shared" si="188"/>
        <v>8088.6799999999994</v>
      </c>
      <c r="Z123">
        <f t="shared" si="188"/>
        <v>8088.6799999999994</v>
      </c>
      <c r="AA123">
        <f t="shared" si="188"/>
        <v>8088.6799999999994</v>
      </c>
      <c r="AB123">
        <f t="shared" si="188"/>
        <v>8088.6799999999994</v>
      </c>
      <c r="AC123">
        <f t="shared" si="188"/>
        <v>8088.6799999999994</v>
      </c>
      <c r="AD123">
        <f t="shared" si="188"/>
        <v>8088.6799999999994</v>
      </c>
      <c r="AE123">
        <f t="shared" si="188"/>
        <v>8088.6799999999994</v>
      </c>
      <c r="AF123">
        <f t="shared" si="188"/>
        <v>8088.6799999999994</v>
      </c>
      <c r="AG123">
        <f t="shared" si="188"/>
        <v>8088.6799999999994</v>
      </c>
      <c r="AH123">
        <f t="shared" ref="AH123:BH123" si="189">10643*Sunders*FaerieFire-640/3*SerratedBlades</f>
        <v>8088.6799999999994</v>
      </c>
      <c r="AI123">
        <f t="shared" si="189"/>
        <v>8088.6799999999994</v>
      </c>
      <c r="AJ123">
        <f t="shared" si="189"/>
        <v>8088.6799999999994</v>
      </c>
      <c r="AK123">
        <f t="shared" si="189"/>
        <v>8088.6799999999994</v>
      </c>
      <c r="AL123">
        <f t="shared" si="189"/>
        <v>8088.6799999999994</v>
      </c>
      <c r="AM123">
        <f t="shared" si="189"/>
        <v>8088.6799999999994</v>
      </c>
      <c r="AN123">
        <f t="shared" si="189"/>
        <v>8088.6799999999994</v>
      </c>
      <c r="AO123">
        <f t="shared" si="189"/>
        <v>8088.6799999999994</v>
      </c>
      <c r="AP123">
        <f t="shared" si="189"/>
        <v>8088.6799999999994</v>
      </c>
      <c r="AQ123">
        <f t="shared" si="189"/>
        <v>8088.6799999999994</v>
      </c>
      <c r="AR123">
        <f t="shared" si="189"/>
        <v>8088.6799999999994</v>
      </c>
      <c r="AS123">
        <f t="shared" si="189"/>
        <v>8088.6799999999994</v>
      </c>
      <c r="AT123">
        <f t="shared" si="189"/>
        <v>8088.6799999999994</v>
      </c>
      <c r="AU123">
        <f t="shared" si="189"/>
        <v>8088.6799999999994</v>
      </c>
      <c r="AV123">
        <f t="shared" si="189"/>
        <v>8088.6799999999994</v>
      </c>
      <c r="AW123">
        <f t="shared" si="189"/>
        <v>8088.6799999999994</v>
      </c>
      <c r="AX123">
        <f t="shared" si="189"/>
        <v>8088.6799999999994</v>
      </c>
      <c r="AY123">
        <f t="shared" si="189"/>
        <v>8088.6799999999994</v>
      </c>
      <c r="AZ123">
        <f t="shared" si="189"/>
        <v>8088.6799999999994</v>
      </c>
      <c r="BA123">
        <f t="shared" si="189"/>
        <v>8088.6799999999994</v>
      </c>
      <c r="BB123">
        <f t="shared" si="189"/>
        <v>8088.6799999999994</v>
      </c>
      <c r="BC123">
        <f t="shared" si="189"/>
        <v>8088.6799999999994</v>
      </c>
      <c r="BD123">
        <f t="shared" si="189"/>
        <v>8088.6799999999994</v>
      </c>
      <c r="BE123">
        <f t="shared" si="189"/>
        <v>8088.6799999999994</v>
      </c>
      <c r="BF123">
        <f t="shared" si="189"/>
        <v>8088.6799999999994</v>
      </c>
      <c r="BG123">
        <f t="shared" si="189"/>
        <v>8088.6799999999994</v>
      </c>
      <c r="BH123">
        <f t="shared" si="189"/>
        <v>8088.6799999999994</v>
      </c>
    </row>
    <row r="124" spans="1:60" x14ac:dyDescent="0.25">
      <c r="A124" t="s">
        <v>719</v>
      </c>
      <c r="B124">
        <f t="shared" ref="B124:AG124" si="190">MIN((15232.5+B123)/3,B123)</f>
        <v>7773.7266666666665</v>
      </c>
      <c r="C124">
        <f t="shared" si="190"/>
        <v>7773.7266666666665</v>
      </c>
      <c r="D124">
        <f t="shared" si="190"/>
        <v>7773.7266666666665</v>
      </c>
      <c r="E124">
        <f t="shared" si="190"/>
        <v>7773.7266666666665</v>
      </c>
      <c r="F124">
        <f t="shared" si="190"/>
        <v>7773.7266666666665</v>
      </c>
      <c r="G124">
        <f t="shared" si="190"/>
        <v>7773.7266666666665</v>
      </c>
      <c r="H124">
        <f t="shared" si="190"/>
        <v>7773.7266666666665</v>
      </c>
      <c r="I124">
        <f t="shared" si="190"/>
        <v>7773.7266666666665</v>
      </c>
      <c r="J124">
        <f t="shared" si="190"/>
        <v>7773.7266666666665</v>
      </c>
      <c r="K124">
        <f t="shared" si="190"/>
        <v>7773.7266666666665</v>
      </c>
      <c r="L124">
        <f t="shared" si="190"/>
        <v>7773.7266666666665</v>
      </c>
      <c r="M124">
        <f t="shared" si="190"/>
        <v>7773.7266666666665</v>
      </c>
      <c r="N124">
        <f t="shared" si="190"/>
        <v>7773.7266666666665</v>
      </c>
      <c r="O124">
        <f t="shared" si="190"/>
        <v>7773.7266666666665</v>
      </c>
      <c r="P124">
        <f t="shared" si="190"/>
        <v>7773.7266666666665</v>
      </c>
      <c r="Q124">
        <f t="shared" si="190"/>
        <v>7773.7266666666665</v>
      </c>
      <c r="R124">
        <f t="shared" si="190"/>
        <v>7773.7266666666665</v>
      </c>
      <c r="S124">
        <f t="shared" si="190"/>
        <v>7773.7266666666665</v>
      </c>
      <c r="T124">
        <f t="shared" si="190"/>
        <v>7773.7266666666665</v>
      </c>
      <c r="U124">
        <f t="shared" si="190"/>
        <v>7773.7266666666665</v>
      </c>
      <c r="V124">
        <f t="shared" si="190"/>
        <v>7773.7266666666665</v>
      </c>
      <c r="W124">
        <f t="shared" si="190"/>
        <v>7773.7266666666665</v>
      </c>
      <c r="X124">
        <f t="shared" si="190"/>
        <v>7773.7266666666665</v>
      </c>
      <c r="Y124">
        <f t="shared" si="190"/>
        <v>7773.7266666666665</v>
      </c>
      <c r="Z124">
        <f t="shared" si="190"/>
        <v>7773.7266666666665</v>
      </c>
      <c r="AA124">
        <f t="shared" si="190"/>
        <v>7773.7266666666665</v>
      </c>
      <c r="AB124">
        <f t="shared" si="190"/>
        <v>7773.7266666666665</v>
      </c>
      <c r="AC124">
        <f t="shared" si="190"/>
        <v>7773.7266666666665</v>
      </c>
      <c r="AD124">
        <f t="shared" si="190"/>
        <v>7773.7266666666665</v>
      </c>
      <c r="AE124">
        <f t="shared" si="190"/>
        <v>7773.7266666666665</v>
      </c>
      <c r="AF124">
        <f t="shared" si="190"/>
        <v>7773.7266666666665</v>
      </c>
      <c r="AG124">
        <f t="shared" si="190"/>
        <v>7773.7266666666665</v>
      </c>
      <c r="AH124">
        <f t="shared" ref="AH124:BH124" si="191">MIN((15232.5+AH123)/3,AH123)</f>
        <v>7773.7266666666665</v>
      </c>
      <c r="AI124">
        <f t="shared" si="191"/>
        <v>7773.7266666666665</v>
      </c>
      <c r="AJ124">
        <f t="shared" si="191"/>
        <v>7773.7266666666665</v>
      </c>
      <c r="AK124">
        <f t="shared" si="191"/>
        <v>7773.7266666666665</v>
      </c>
      <c r="AL124">
        <f t="shared" si="191"/>
        <v>7773.7266666666665</v>
      </c>
      <c r="AM124">
        <f t="shared" si="191"/>
        <v>7773.7266666666665</v>
      </c>
      <c r="AN124">
        <f t="shared" si="191"/>
        <v>7773.7266666666665</v>
      </c>
      <c r="AO124">
        <f t="shared" si="191"/>
        <v>7773.7266666666665</v>
      </c>
      <c r="AP124">
        <f t="shared" si="191"/>
        <v>7773.7266666666665</v>
      </c>
      <c r="AQ124">
        <f t="shared" si="191"/>
        <v>7773.7266666666665</v>
      </c>
      <c r="AR124">
        <f t="shared" si="191"/>
        <v>7773.7266666666665</v>
      </c>
      <c r="AS124">
        <f t="shared" si="191"/>
        <v>7773.7266666666665</v>
      </c>
      <c r="AT124">
        <f t="shared" si="191"/>
        <v>7773.7266666666665</v>
      </c>
      <c r="AU124">
        <f t="shared" si="191"/>
        <v>7773.7266666666665</v>
      </c>
      <c r="AV124">
        <f t="shared" si="191"/>
        <v>7773.7266666666665</v>
      </c>
      <c r="AW124">
        <f t="shared" si="191"/>
        <v>7773.7266666666665</v>
      </c>
      <c r="AX124">
        <f t="shared" si="191"/>
        <v>7773.7266666666665</v>
      </c>
      <c r="AY124">
        <f t="shared" si="191"/>
        <v>7773.7266666666665</v>
      </c>
      <c r="AZ124">
        <f t="shared" si="191"/>
        <v>7773.7266666666665</v>
      </c>
      <c r="BA124">
        <f t="shared" si="191"/>
        <v>7773.7266666666665</v>
      </c>
      <c r="BB124">
        <f t="shared" si="191"/>
        <v>7773.7266666666665</v>
      </c>
      <c r="BC124">
        <f t="shared" si="191"/>
        <v>7773.7266666666665</v>
      </c>
      <c r="BD124">
        <f t="shared" si="191"/>
        <v>7773.7266666666665</v>
      </c>
      <c r="BE124">
        <f t="shared" si="191"/>
        <v>7773.7266666666665</v>
      </c>
      <c r="BF124">
        <f t="shared" si="191"/>
        <v>7773.7266666666665</v>
      </c>
      <c r="BG124">
        <f t="shared" si="191"/>
        <v>7773.7266666666665</v>
      </c>
      <c r="BH124">
        <f t="shared" si="191"/>
        <v>7773.7266666666665</v>
      </c>
    </row>
    <row r="126" spans="1:60" x14ac:dyDescent="0.25">
      <c r="A126" t="s">
        <v>720</v>
      </c>
      <c r="B126">
        <f t="shared" ref="B126:AG126" si="192">MIN((IF(B53=1,0.03*MaceSpec,0)+1.1*B75/1539.529991),1)</f>
        <v>0.2429312856432688</v>
      </c>
      <c r="C126">
        <f t="shared" si="192"/>
        <v>0.2429312856432688</v>
      </c>
      <c r="D126">
        <f t="shared" si="192"/>
        <v>0.2429312856432688</v>
      </c>
      <c r="E126">
        <f t="shared" si="192"/>
        <v>0.2429312856432688</v>
      </c>
      <c r="F126">
        <f t="shared" si="192"/>
        <v>0.2429312856432688</v>
      </c>
      <c r="G126">
        <f t="shared" si="192"/>
        <v>0.2429312856432688</v>
      </c>
      <c r="H126">
        <f t="shared" si="192"/>
        <v>0.2429312856432688</v>
      </c>
      <c r="I126">
        <f t="shared" si="192"/>
        <v>0.2429312856432688</v>
      </c>
      <c r="J126">
        <f t="shared" si="192"/>
        <v>0.2429312856432688</v>
      </c>
      <c r="K126">
        <f t="shared" si="192"/>
        <v>0.24364578942457249</v>
      </c>
      <c r="L126">
        <f t="shared" si="192"/>
        <v>0.2429312856432688</v>
      </c>
      <c r="M126">
        <f t="shared" si="192"/>
        <v>0.2429312856432688</v>
      </c>
      <c r="N126">
        <f t="shared" si="192"/>
        <v>0.2429312856432688</v>
      </c>
      <c r="O126">
        <f t="shared" si="192"/>
        <v>0.2429312856432688</v>
      </c>
      <c r="P126">
        <f t="shared" si="192"/>
        <v>0.2429312856432688</v>
      </c>
      <c r="Q126">
        <f t="shared" si="192"/>
        <v>0.2429312856432688</v>
      </c>
      <c r="R126">
        <f t="shared" si="192"/>
        <v>0.2429312856432688</v>
      </c>
      <c r="S126">
        <f t="shared" si="192"/>
        <v>0.2429312856432688</v>
      </c>
      <c r="T126">
        <f t="shared" si="192"/>
        <v>0.2429312856432688</v>
      </c>
      <c r="U126">
        <f t="shared" si="192"/>
        <v>0.2429312856432688</v>
      </c>
      <c r="V126">
        <f t="shared" si="192"/>
        <v>0.2429312856432688</v>
      </c>
      <c r="W126">
        <f t="shared" si="192"/>
        <v>0.2429312856432688</v>
      </c>
      <c r="X126">
        <f t="shared" si="192"/>
        <v>0.2429312856432688</v>
      </c>
      <c r="Y126">
        <f t="shared" si="192"/>
        <v>0.2429312856432688</v>
      </c>
      <c r="Z126">
        <f t="shared" si="192"/>
        <v>0.2429312856432688</v>
      </c>
      <c r="AA126">
        <f t="shared" si="192"/>
        <v>0.2429312856432688</v>
      </c>
      <c r="AB126">
        <f t="shared" si="192"/>
        <v>0.2429312856432688</v>
      </c>
      <c r="AC126">
        <f t="shared" si="192"/>
        <v>0.2429312856432688</v>
      </c>
      <c r="AD126">
        <f t="shared" si="192"/>
        <v>0.2429312856432688</v>
      </c>
      <c r="AE126">
        <f t="shared" si="192"/>
        <v>0.2429312856432688</v>
      </c>
      <c r="AF126">
        <f t="shared" si="192"/>
        <v>0.2429312856432688</v>
      </c>
      <c r="AG126">
        <f t="shared" si="192"/>
        <v>0.2429312856432688</v>
      </c>
      <c r="AH126">
        <f t="shared" ref="AH126:BH126" si="193">MIN((IF(AH53=1,0.03*MaceSpec,0)+1.1*AH75/1539.529991),1)</f>
        <v>0.2429312856432688</v>
      </c>
      <c r="AI126">
        <f t="shared" si="193"/>
        <v>0.2429312856432688</v>
      </c>
      <c r="AJ126">
        <f t="shared" si="193"/>
        <v>0.2429312856432688</v>
      </c>
      <c r="AK126">
        <f t="shared" si="193"/>
        <v>0.2429312856432688</v>
      </c>
      <c r="AL126">
        <f t="shared" si="193"/>
        <v>0.2429312856432688</v>
      </c>
      <c r="AM126">
        <f t="shared" si="193"/>
        <v>0.2429312856432688</v>
      </c>
      <c r="AN126">
        <f t="shared" si="193"/>
        <v>0.2429312856432688</v>
      </c>
      <c r="AO126">
        <f t="shared" si="193"/>
        <v>0.2429312856432688</v>
      </c>
      <c r="AP126">
        <f t="shared" si="193"/>
        <v>0.2429312856432688</v>
      </c>
      <c r="AQ126">
        <f t="shared" si="193"/>
        <v>0.2429312856432688</v>
      </c>
      <c r="AR126">
        <f t="shared" si="193"/>
        <v>0.2429312856432688</v>
      </c>
      <c r="AS126">
        <f t="shared" si="193"/>
        <v>0.2429312856432688</v>
      </c>
      <c r="AT126">
        <f t="shared" si="193"/>
        <v>0.2429312856432688</v>
      </c>
      <c r="AU126">
        <f t="shared" si="193"/>
        <v>0.2429312856432688</v>
      </c>
      <c r="AV126">
        <f t="shared" si="193"/>
        <v>0.2429312856432688</v>
      </c>
      <c r="AW126">
        <f t="shared" si="193"/>
        <v>0.2429312856432688</v>
      </c>
      <c r="AX126">
        <f t="shared" si="193"/>
        <v>0.2429312856432688</v>
      </c>
      <c r="AY126">
        <f t="shared" si="193"/>
        <v>0.2429312856432688</v>
      </c>
      <c r="AZ126">
        <f t="shared" si="193"/>
        <v>0.2429312856432688</v>
      </c>
      <c r="BA126">
        <f t="shared" si="193"/>
        <v>0.2429312856432688</v>
      </c>
      <c r="BB126">
        <f t="shared" si="193"/>
        <v>0.2429312856432688</v>
      </c>
      <c r="BC126">
        <f t="shared" si="193"/>
        <v>0.2429312856432688</v>
      </c>
      <c r="BD126">
        <f t="shared" si="193"/>
        <v>0.2429312856432688</v>
      </c>
      <c r="BE126">
        <f t="shared" si="193"/>
        <v>0.2429312856432688</v>
      </c>
      <c r="BF126">
        <f t="shared" si="193"/>
        <v>0.2429312856432688</v>
      </c>
      <c r="BG126">
        <f t="shared" si="193"/>
        <v>0.2429312856432688</v>
      </c>
      <c r="BH126">
        <f t="shared" si="193"/>
        <v>0.2429312856432688</v>
      </c>
    </row>
    <row r="127" spans="1:60" x14ac:dyDescent="0.25">
      <c r="A127" t="s">
        <v>711</v>
      </c>
      <c r="B127">
        <f t="shared" ref="B127:AG127" si="194">MIN((IF(B53=1,0.03*MaceSpec,0)+1.1*(B75+612)/1539.529991),1)</f>
        <v>0.68020759980115253</v>
      </c>
      <c r="C127">
        <f t="shared" si="194"/>
        <v>0.68020759980115253</v>
      </c>
      <c r="D127">
        <f t="shared" si="194"/>
        <v>0.68020759980115253</v>
      </c>
      <c r="E127">
        <f t="shared" si="194"/>
        <v>0.68020759980115253</v>
      </c>
      <c r="F127">
        <f t="shared" si="194"/>
        <v>0.68020759980115253</v>
      </c>
      <c r="G127">
        <f t="shared" si="194"/>
        <v>0.68020759980115253</v>
      </c>
      <c r="H127">
        <f t="shared" si="194"/>
        <v>0.68020759980115253</v>
      </c>
      <c r="I127">
        <f t="shared" si="194"/>
        <v>0.68020759980115253</v>
      </c>
      <c r="J127">
        <f t="shared" si="194"/>
        <v>0.68020759980115253</v>
      </c>
      <c r="K127">
        <f t="shared" si="194"/>
        <v>0.68092210358245631</v>
      </c>
      <c r="L127">
        <f t="shared" si="194"/>
        <v>0.68020759980115253</v>
      </c>
      <c r="M127">
        <f t="shared" si="194"/>
        <v>0.68020759980115253</v>
      </c>
      <c r="N127">
        <f t="shared" si="194"/>
        <v>0.68020759980115253</v>
      </c>
      <c r="O127">
        <f t="shared" si="194"/>
        <v>0.68020759980115253</v>
      </c>
      <c r="P127">
        <f t="shared" si="194"/>
        <v>0.68020759980115253</v>
      </c>
      <c r="Q127">
        <f t="shared" si="194"/>
        <v>0.68020759980115253</v>
      </c>
      <c r="R127">
        <f t="shared" si="194"/>
        <v>0.68020759980115253</v>
      </c>
      <c r="S127">
        <f t="shared" si="194"/>
        <v>0.68020759980115253</v>
      </c>
      <c r="T127">
        <f t="shared" si="194"/>
        <v>0.68020759980115253</v>
      </c>
      <c r="U127">
        <f t="shared" si="194"/>
        <v>0.68020759980115253</v>
      </c>
      <c r="V127">
        <f t="shared" si="194"/>
        <v>0.68020759980115253</v>
      </c>
      <c r="W127">
        <f t="shared" si="194"/>
        <v>0.68020759980115253</v>
      </c>
      <c r="X127">
        <f t="shared" si="194"/>
        <v>0.68020759980115253</v>
      </c>
      <c r="Y127">
        <f t="shared" si="194"/>
        <v>0.68020759980115253</v>
      </c>
      <c r="Z127">
        <f t="shared" si="194"/>
        <v>0.68020759980115253</v>
      </c>
      <c r="AA127">
        <f t="shared" si="194"/>
        <v>0.68020759980115253</v>
      </c>
      <c r="AB127">
        <f t="shared" si="194"/>
        <v>0.68020759980115253</v>
      </c>
      <c r="AC127">
        <f t="shared" si="194"/>
        <v>0.68020759980115253</v>
      </c>
      <c r="AD127">
        <f t="shared" si="194"/>
        <v>0.68020759980115253</v>
      </c>
      <c r="AE127">
        <f t="shared" si="194"/>
        <v>0.68020759980115253</v>
      </c>
      <c r="AF127">
        <f t="shared" si="194"/>
        <v>0.68020759980115253</v>
      </c>
      <c r="AG127">
        <f t="shared" si="194"/>
        <v>0.68020759980115253</v>
      </c>
      <c r="AH127">
        <f t="shared" ref="AH127:BH127" si="195">MIN((IF(AH53=1,0.03*MaceSpec,0)+1.1*(AH75+612)/1539.529991),1)</f>
        <v>0.68020759980115253</v>
      </c>
      <c r="AI127">
        <f t="shared" si="195"/>
        <v>0.68020759980115253</v>
      </c>
      <c r="AJ127">
        <f t="shared" si="195"/>
        <v>0.68020759980115253</v>
      </c>
      <c r="AK127">
        <f t="shared" si="195"/>
        <v>0.68020759980115253</v>
      </c>
      <c r="AL127">
        <f t="shared" si="195"/>
        <v>0.68020759980115253</v>
      </c>
      <c r="AM127">
        <f t="shared" si="195"/>
        <v>0.68020759980115253</v>
      </c>
      <c r="AN127">
        <f t="shared" si="195"/>
        <v>0.68020759980115253</v>
      </c>
      <c r="AO127">
        <f t="shared" si="195"/>
        <v>0.68020759980115253</v>
      </c>
      <c r="AP127">
        <f t="shared" si="195"/>
        <v>0.68020759980115253</v>
      </c>
      <c r="AQ127">
        <f t="shared" si="195"/>
        <v>0.68020759980115253</v>
      </c>
      <c r="AR127">
        <f t="shared" si="195"/>
        <v>0.68020759980115253</v>
      </c>
      <c r="AS127">
        <f t="shared" si="195"/>
        <v>0.68020759980115253</v>
      </c>
      <c r="AT127">
        <f t="shared" si="195"/>
        <v>0.68020759980115253</v>
      </c>
      <c r="AU127">
        <f t="shared" si="195"/>
        <v>0.68020759980115253</v>
      </c>
      <c r="AV127">
        <f t="shared" si="195"/>
        <v>0.68020759980115253</v>
      </c>
      <c r="AW127">
        <f t="shared" si="195"/>
        <v>0.68020759980115253</v>
      </c>
      <c r="AX127">
        <f t="shared" si="195"/>
        <v>0.68020759980115253</v>
      </c>
      <c r="AY127">
        <f t="shared" si="195"/>
        <v>0.68020759980115253</v>
      </c>
      <c r="AZ127">
        <f t="shared" si="195"/>
        <v>0.68020759980115253</v>
      </c>
      <c r="BA127">
        <f t="shared" si="195"/>
        <v>0.68020759980115253</v>
      </c>
      <c r="BB127">
        <f t="shared" si="195"/>
        <v>0.68020759980115253</v>
      </c>
      <c r="BC127">
        <f t="shared" si="195"/>
        <v>0.68020759980115253</v>
      </c>
      <c r="BD127">
        <f t="shared" si="195"/>
        <v>0.68020759980115253</v>
      </c>
      <c r="BE127">
        <f t="shared" si="195"/>
        <v>0.68020759980115253</v>
      </c>
      <c r="BF127">
        <f t="shared" si="195"/>
        <v>0.68020759980115253</v>
      </c>
      <c r="BG127">
        <f t="shared" si="195"/>
        <v>0.68020759980115253</v>
      </c>
      <c r="BH127">
        <f t="shared" si="195"/>
        <v>0.68020759980115253</v>
      </c>
    </row>
    <row r="128" spans="1:60" x14ac:dyDescent="0.25">
      <c r="A128" t="s">
        <v>712</v>
      </c>
      <c r="B128">
        <f t="shared" ref="B128:AG128" si="196">MIN((IF(B53=1,0.03*MaceSpec,0)+1.1*(B75+665)/1539.529991),1)</f>
        <v>0.71807630021025026</v>
      </c>
      <c r="C128">
        <f t="shared" si="196"/>
        <v>0.71807630021025026</v>
      </c>
      <c r="D128">
        <f t="shared" si="196"/>
        <v>0.71807630021025026</v>
      </c>
      <c r="E128">
        <f t="shared" si="196"/>
        <v>0.71807630021025026</v>
      </c>
      <c r="F128">
        <f t="shared" si="196"/>
        <v>0.71807630021025026</v>
      </c>
      <c r="G128">
        <f t="shared" si="196"/>
        <v>0.71807630021025026</v>
      </c>
      <c r="H128">
        <f t="shared" si="196"/>
        <v>0.71807630021025026</v>
      </c>
      <c r="I128">
        <f t="shared" si="196"/>
        <v>0.71807630021025026</v>
      </c>
      <c r="J128">
        <f t="shared" si="196"/>
        <v>0.71807630021025026</v>
      </c>
      <c r="K128">
        <f t="shared" si="196"/>
        <v>0.71879080399155415</v>
      </c>
      <c r="L128">
        <f t="shared" si="196"/>
        <v>0.71807630021025026</v>
      </c>
      <c r="M128">
        <f t="shared" si="196"/>
        <v>0.71807630021025026</v>
      </c>
      <c r="N128">
        <f t="shared" si="196"/>
        <v>0.71807630021025026</v>
      </c>
      <c r="O128">
        <f t="shared" si="196"/>
        <v>0.71807630021025026</v>
      </c>
      <c r="P128">
        <f t="shared" si="196"/>
        <v>0.71807630021025026</v>
      </c>
      <c r="Q128">
        <f t="shared" si="196"/>
        <v>0.71807630021025026</v>
      </c>
      <c r="R128">
        <f t="shared" si="196"/>
        <v>0.71807630021025026</v>
      </c>
      <c r="S128">
        <f t="shared" si="196"/>
        <v>0.71807630021025026</v>
      </c>
      <c r="T128">
        <f t="shared" si="196"/>
        <v>0.71807630021025026</v>
      </c>
      <c r="U128">
        <f t="shared" si="196"/>
        <v>0.71807630021025026</v>
      </c>
      <c r="V128">
        <f t="shared" si="196"/>
        <v>0.71807630021025026</v>
      </c>
      <c r="W128">
        <f t="shared" si="196"/>
        <v>0.71807630021025026</v>
      </c>
      <c r="X128">
        <f t="shared" si="196"/>
        <v>0.71807630021025026</v>
      </c>
      <c r="Y128">
        <f t="shared" si="196"/>
        <v>0.71807630021025026</v>
      </c>
      <c r="Z128">
        <f t="shared" si="196"/>
        <v>0.71807630021025026</v>
      </c>
      <c r="AA128">
        <f t="shared" si="196"/>
        <v>0.71807630021025026</v>
      </c>
      <c r="AB128">
        <f t="shared" si="196"/>
        <v>0.71807630021025026</v>
      </c>
      <c r="AC128">
        <f t="shared" si="196"/>
        <v>0.71807630021025026</v>
      </c>
      <c r="AD128">
        <f t="shared" si="196"/>
        <v>0.71807630021025026</v>
      </c>
      <c r="AE128">
        <f t="shared" si="196"/>
        <v>0.71807630021025026</v>
      </c>
      <c r="AF128">
        <f t="shared" si="196"/>
        <v>0.71807630021025026</v>
      </c>
      <c r="AG128">
        <f t="shared" si="196"/>
        <v>0.71807630021025026</v>
      </c>
      <c r="AH128">
        <f t="shared" ref="AH128:BH128" si="197">MIN((IF(AH53=1,0.03*MaceSpec,0)+1.1*(AH75+665)/1539.529991),1)</f>
        <v>0.71807630021025026</v>
      </c>
      <c r="AI128">
        <f t="shared" si="197"/>
        <v>0.71807630021025026</v>
      </c>
      <c r="AJ128">
        <f t="shared" si="197"/>
        <v>0.71807630021025026</v>
      </c>
      <c r="AK128">
        <f t="shared" si="197"/>
        <v>0.71807630021025026</v>
      </c>
      <c r="AL128">
        <f t="shared" si="197"/>
        <v>0.71807630021025026</v>
      </c>
      <c r="AM128">
        <f t="shared" si="197"/>
        <v>0.71807630021025026</v>
      </c>
      <c r="AN128">
        <f t="shared" si="197"/>
        <v>0.71807630021025026</v>
      </c>
      <c r="AO128">
        <f t="shared" si="197"/>
        <v>0.71807630021025026</v>
      </c>
      <c r="AP128">
        <f t="shared" si="197"/>
        <v>0.71807630021025026</v>
      </c>
      <c r="AQ128">
        <f t="shared" si="197"/>
        <v>0.71807630021025026</v>
      </c>
      <c r="AR128">
        <f t="shared" si="197"/>
        <v>0.71807630021025026</v>
      </c>
      <c r="AS128">
        <f t="shared" si="197"/>
        <v>0.71807630021025026</v>
      </c>
      <c r="AT128">
        <f t="shared" si="197"/>
        <v>0.71807630021025026</v>
      </c>
      <c r="AU128">
        <f t="shared" si="197"/>
        <v>0.71807630021025026</v>
      </c>
      <c r="AV128">
        <f t="shared" si="197"/>
        <v>0.71807630021025026</v>
      </c>
      <c r="AW128">
        <f t="shared" si="197"/>
        <v>0.71807630021025026</v>
      </c>
      <c r="AX128">
        <f t="shared" si="197"/>
        <v>0.71807630021025026</v>
      </c>
      <c r="AY128">
        <f t="shared" si="197"/>
        <v>0.71807630021025026</v>
      </c>
      <c r="AZ128">
        <f t="shared" si="197"/>
        <v>0.71807630021025026</v>
      </c>
      <c r="BA128">
        <f t="shared" si="197"/>
        <v>0.71807630021025026</v>
      </c>
      <c r="BB128">
        <f t="shared" si="197"/>
        <v>0.71807630021025026</v>
      </c>
      <c r="BC128">
        <f t="shared" si="197"/>
        <v>0.71807630021025026</v>
      </c>
      <c r="BD128">
        <f t="shared" si="197"/>
        <v>0.71807630021025026</v>
      </c>
      <c r="BE128">
        <f t="shared" si="197"/>
        <v>0.71807630021025026</v>
      </c>
      <c r="BF128">
        <f t="shared" si="197"/>
        <v>0.71807630021025026</v>
      </c>
      <c r="BG128">
        <f t="shared" si="197"/>
        <v>0.71807630021025026</v>
      </c>
      <c r="BH128">
        <f t="shared" si="197"/>
        <v>0.71807630021025026</v>
      </c>
    </row>
    <row r="129" spans="1:60" x14ac:dyDescent="0.25">
      <c r="A129" t="s">
        <v>713</v>
      </c>
      <c r="B129">
        <f t="shared" ref="B129:AG129" si="198">MIN((IF(B53=1,0.03*MaceSpec,0)+1.1*(B75+678)/1539.529991),1)</f>
        <v>0.72736484936719892</v>
      </c>
      <c r="C129">
        <f t="shared" si="198"/>
        <v>0.72736484936719892</v>
      </c>
      <c r="D129">
        <f t="shared" si="198"/>
        <v>0.72736484936719892</v>
      </c>
      <c r="E129">
        <f t="shared" si="198"/>
        <v>0.72736484936719892</v>
      </c>
      <c r="F129">
        <f t="shared" si="198"/>
        <v>0.72736484936719892</v>
      </c>
      <c r="G129">
        <f t="shared" si="198"/>
        <v>0.72736484936719892</v>
      </c>
      <c r="H129">
        <f t="shared" si="198"/>
        <v>0.72736484936719892</v>
      </c>
      <c r="I129">
        <f t="shared" si="198"/>
        <v>0.72736484936719892</v>
      </c>
      <c r="J129">
        <f t="shared" si="198"/>
        <v>0.72736484936719892</v>
      </c>
      <c r="K129">
        <f t="shared" si="198"/>
        <v>0.72807935314850258</v>
      </c>
      <c r="L129">
        <f t="shared" si="198"/>
        <v>0.72736484936719892</v>
      </c>
      <c r="M129">
        <f t="shared" si="198"/>
        <v>0.72736484936719892</v>
      </c>
      <c r="N129">
        <f t="shared" si="198"/>
        <v>0.72736484936719892</v>
      </c>
      <c r="O129">
        <f t="shared" si="198"/>
        <v>0.72736484936719892</v>
      </c>
      <c r="P129">
        <f t="shared" si="198"/>
        <v>0.72736484936719892</v>
      </c>
      <c r="Q129">
        <f t="shared" si="198"/>
        <v>0.72736484936719892</v>
      </c>
      <c r="R129">
        <f t="shared" si="198"/>
        <v>0.72736484936719892</v>
      </c>
      <c r="S129">
        <f t="shared" si="198"/>
        <v>0.72736484936719892</v>
      </c>
      <c r="T129">
        <f t="shared" si="198"/>
        <v>0.72736484936719892</v>
      </c>
      <c r="U129">
        <f t="shared" si="198"/>
        <v>0.72736484936719892</v>
      </c>
      <c r="V129">
        <f t="shared" si="198"/>
        <v>0.72736484936719892</v>
      </c>
      <c r="W129">
        <f t="shared" si="198"/>
        <v>0.72736484936719892</v>
      </c>
      <c r="X129">
        <f t="shared" si="198"/>
        <v>0.72736484936719892</v>
      </c>
      <c r="Y129">
        <f t="shared" si="198"/>
        <v>0.72736484936719892</v>
      </c>
      <c r="Z129">
        <f t="shared" si="198"/>
        <v>0.72736484936719892</v>
      </c>
      <c r="AA129">
        <f t="shared" si="198"/>
        <v>0.72736484936719892</v>
      </c>
      <c r="AB129">
        <f t="shared" si="198"/>
        <v>0.72736484936719892</v>
      </c>
      <c r="AC129">
        <f t="shared" si="198"/>
        <v>0.72736484936719892</v>
      </c>
      <c r="AD129">
        <f t="shared" si="198"/>
        <v>0.72736484936719892</v>
      </c>
      <c r="AE129">
        <f t="shared" si="198"/>
        <v>0.72736484936719892</v>
      </c>
      <c r="AF129">
        <f t="shared" si="198"/>
        <v>0.72736484936719892</v>
      </c>
      <c r="AG129">
        <f t="shared" si="198"/>
        <v>0.72736484936719892</v>
      </c>
      <c r="AH129">
        <f t="shared" ref="AH129:BH129" si="199">MIN((IF(AH53=1,0.03*MaceSpec,0)+1.1*(AH75+678)/1539.529991),1)</f>
        <v>0.72736484936719892</v>
      </c>
      <c r="AI129">
        <f t="shared" si="199"/>
        <v>0.72736484936719892</v>
      </c>
      <c r="AJ129">
        <f t="shared" si="199"/>
        <v>0.72736484936719892</v>
      </c>
      <c r="AK129">
        <f t="shared" si="199"/>
        <v>0.72736484936719892</v>
      </c>
      <c r="AL129">
        <f t="shared" si="199"/>
        <v>0.72736484936719892</v>
      </c>
      <c r="AM129">
        <f t="shared" si="199"/>
        <v>0.72736484936719892</v>
      </c>
      <c r="AN129">
        <f t="shared" si="199"/>
        <v>0.72736484936719892</v>
      </c>
      <c r="AO129">
        <f t="shared" si="199"/>
        <v>0.72736484936719892</v>
      </c>
      <c r="AP129">
        <f t="shared" si="199"/>
        <v>0.72736484936719892</v>
      </c>
      <c r="AQ129">
        <f t="shared" si="199"/>
        <v>0.72736484936719892</v>
      </c>
      <c r="AR129">
        <f t="shared" si="199"/>
        <v>0.72736484936719892</v>
      </c>
      <c r="AS129">
        <f t="shared" si="199"/>
        <v>0.72736484936719892</v>
      </c>
      <c r="AT129">
        <f t="shared" si="199"/>
        <v>0.72736484936719892</v>
      </c>
      <c r="AU129">
        <f t="shared" si="199"/>
        <v>0.72736484936719892</v>
      </c>
      <c r="AV129">
        <f t="shared" si="199"/>
        <v>0.72736484936719892</v>
      </c>
      <c r="AW129">
        <f t="shared" si="199"/>
        <v>0.72736484936719892</v>
      </c>
      <c r="AX129">
        <f t="shared" si="199"/>
        <v>0.72736484936719892</v>
      </c>
      <c r="AY129">
        <f t="shared" si="199"/>
        <v>0.72736484936719892</v>
      </c>
      <c r="AZ129">
        <f t="shared" si="199"/>
        <v>0.72736484936719892</v>
      </c>
      <c r="BA129">
        <f t="shared" si="199"/>
        <v>0.72736484936719892</v>
      </c>
      <c r="BB129">
        <f t="shared" si="199"/>
        <v>0.72736484936719892</v>
      </c>
      <c r="BC129">
        <f t="shared" si="199"/>
        <v>0.72736484936719892</v>
      </c>
      <c r="BD129">
        <f t="shared" si="199"/>
        <v>0.72736484936719892</v>
      </c>
      <c r="BE129">
        <f t="shared" si="199"/>
        <v>0.72736484936719892</v>
      </c>
      <c r="BF129">
        <f t="shared" si="199"/>
        <v>0.72736484936719892</v>
      </c>
      <c r="BG129">
        <f t="shared" si="199"/>
        <v>0.72736484936719892</v>
      </c>
      <c r="BH129">
        <f t="shared" si="199"/>
        <v>0.72736484936719892</v>
      </c>
    </row>
    <row r="130" spans="1:60" x14ac:dyDescent="0.25">
      <c r="A130" t="s">
        <v>714</v>
      </c>
      <c r="B130">
        <f t="shared" ref="B130:AG130" si="200">MIN((IF(B53=1,0.03*MaceSpec,0)+1.1*(B75+612+665)/1539.529991),1)</f>
        <v>1</v>
      </c>
      <c r="C130">
        <f t="shared" si="200"/>
        <v>1</v>
      </c>
      <c r="D130">
        <f t="shared" si="200"/>
        <v>1</v>
      </c>
      <c r="E130">
        <f t="shared" si="200"/>
        <v>1</v>
      </c>
      <c r="F130">
        <f t="shared" si="200"/>
        <v>1</v>
      </c>
      <c r="G130">
        <f t="shared" si="200"/>
        <v>1</v>
      </c>
      <c r="H130">
        <f t="shared" si="200"/>
        <v>1</v>
      </c>
      <c r="I130">
        <f t="shared" si="200"/>
        <v>1</v>
      </c>
      <c r="J130">
        <f t="shared" si="200"/>
        <v>1</v>
      </c>
      <c r="K130">
        <f t="shared" si="200"/>
        <v>1</v>
      </c>
      <c r="L130">
        <f t="shared" si="200"/>
        <v>1</v>
      </c>
      <c r="M130">
        <f t="shared" si="200"/>
        <v>1</v>
      </c>
      <c r="N130">
        <f t="shared" si="200"/>
        <v>1</v>
      </c>
      <c r="O130">
        <f t="shared" si="200"/>
        <v>1</v>
      </c>
      <c r="P130">
        <f t="shared" si="200"/>
        <v>1</v>
      </c>
      <c r="Q130">
        <f t="shared" si="200"/>
        <v>1</v>
      </c>
      <c r="R130">
        <f t="shared" si="200"/>
        <v>1</v>
      </c>
      <c r="S130">
        <f t="shared" si="200"/>
        <v>1</v>
      </c>
      <c r="T130">
        <f t="shared" si="200"/>
        <v>1</v>
      </c>
      <c r="U130">
        <f t="shared" si="200"/>
        <v>1</v>
      </c>
      <c r="V130">
        <f t="shared" si="200"/>
        <v>1</v>
      </c>
      <c r="W130">
        <f t="shared" si="200"/>
        <v>1</v>
      </c>
      <c r="X130">
        <f t="shared" si="200"/>
        <v>1</v>
      </c>
      <c r="Y130">
        <f t="shared" si="200"/>
        <v>1</v>
      </c>
      <c r="Z130">
        <f t="shared" si="200"/>
        <v>1</v>
      </c>
      <c r="AA130">
        <f t="shared" si="200"/>
        <v>1</v>
      </c>
      <c r="AB130">
        <f t="shared" si="200"/>
        <v>1</v>
      </c>
      <c r="AC130">
        <f t="shared" si="200"/>
        <v>1</v>
      </c>
      <c r="AD130">
        <f t="shared" si="200"/>
        <v>1</v>
      </c>
      <c r="AE130">
        <f t="shared" si="200"/>
        <v>1</v>
      </c>
      <c r="AF130">
        <f t="shared" si="200"/>
        <v>1</v>
      </c>
      <c r="AG130">
        <f t="shared" si="200"/>
        <v>1</v>
      </c>
      <c r="AH130">
        <f t="shared" ref="AH130:BH130" si="201">MIN((IF(AH53=1,0.03*MaceSpec,0)+1.1*(AH75+612+665)/1539.529991),1)</f>
        <v>1</v>
      </c>
      <c r="AI130">
        <f t="shared" si="201"/>
        <v>1</v>
      </c>
      <c r="AJ130">
        <f t="shared" si="201"/>
        <v>1</v>
      </c>
      <c r="AK130">
        <f t="shared" si="201"/>
        <v>1</v>
      </c>
      <c r="AL130">
        <f t="shared" si="201"/>
        <v>1</v>
      </c>
      <c r="AM130">
        <f t="shared" si="201"/>
        <v>1</v>
      </c>
      <c r="AN130">
        <f t="shared" si="201"/>
        <v>1</v>
      </c>
      <c r="AO130">
        <f t="shared" si="201"/>
        <v>1</v>
      </c>
      <c r="AP130">
        <f t="shared" si="201"/>
        <v>1</v>
      </c>
      <c r="AQ130">
        <f t="shared" si="201"/>
        <v>1</v>
      </c>
      <c r="AR130">
        <f t="shared" si="201"/>
        <v>1</v>
      </c>
      <c r="AS130">
        <f t="shared" si="201"/>
        <v>1</v>
      </c>
      <c r="AT130">
        <f t="shared" si="201"/>
        <v>1</v>
      </c>
      <c r="AU130">
        <f t="shared" si="201"/>
        <v>1</v>
      </c>
      <c r="AV130">
        <f t="shared" si="201"/>
        <v>1</v>
      </c>
      <c r="AW130">
        <f t="shared" si="201"/>
        <v>1</v>
      </c>
      <c r="AX130">
        <f t="shared" si="201"/>
        <v>1</v>
      </c>
      <c r="AY130">
        <f t="shared" si="201"/>
        <v>1</v>
      </c>
      <c r="AZ130">
        <f t="shared" si="201"/>
        <v>1</v>
      </c>
      <c r="BA130">
        <f t="shared" si="201"/>
        <v>1</v>
      </c>
      <c r="BB130">
        <f t="shared" si="201"/>
        <v>1</v>
      </c>
      <c r="BC130">
        <f t="shared" si="201"/>
        <v>1</v>
      </c>
      <c r="BD130">
        <f t="shared" si="201"/>
        <v>1</v>
      </c>
      <c r="BE130">
        <f t="shared" si="201"/>
        <v>1</v>
      </c>
      <c r="BF130">
        <f t="shared" si="201"/>
        <v>1</v>
      </c>
      <c r="BG130">
        <f t="shared" si="201"/>
        <v>1</v>
      </c>
      <c r="BH130">
        <f t="shared" si="201"/>
        <v>1</v>
      </c>
    </row>
    <row r="131" spans="1:60" x14ac:dyDescent="0.25">
      <c r="A131" t="s">
        <v>715</v>
      </c>
      <c r="B131">
        <f t="shared" ref="B131:AG131" si="202">MIN((IF(B53=1,0.03*MaceSpec,0)+1.1*(B75+612+678)/1539.529991),1)</f>
        <v>1</v>
      </c>
      <c r="C131">
        <f t="shared" si="202"/>
        <v>1</v>
      </c>
      <c r="D131">
        <f t="shared" si="202"/>
        <v>1</v>
      </c>
      <c r="E131">
        <f t="shared" si="202"/>
        <v>1</v>
      </c>
      <c r="F131">
        <f t="shared" si="202"/>
        <v>1</v>
      </c>
      <c r="G131">
        <f t="shared" si="202"/>
        <v>1</v>
      </c>
      <c r="H131">
        <f t="shared" si="202"/>
        <v>1</v>
      </c>
      <c r="I131">
        <f t="shared" si="202"/>
        <v>1</v>
      </c>
      <c r="J131">
        <f t="shared" si="202"/>
        <v>1</v>
      </c>
      <c r="K131">
        <f t="shared" si="202"/>
        <v>1</v>
      </c>
      <c r="L131">
        <f t="shared" si="202"/>
        <v>1</v>
      </c>
      <c r="M131">
        <f t="shared" si="202"/>
        <v>1</v>
      </c>
      <c r="N131">
        <f t="shared" si="202"/>
        <v>1</v>
      </c>
      <c r="O131">
        <f t="shared" si="202"/>
        <v>1</v>
      </c>
      <c r="P131">
        <f t="shared" si="202"/>
        <v>1</v>
      </c>
      <c r="Q131">
        <f t="shared" si="202"/>
        <v>1</v>
      </c>
      <c r="R131">
        <f t="shared" si="202"/>
        <v>1</v>
      </c>
      <c r="S131">
        <f t="shared" si="202"/>
        <v>1</v>
      </c>
      <c r="T131">
        <f t="shared" si="202"/>
        <v>1</v>
      </c>
      <c r="U131">
        <f t="shared" si="202"/>
        <v>1</v>
      </c>
      <c r="V131">
        <f t="shared" si="202"/>
        <v>1</v>
      </c>
      <c r="W131">
        <f t="shared" si="202"/>
        <v>1</v>
      </c>
      <c r="X131">
        <f t="shared" si="202"/>
        <v>1</v>
      </c>
      <c r="Y131">
        <f t="shared" si="202"/>
        <v>1</v>
      </c>
      <c r="Z131">
        <f t="shared" si="202"/>
        <v>1</v>
      </c>
      <c r="AA131">
        <f t="shared" si="202"/>
        <v>1</v>
      </c>
      <c r="AB131">
        <f t="shared" si="202"/>
        <v>1</v>
      </c>
      <c r="AC131">
        <f t="shared" si="202"/>
        <v>1</v>
      </c>
      <c r="AD131">
        <f t="shared" si="202"/>
        <v>1</v>
      </c>
      <c r="AE131">
        <f t="shared" si="202"/>
        <v>1</v>
      </c>
      <c r="AF131">
        <f t="shared" si="202"/>
        <v>1</v>
      </c>
      <c r="AG131">
        <f t="shared" si="202"/>
        <v>1</v>
      </c>
      <c r="AH131">
        <f t="shared" ref="AH131:BH131" si="203">MIN((IF(AH53=1,0.03*MaceSpec,0)+1.1*(AH75+612+678)/1539.529991),1)</f>
        <v>1</v>
      </c>
      <c r="AI131">
        <f t="shared" si="203"/>
        <v>1</v>
      </c>
      <c r="AJ131">
        <f t="shared" si="203"/>
        <v>1</v>
      </c>
      <c r="AK131">
        <f t="shared" si="203"/>
        <v>1</v>
      </c>
      <c r="AL131">
        <f t="shared" si="203"/>
        <v>1</v>
      </c>
      <c r="AM131">
        <f t="shared" si="203"/>
        <v>1</v>
      </c>
      <c r="AN131">
        <f t="shared" si="203"/>
        <v>1</v>
      </c>
      <c r="AO131">
        <f t="shared" si="203"/>
        <v>1</v>
      </c>
      <c r="AP131">
        <f t="shared" si="203"/>
        <v>1</v>
      </c>
      <c r="AQ131">
        <f t="shared" si="203"/>
        <v>1</v>
      </c>
      <c r="AR131">
        <f t="shared" si="203"/>
        <v>1</v>
      </c>
      <c r="AS131">
        <f t="shared" si="203"/>
        <v>1</v>
      </c>
      <c r="AT131">
        <f t="shared" si="203"/>
        <v>1</v>
      </c>
      <c r="AU131">
        <f t="shared" si="203"/>
        <v>1</v>
      </c>
      <c r="AV131">
        <f t="shared" si="203"/>
        <v>1</v>
      </c>
      <c r="AW131">
        <f t="shared" si="203"/>
        <v>1</v>
      </c>
      <c r="AX131">
        <f t="shared" si="203"/>
        <v>1</v>
      </c>
      <c r="AY131">
        <f t="shared" si="203"/>
        <v>1</v>
      </c>
      <c r="AZ131">
        <f t="shared" si="203"/>
        <v>1</v>
      </c>
      <c r="BA131">
        <f t="shared" si="203"/>
        <v>1</v>
      </c>
      <c r="BB131">
        <f t="shared" si="203"/>
        <v>1</v>
      </c>
      <c r="BC131">
        <f t="shared" si="203"/>
        <v>1</v>
      </c>
      <c r="BD131">
        <f t="shared" si="203"/>
        <v>1</v>
      </c>
      <c r="BE131">
        <f t="shared" si="203"/>
        <v>1</v>
      </c>
      <c r="BF131">
        <f t="shared" si="203"/>
        <v>1</v>
      </c>
      <c r="BG131">
        <f t="shared" si="203"/>
        <v>1</v>
      </c>
      <c r="BH131">
        <f t="shared" si="203"/>
        <v>1</v>
      </c>
    </row>
    <row r="132" spans="1:60" x14ac:dyDescent="0.25">
      <c r="A132" t="s">
        <v>716</v>
      </c>
      <c r="B132">
        <f t="shared" ref="B132:AG132" si="204">MIN((IF(B53=1,0.03*MaceSpec,0)+1.1*(B75+678+665)/1539.529991),1)</f>
        <v>1</v>
      </c>
      <c r="C132">
        <f t="shared" si="204"/>
        <v>1</v>
      </c>
      <c r="D132">
        <f t="shared" si="204"/>
        <v>1</v>
      </c>
      <c r="E132">
        <f t="shared" si="204"/>
        <v>1</v>
      </c>
      <c r="F132">
        <f t="shared" si="204"/>
        <v>1</v>
      </c>
      <c r="G132">
        <f t="shared" si="204"/>
        <v>1</v>
      </c>
      <c r="H132">
        <f t="shared" si="204"/>
        <v>1</v>
      </c>
      <c r="I132">
        <f t="shared" si="204"/>
        <v>1</v>
      </c>
      <c r="J132">
        <f t="shared" si="204"/>
        <v>1</v>
      </c>
      <c r="K132">
        <f t="shared" si="204"/>
        <v>1</v>
      </c>
      <c r="L132">
        <f t="shared" si="204"/>
        <v>1</v>
      </c>
      <c r="M132">
        <f t="shared" si="204"/>
        <v>1</v>
      </c>
      <c r="N132">
        <f t="shared" si="204"/>
        <v>1</v>
      </c>
      <c r="O132">
        <f t="shared" si="204"/>
        <v>1</v>
      </c>
      <c r="P132">
        <f t="shared" si="204"/>
        <v>1</v>
      </c>
      <c r="Q132">
        <f t="shared" si="204"/>
        <v>1</v>
      </c>
      <c r="R132">
        <f t="shared" si="204"/>
        <v>1</v>
      </c>
      <c r="S132">
        <f t="shared" si="204"/>
        <v>1</v>
      </c>
      <c r="T132">
        <f t="shared" si="204"/>
        <v>1</v>
      </c>
      <c r="U132">
        <f t="shared" si="204"/>
        <v>1</v>
      </c>
      <c r="V132">
        <f t="shared" si="204"/>
        <v>1</v>
      </c>
      <c r="W132">
        <f t="shared" si="204"/>
        <v>1</v>
      </c>
      <c r="X132">
        <f t="shared" si="204"/>
        <v>1</v>
      </c>
      <c r="Y132">
        <f t="shared" si="204"/>
        <v>1</v>
      </c>
      <c r="Z132">
        <f t="shared" si="204"/>
        <v>1</v>
      </c>
      <c r="AA132">
        <f t="shared" si="204"/>
        <v>1</v>
      </c>
      <c r="AB132">
        <f t="shared" si="204"/>
        <v>1</v>
      </c>
      <c r="AC132">
        <f t="shared" si="204"/>
        <v>1</v>
      </c>
      <c r="AD132">
        <f t="shared" si="204"/>
        <v>1</v>
      </c>
      <c r="AE132">
        <f t="shared" si="204"/>
        <v>1</v>
      </c>
      <c r="AF132">
        <f t="shared" si="204"/>
        <v>1</v>
      </c>
      <c r="AG132">
        <f t="shared" si="204"/>
        <v>1</v>
      </c>
      <c r="AH132">
        <f t="shared" ref="AH132:BH132" si="205">MIN((IF(AH53=1,0.03*MaceSpec,0)+1.1*(AH75+678+665)/1539.529991),1)</f>
        <v>1</v>
      </c>
      <c r="AI132">
        <f t="shared" si="205"/>
        <v>1</v>
      </c>
      <c r="AJ132">
        <f t="shared" si="205"/>
        <v>1</v>
      </c>
      <c r="AK132">
        <f t="shared" si="205"/>
        <v>1</v>
      </c>
      <c r="AL132">
        <f t="shared" si="205"/>
        <v>1</v>
      </c>
      <c r="AM132">
        <f t="shared" si="205"/>
        <v>1</v>
      </c>
      <c r="AN132">
        <f t="shared" si="205"/>
        <v>1</v>
      </c>
      <c r="AO132">
        <f t="shared" si="205"/>
        <v>1</v>
      </c>
      <c r="AP132">
        <f t="shared" si="205"/>
        <v>1</v>
      </c>
      <c r="AQ132">
        <f t="shared" si="205"/>
        <v>1</v>
      </c>
      <c r="AR132">
        <f t="shared" si="205"/>
        <v>1</v>
      </c>
      <c r="AS132">
        <f t="shared" si="205"/>
        <v>1</v>
      </c>
      <c r="AT132">
        <f t="shared" si="205"/>
        <v>1</v>
      </c>
      <c r="AU132">
        <f t="shared" si="205"/>
        <v>1</v>
      </c>
      <c r="AV132">
        <f t="shared" si="205"/>
        <v>1</v>
      </c>
      <c r="AW132">
        <f t="shared" si="205"/>
        <v>1</v>
      </c>
      <c r="AX132">
        <f t="shared" si="205"/>
        <v>1</v>
      </c>
      <c r="AY132">
        <f t="shared" si="205"/>
        <v>1</v>
      </c>
      <c r="AZ132">
        <f t="shared" si="205"/>
        <v>1</v>
      </c>
      <c r="BA132">
        <f t="shared" si="205"/>
        <v>1</v>
      </c>
      <c r="BB132">
        <f t="shared" si="205"/>
        <v>1</v>
      </c>
      <c r="BC132">
        <f t="shared" si="205"/>
        <v>1</v>
      </c>
      <c r="BD132">
        <f t="shared" si="205"/>
        <v>1</v>
      </c>
      <c r="BE132">
        <f t="shared" si="205"/>
        <v>1</v>
      </c>
      <c r="BF132">
        <f t="shared" si="205"/>
        <v>1</v>
      </c>
      <c r="BG132">
        <f t="shared" si="205"/>
        <v>1</v>
      </c>
      <c r="BH132">
        <f t="shared" si="205"/>
        <v>1</v>
      </c>
    </row>
    <row r="133" spans="1:60" x14ac:dyDescent="0.25">
      <c r="A133" t="s">
        <v>717</v>
      </c>
      <c r="B133">
        <f>1</f>
        <v>1</v>
      </c>
      <c r="C133">
        <f>1</f>
        <v>1</v>
      </c>
      <c r="D133">
        <f>1</f>
        <v>1</v>
      </c>
      <c r="E133">
        <f>1</f>
        <v>1</v>
      </c>
      <c r="F133">
        <f>1</f>
        <v>1</v>
      </c>
      <c r="G133">
        <f>1</f>
        <v>1</v>
      </c>
      <c r="H133">
        <f>1</f>
        <v>1</v>
      </c>
      <c r="I133">
        <f>1</f>
        <v>1</v>
      </c>
      <c r="J133">
        <f>1</f>
        <v>1</v>
      </c>
      <c r="K133">
        <f>1</f>
        <v>1</v>
      </c>
      <c r="L133">
        <f>1</f>
        <v>1</v>
      </c>
      <c r="M133">
        <f>1</f>
        <v>1</v>
      </c>
      <c r="N133">
        <f>1</f>
        <v>1</v>
      </c>
      <c r="O133">
        <f>1</f>
        <v>1</v>
      </c>
      <c r="P133">
        <f>1</f>
        <v>1</v>
      </c>
      <c r="Q133">
        <f>1</f>
        <v>1</v>
      </c>
      <c r="R133">
        <f>1</f>
        <v>1</v>
      </c>
      <c r="S133">
        <f>1</f>
        <v>1</v>
      </c>
      <c r="T133">
        <f>1</f>
        <v>1</v>
      </c>
      <c r="U133">
        <f>1</f>
        <v>1</v>
      </c>
      <c r="V133">
        <f>1</f>
        <v>1</v>
      </c>
      <c r="W133">
        <f>1</f>
        <v>1</v>
      </c>
      <c r="X133">
        <f>1</f>
        <v>1</v>
      </c>
      <c r="Y133">
        <f>1</f>
        <v>1</v>
      </c>
      <c r="Z133">
        <f>1</f>
        <v>1</v>
      </c>
      <c r="AA133">
        <f>1</f>
        <v>1</v>
      </c>
      <c r="AB133">
        <f>1</f>
        <v>1</v>
      </c>
      <c r="AC133">
        <f>1</f>
        <v>1</v>
      </c>
      <c r="AD133">
        <f>1</f>
        <v>1</v>
      </c>
      <c r="AE133">
        <f>1</f>
        <v>1</v>
      </c>
      <c r="AF133">
        <f>1</f>
        <v>1</v>
      </c>
      <c r="AG133">
        <f>1</f>
        <v>1</v>
      </c>
      <c r="AH133">
        <f>1</f>
        <v>1</v>
      </c>
      <c r="AI133">
        <f>1</f>
        <v>1</v>
      </c>
      <c r="AJ133">
        <f>1</f>
        <v>1</v>
      </c>
      <c r="AK133">
        <f>1</f>
        <v>1</v>
      </c>
      <c r="AL133">
        <f>1</f>
        <v>1</v>
      </c>
      <c r="AM133">
        <f>1</f>
        <v>1</v>
      </c>
      <c r="AN133">
        <f>1</f>
        <v>1</v>
      </c>
      <c r="AO133">
        <f>1</f>
        <v>1</v>
      </c>
      <c r="AP133">
        <f>1</f>
        <v>1</v>
      </c>
      <c r="AQ133">
        <f>1</f>
        <v>1</v>
      </c>
      <c r="AR133">
        <f>1</f>
        <v>1</v>
      </c>
      <c r="AS133">
        <f>1</f>
        <v>1</v>
      </c>
      <c r="AT133">
        <f>1</f>
        <v>1</v>
      </c>
      <c r="AU133">
        <f>1</f>
        <v>1</v>
      </c>
      <c r="AV133">
        <f>1</f>
        <v>1</v>
      </c>
      <c r="AW133">
        <f>1</f>
        <v>1</v>
      </c>
      <c r="AX133">
        <f>1</f>
        <v>1</v>
      </c>
      <c r="AY133">
        <f>1</f>
        <v>1</v>
      </c>
      <c r="AZ133">
        <f>1</f>
        <v>1</v>
      </c>
      <c r="BA133">
        <f>1</f>
        <v>1</v>
      </c>
      <c r="BB133">
        <f>1</f>
        <v>1</v>
      </c>
      <c r="BC133">
        <f>1</f>
        <v>1</v>
      </c>
      <c r="BD133">
        <f>1</f>
        <v>1</v>
      </c>
      <c r="BE133">
        <f>1</f>
        <v>1</v>
      </c>
      <c r="BF133">
        <f>1</f>
        <v>1</v>
      </c>
      <c r="BG133">
        <f>1</f>
        <v>1</v>
      </c>
      <c r="BH133">
        <f>1</f>
        <v>1</v>
      </c>
    </row>
    <row r="135" spans="1:60" x14ac:dyDescent="0.25">
      <c r="A135" t="s">
        <v>720</v>
      </c>
      <c r="B135">
        <f t="shared" ref="B135:AG135" si="206">15232.5/(15232.5+B$123-B126*B$124)</f>
        <v>0.71071311614973898</v>
      </c>
      <c r="C135">
        <f t="shared" si="206"/>
        <v>0.71071311614973898</v>
      </c>
      <c r="D135">
        <f t="shared" si="206"/>
        <v>0.71071311614973898</v>
      </c>
      <c r="E135">
        <f t="shared" si="206"/>
        <v>0.71071311614973898</v>
      </c>
      <c r="F135">
        <f t="shared" si="206"/>
        <v>0.71071311614973898</v>
      </c>
      <c r="G135">
        <f t="shared" si="206"/>
        <v>0.71071311614973898</v>
      </c>
      <c r="H135">
        <f t="shared" si="206"/>
        <v>0.71071311614973898</v>
      </c>
      <c r="I135">
        <f t="shared" si="206"/>
        <v>0.71071311614973898</v>
      </c>
      <c r="J135">
        <f t="shared" si="206"/>
        <v>0.71071311614973898</v>
      </c>
      <c r="K135">
        <f t="shared" si="206"/>
        <v>0.71089734762730561</v>
      </c>
      <c r="L135">
        <f t="shared" si="206"/>
        <v>0.71071311614973898</v>
      </c>
      <c r="M135">
        <f t="shared" si="206"/>
        <v>0.71071311614973898</v>
      </c>
      <c r="N135">
        <f t="shared" si="206"/>
        <v>0.71071311614973898</v>
      </c>
      <c r="O135">
        <f t="shared" si="206"/>
        <v>0.71071311614973898</v>
      </c>
      <c r="P135">
        <f t="shared" si="206"/>
        <v>0.71071311614973898</v>
      </c>
      <c r="Q135">
        <f t="shared" si="206"/>
        <v>0.71071311614973898</v>
      </c>
      <c r="R135">
        <f t="shared" si="206"/>
        <v>0.71071311614973898</v>
      </c>
      <c r="S135">
        <f t="shared" si="206"/>
        <v>0.71071311614973898</v>
      </c>
      <c r="T135">
        <f t="shared" si="206"/>
        <v>0.71071311614973898</v>
      </c>
      <c r="U135">
        <f t="shared" si="206"/>
        <v>0.71071311614973898</v>
      </c>
      <c r="V135">
        <f t="shared" si="206"/>
        <v>0.71071311614973898</v>
      </c>
      <c r="W135">
        <f t="shared" si="206"/>
        <v>0.71071311614973898</v>
      </c>
      <c r="X135">
        <f t="shared" si="206"/>
        <v>0.71071311614973898</v>
      </c>
      <c r="Y135">
        <f t="shared" si="206"/>
        <v>0.71071311614973898</v>
      </c>
      <c r="Z135">
        <f t="shared" si="206"/>
        <v>0.71071311614973898</v>
      </c>
      <c r="AA135">
        <f t="shared" si="206"/>
        <v>0.71071311614973898</v>
      </c>
      <c r="AB135">
        <f t="shared" si="206"/>
        <v>0.71071311614973898</v>
      </c>
      <c r="AC135">
        <f t="shared" si="206"/>
        <v>0.71071311614973898</v>
      </c>
      <c r="AD135">
        <f t="shared" si="206"/>
        <v>0.71071311614973898</v>
      </c>
      <c r="AE135">
        <f t="shared" si="206"/>
        <v>0.71071311614973898</v>
      </c>
      <c r="AF135">
        <f t="shared" si="206"/>
        <v>0.71071311614973898</v>
      </c>
      <c r="AG135">
        <f t="shared" si="206"/>
        <v>0.71071311614973898</v>
      </c>
      <c r="AH135">
        <f t="shared" ref="AH135:BH135" si="207">15232.5/(15232.5+AH$123-AH126*AH$124)</f>
        <v>0.71071311614973898</v>
      </c>
      <c r="AI135">
        <f t="shared" si="207"/>
        <v>0.71071311614973898</v>
      </c>
      <c r="AJ135">
        <f t="shared" si="207"/>
        <v>0.71071311614973898</v>
      </c>
      <c r="AK135">
        <f t="shared" si="207"/>
        <v>0.71071311614973898</v>
      </c>
      <c r="AL135">
        <f t="shared" si="207"/>
        <v>0.71071311614973898</v>
      </c>
      <c r="AM135">
        <f t="shared" si="207"/>
        <v>0.71071311614973898</v>
      </c>
      <c r="AN135">
        <f t="shared" si="207"/>
        <v>0.71071311614973898</v>
      </c>
      <c r="AO135">
        <f t="shared" si="207"/>
        <v>0.71071311614973898</v>
      </c>
      <c r="AP135">
        <f t="shared" si="207"/>
        <v>0.71071311614973898</v>
      </c>
      <c r="AQ135">
        <f t="shared" si="207"/>
        <v>0.71071311614973898</v>
      </c>
      <c r="AR135">
        <f t="shared" si="207"/>
        <v>0.71071311614973898</v>
      </c>
      <c r="AS135">
        <f t="shared" si="207"/>
        <v>0.71071311614973898</v>
      </c>
      <c r="AT135">
        <f t="shared" si="207"/>
        <v>0.71071311614973898</v>
      </c>
      <c r="AU135">
        <f t="shared" si="207"/>
        <v>0.71071311614973898</v>
      </c>
      <c r="AV135">
        <f t="shared" si="207"/>
        <v>0.71071311614973898</v>
      </c>
      <c r="AW135">
        <f t="shared" si="207"/>
        <v>0.71071311614973898</v>
      </c>
      <c r="AX135">
        <f t="shared" si="207"/>
        <v>0.71071311614973898</v>
      </c>
      <c r="AY135">
        <f t="shared" si="207"/>
        <v>0.71071311614973898</v>
      </c>
      <c r="AZ135">
        <f t="shared" si="207"/>
        <v>0.71071311614973898</v>
      </c>
      <c r="BA135">
        <f t="shared" si="207"/>
        <v>0.71071311614973898</v>
      </c>
      <c r="BB135">
        <f t="shared" si="207"/>
        <v>0.71071311614973898</v>
      </c>
      <c r="BC135">
        <f t="shared" si="207"/>
        <v>0.71071311614973898</v>
      </c>
      <c r="BD135">
        <f t="shared" si="207"/>
        <v>0.71071311614973898</v>
      </c>
      <c r="BE135">
        <f t="shared" si="207"/>
        <v>0.71071311614973898</v>
      </c>
      <c r="BF135">
        <f t="shared" si="207"/>
        <v>0.71071311614973898</v>
      </c>
      <c r="BG135">
        <f t="shared" si="207"/>
        <v>0.71071311614973898</v>
      </c>
      <c r="BH135">
        <f t="shared" si="207"/>
        <v>0.71071311614973898</v>
      </c>
    </row>
    <row r="136" spans="1:60" x14ac:dyDescent="0.25">
      <c r="A136" t="s">
        <v>711</v>
      </c>
      <c r="B136">
        <f t="shared" ref="B136:AG136" si="208">15232.5/(15232.5+B$123-B127*B$124)</f>
        <v>0.84468114355899471</v>
      </c>
      <c r="C136">
        <f t="shared" si="208"/>
        <v>0.84468114355899471</v>
      </c>
      <c r="D136">
        <f t="shared" si="208"/>
        <v>0.84468114355899471</v>
      </c>
      <c r="E136">
        <f t="shared" si="208"/>
        <v>0.84468114355899471</v>
      </c>
      <c r="F136">
        <f t="shared" si="208"/>
        <v>0.84468114355899471</v>
      </c>
      <c r="G136">
        <f t="shared" si="208"/>
        <v>0.84468114355899471</v>
      </c>
      <c r="H136">
        <f t="shared" si="208"/>
        <v>0.84468114355899471</v>
      </c>
      <c r="I136">
        <f t="shared" si="208"/>
        <v>0.84468114355899471</v>
      </c>
      <c r="J136">
        <f t="shared" si="208"/>
        <v>0.84468114355899471</v>
      </c>
      <c r="K136">
        <f t="shared" si="208"/>
        <v>0.84494138831920773</v>
      </c>
      <c r="L136">
        <f t="shared" si="208"/>
        <v>0.84468114355899471</v>
      </c>
      <c r="M136">
        <f t="shared" si="208"/>
        <v>0.84468114355899471</v>
      </c>
      <c r="N136">
        <f t="shared" si="208"/>
        <v>0.84468114355899471</v>
      </c>
      <c r="O136">
        <f t="shared" si="208"/>
        <v>0.84468114355899471</v>
      </c>
      <c r="P136">
        <f t="shared" si="208"/>
        <v>0.84468114355899471</v>
      </c>
      <c r="Q136">
        <f t="shared" si="208"/>
        <v>0.84468114355899471</v>
      </c>
      <c r="R136">
        <f t="shared" si="208"/>
        <v>0.84468114355899471</v>
      </c>
      <c r="S136">
        <f t="shared" si="208"/>
        <v>0.84468114355899471</v>
      </c>
      <c r="T136">
        <f t="shared" si="208"/>
        <v>0.84468114355899471</v>
      </c>
      <c r="U136">
        <f t="shared" si="208"/>
        <v>0.84468114355899471</v>
      </c>
      <c r="V136">
        <f t="shared" si="208"/>
        <v>0.84468114355899471</v>
      </c>
      <c r="W136">
        <f t="shared" si="208"/>
        <v>0.84468114355899471</v>
      </c>
      <c r="X136">
        <f t="shared" si="208"/>
        <v>0.84468114355899471</v>
      </c>
      <c r="Y136">
        <f t="shared" si="208"/>
        <v>0.84468114355899471</v>
      </c>
      <c r="Z136">
        <f t="shared" si="208"/>
        <v>0.84468114355899471</v>
      </c>
      <c r="AA136">
        <f t="shared" si="208"/>
        <v>0.84468114355899471</v>
      </c>
      <c r="AB136">
        <f t="shared" si="208"/>
        <v>0.84468114355899471</v>
      </c>
      <c r="AC136">
        <f t="shared" si="208"/>
        <v>0.84468114355899471</v>
      </c>
      <c r="AD136">
        <f t="shared" si="208"/>
        <v>0.84468114355899471</v>
      </c>
      <c r="AE136">
        <f t="shared" si="208"/>
        <v>0.84468114355899471</v>
      </c>
      <c r="AF136">
        <f t="shared" si="208"/>
        <v>0.84468114355899471</v>
      </c>
      <c r="AG136">
        <f t="shared" si="208"/>
        <v>0.84468114355899471</v>
      </c>
      <c r="AH136">
        <f t="shared" ref="AH136:BH136" si="209">15232.5/(15232.5+AH$123-AH127*AH$124)</f>
        <v>0.84468114355899471</v>
      </c>
      <c r="AI136">
        <f t="shared" si="209"/>
        <v>0.84468114355899471</v>
      </c>
      <c r="AJ136">
        <f t="shared" si="209"/>
        <v>0.84468114355899471</v>
      </c>
      <c r="AK136">
        <f t="shared" si="209"/>
        <v>0.84468114355899471</v>
      </c>
      <c r="AL136">
        <f t="shared" si="209"/>
        <v>0.84468114355899471</v>
      </c>
      <c r="AM136">
        <f t="shared" si="209"/>
        <v>0.84468114355899471</v>
      </c>
      <c r="AN136">
        <f t="shared" si="209"/>
        <v>0.84468114355899471</v>
      </c>
      <c r="AO136">
        <f t="shared" si="209"/>
        <v>0.84468114355899471</v>
      </c>
      <c r="AP136">
        <f t="shared" si="209"/>
        <v>0.84468114355899471</v>
      </c>
      <c r="AQ136">
        <f t="shared" si="209"/>
        <v>0.84468114355899471</v>
      </c>
      <c r="AR136">
        <f t="shared" si="209"/>
        <v>0.84468114355899471</v>
      </c>
      <c r="AS136">
        <f t="shared" si="209"/>
        <v>0.84468114355899471</v>
      </c>
      <c r="AT136">
        <f t="shared" si="209"/>
        <v>0.84468114355899471</v>
      </c>
      <c r="AU136">
        <f t="shared" si="209"/>
        <v>0.84468114355899471</v>
      </c>
      <c r="AV136">
        <f t="shared" si="209"/>
        <v>0.84468114355899471</v>
      </c>
      <c r="AW136">
        <f t="shared" si="209"/>
        <v>0.84468114355899471</v>
      </c>
      <c r="AX136">
        <f t="shared" si="209"/>
        <v>0.84468114355899471</v>
      </c>
      <c r="AY136">
        <f t="shared" si="209"/>
        <v>0.84468114355899471</v>
      </c>
      <c r="AZ136">
        <f t="shared" si="209"/>
        <v>0.84468114355899471</v>
      </c>
      <c r="BA136">
        <f t="shared" si="209"/>
        <v>0.84468114355899471</v>
      </c>
      <c r="BB136">
        <f t="shared" si="209"/>
        <v>0.84468114355899471</v>
      </c>
      <c r="BC136">
        <f t="shared" si="209"/>
        <v>0.84468114355899471</v>
      </c>
      <c r="BD136">
        <f t="shared" si="209"/>
        <v>0.84468114355899471</v>
      </c>
      <c r="BE136">
        <f t="shared" si="209"/>
        <v>0.84468114355899471</v>
      </c>
      <c r="BF136">
        <f t="shared" si="209"/>
        <v>0.84468114355899471</v>
      </c>
      <c r="BG136">
        <f t="shared" si="209"/>
        <v>0.84468114355899471</v>
      </c>
      <c r="BH136">
        <f t="shared" si="209"/>
        <v>0.84468114355899471</v>
      </c>
    </row>
    <row r="137" spans="1:60" x14ac:dyDescent="0.25">
      <c r="A137" t="s">
        <v>712</v>
      </c>
      <c r="B137">
        <f t="shared" ref="B137:AG137" si="210">15232.5/(15232.5+B$123-B128*B$124)</f>
        <v>0.85869869251104625</v>
      </c>
      <c r="C137">
        <f t="shared" si="210"/>
        <v>0.85869869251104625</v>
      </c>
      <c r="D137">
        <f t="shared" si="210"/>
        <v>0.85869869251104625</v>
      </c>
      <c r="E137">
        <f t="shared" si="210"/>
        <v>0.85869869251104625</v>
      </c>
      <c r="F137">
        <f t="shared" si="210"/>
        <v>0.85869869251104625</v>
      </c>
      <c r="G137">
        <f t="shared" si="210"/>
        <v>0.85869869251104625</v>
      </c>
      <c r="H137">
        <f t="shared" si="210"/>
        <v>0.85869869251104625</v>
      </c>
      <c r="I137">
        <f t="shared" si="210"/>
        <v>0.85869869251104625</v>
      </c>
      <c r="J137">
        <f t="shared" si="210"/>
        <v>0.85869869251104625</v>
      </c>
      <c r="K137">
        <f t="shared" si="210"/>
        <v>0.85896764788080071</v>
      </c>
      <c r="L137">
        <f t="shared" si="210"/>
        <v>0.85869869251104625</v>
      </c>
      <c r="M137">
        <f t="shared" si="210"/>
        <v>0.85869869251104625</v>
      </c>
      <c r="N137">
        <f t="shared" si="210"/>
        <v>0.85869869251104625</v>
      </c>
      <c r="O137">
        <f t="shared" si="210"/>
        <v>0.85869869251104625</v>
      </c>
      <c r="P137">
        <f t="shared" si="210"/>
        <v>0.85869869251104625</v>
      </c>
      <c r="Q137">
        <f t="shared" si="210"/>
        <v>0.85869869251104625</v>
      </c>
      <c r="R137">
        <f t="shared" si="210"/>
        <v>0.85869869251104625</v>
      </c>
      <c r="S137">
        <f t="shared" si="210"/>
        <v>0.85869869251104625</v>
      </c>
      <c r="T137">
        <f t="shared" si="210"/>
        <v>0.85869869251104625</v>
      </c>
      <c r="U137">
        <f t="shared" si="210"/>
        <v>0.85869869251104625</v>
      </c>
      <c r="V137">
        <f t="shared" si="210"/>
        <v>0.85869869251104625</v>
      </c>
      <c r="W137">
        <f t="shared" si="210"/>
        <v>0.85869869251104625</v>
      </c>
      <c r="X137">
        <f t="shared" si="210"/>
        <v>0.85869869251104625</v>
      </c>
      <c r="Y137">
        <f t="shared" si="210"/>
        <v>0.85869869251104625</v>
      </c>
      <c r="Z137">
        <f t="shared" si="210"/>
        <v>0.85869869251104625</v>
      </c>
      <c r="AA137">
        <f t="shared" si="210"/>
        <v>0.85869869251104625</v>
      </c>
      <c r="AB137">
        <f t="shared" si="210"/>
        <v>0.85869869251104625</v>
      </c>
      <c r="AC137">
        <f t="shared" si="210"/>
        <v>0.85869869251104625</v>
      </c>
      <c r="AD137">
        <f t="shared" si="210"/>
        <v>0.85869869251104625</v>
      </c>
      <c r="AE137">
        <f t="shared" si="210"/>
        <v>0.85869869251104625</v>
      </c>
      <c r="AF137">
        <f t="shared" si="210"/>
        <v>0.85869869251104625</v>
      </c>
      <c r="AG137">
        <f t="shared" si="210"/>
        <v>0.85869869251104625</v>
      </c>
      <c r="AH137">
        <f t="shared" ref="AH137:BH137" si="211">15232.5/(15232.5+AH$123-AH128*AH$124)</f>
        <v>0.85869869251104625</v>
      </c>
      <c r="AI137">
        <f t="shared" si="211"/>
        <v>0.85869869251104625</v>
      </c>
      <c r="AJ137">
        <f t="shared" si="211"/>
        <v>0.85869869251104625</v>
      </c>
      <c r="AK137">
        <f t="shared" si="211"/>
        <v>0.85869869251104625</v>
      </c>
      <c r="AL137">
        <f t="shared" si="211"/>
        <v>0.85869869251104625</v>
      </c>
      <c r="AM137">
        <f t="shared" si="211"/>
        <v>0.85869869251104625</v>
      </c>
      <c r="AN137">
        <f t="shared" si="211"/>
        <v>0.85869869251104625</v>
      </c>
      <c r="AO137">
        <f t="shared" si="211"/>
        <v>0.85869869251104625</v>
      </c>
      <c r="AP137">
        <f t="shared" si="211"/>
        <v>0.85869869251104625</v>
      </c>
      <c r="AQ137">
        <f t="shared" si="211"/>
        <v>0.85869869251104625</v>
      </c>
      <c r="AR137">
        <f t="shared" si="211"/>
        <v>0.85869869251104625</v>
      </c>
      <c r="AS137">
        <f t="shared" si="211"/>
        <v>0.85869869251104625</v>
      </c>
      <c r="AT137">
        <f t="shared" si="211"/>
        <v>0.85869869251104625</v>
      </c>
      <c r="AU137">
        <f t="shared" si="211"/>
        <v>0.85869869251104625</v>
      </c>
      <c r="AV137">
        <f t="shared" si="211"/>
        <v>0.85869869251104625</v>
      </c>
      <c r="AW137">
        <f t="shared" si="211"/>
        <v>0.85869869251104625</v>
      </c>
      <c r="AX137">
        <f t="shared" si="211"/>
        <v>0.85869869251104625</v>
      </c>
      <c r="AY137">
        <f t="shared" si="211"/>
        <v>0.85869869251104625</v>
      </c>
      <c r="AZ137">
        <f t="shared" si="211"/>
        <v>0.85869869251104625</v>
      </c>
      <c r="BA137">
        <f t="shared" si="211"/>
        <v>0.85869869251104625</v>
      </c>
      <c r="BB137">
        <f t="shared" si="211"/>
        <v>0.85869869251104625</v>
      </c>
      <c r="BC137">
        <f t="shared" si="211"/>
        <v>0.85869869251104625</v>
      </c>
      <c r="BD137">
        <f t="shared" si="211"/>
        <v>0.85869869251104625</v>
      </c>
      <c r="BE137">
        <f t="shared" si="211"/>
        <v>0.85869869251104625</v>
      </c>
      <c r="BF137">
        <f t="shared" si="211"/>
        <v>0.85869869251104625</v>
      </c>
      <c r="BG137">
        <f t="shared" si="211"/>
        <v>0.85869869251104625</v>
      </c>
      <c r="BH137">
        <f t="shared" si="211"/>
        <v>0.85869869251104625</v>
      </c>
    </row>
    <row r="138" spans="1:60" x14ac:dyDescent="0.25">
      <c r="A138" t="s">
        <v>713</v>
      </c>
      <c r="B138">
        <f t="shared" ref="B138:AG138" si="212">15232.5/(15232.5+B$123-B129*B$124)</f>
        <v>0.8622083033758503</v>
      </c>
      <c r="C138">
        <f t="shared" si="212"/>
        <v>0.8622083033758503</v>
      </c>
      <c r="D138">
        <f t="shared" si="212"/>
        <v>0.8622083033758503</v>
      </c>
      <c r="E138">
        <f t="shared" si="212"/>
        <v>0.8622083033758503</v>
      </c>
      <c r="F138">
        <f t="shared" si="212"/>
        <v>0.8622083033758503</v>
      </c>
      <c r="G138">
        <f t="shared" si="212"/>
        <v>0.8622083033758503</v>
      </c>
      <c r="H138">
        <f t="shared" si="212"/>
        <v>0.8622083033758503</v>
      </c>
      <c r="I138">
        <f t="shared" si="212"/>
        <v>0.8622083033758503</v>
      </c>
      <c r="J138">
        <f t="shared" si="212"/>
        <v>0.8622083033758503</v>
      </c>
      <c r="K138">
        <f t="shared" si="212"/>
        <v>0.86247946209518633</v>
      </c>
      <c r="L138">
        <f t="shared" si="212"/>
        <v>0.8622083033758503</v>
      </c>
      <c r="M138">
        <f t="shared" si="212"/>
        <v>0.8622083033758503</v>
      </c>
      <c r="N138">
        <f t="shared" si="212"/>
        <v>0.8622083033758503</v>
      </c>
      <c r="O138">
        <f t="shared" si="212"/>
        <v>0.8622083033758503</v>
      </c>
      <c r="P138">
        <f t="shared" si="212"/>
        <v>0.8622083033758503</v>
      </c>
      <c r="Q138">
        <f t="shared" si="212"/>
        <v>0.8622083033758503</v>
      </c>
      <c r="R138">
        <f t="shared" si="212"/>
        <v>0.8622083033758503</v>
      </c>
      <c r="S138">
        <f t="shared" si="212"/>
        <v>0.8622083033758503</v>
      </c>
      <c r="T138">
        <f t="shared" si="212"/>
        <v>0.8622083033758503</v>
      </c>
      <c r="U138">
        <f t="shared" si="212"/>
        <v>0.8622083033758503</v>
      </c>
      <c r="V138">
        <f t="shared" si="212"/>
        <v>0.8622083033758503</v>
      </c>
      <c r="W138">
        <f t="shared" si="212"/>
        <v>0.8622083033758503</v>
      </c>
      <c r="X138">
        <f t="shared" si="212"/>
        <v>0.8622083033758503</v>
      </c>
      <c r="Y138">
        <f t="shared" si="212"/>
        <v>0.8622083033758503</v>
      </c>
      <c r="Z138">
        <f t="shared" si="212"/>
        <v>0.8622083033758503</v>
      </c>
      <c r="AA138">
        <f t="shared" si="212"/>
        <v>0.8622083033758503</v>
      </c>
      <c r="AB138">
        <f t="shared" si="212"/>
        <v>0.8622083033758503</v>
      </c>
      <c r="AC138">
        <f t="shared" si="212"/>
        <v>0.8622083033758503</v>
      </c>
      <c r="AD138">
        <f t="shared" si="212"/>
        <v>0.8622083033758503</v>
      </c>
      <c r="AE138">
        <f t="shared" si="212"/>
        <v>0.8622083033758503</v>
      </c>
      <c r="AF138">
        <f t="shared" si="212"/>
        <v>0.8622083033758503</v>
      </c>
      <c r="AG138">
        <f t="shared" si="212"/>
        <v>0.8622083033758503</v>
      </c>
      <c r="AH138">
        <f t="shared" ref="AH138:BH138" si="213">15232.5/(15232.5+AH$123-AH129*AH$124)</f>
        <v>0.8622083033758503</v>
      </c>
      <c r="AI138">
        <f t="shared" si="213"/>
        <v>0.8622083033758503</v>
      </c>
      <c r="AJ138">
        <f t="shared" si="213"/>
        <v>0.8622083033758503</v>
      </c>
      <c r="AK138">
        <f t="shared" si="213"/>
        <v>0.8622083033758503</v>
      </c>
      <c r="AL138">
        <f t="shared" si="213"/>
        <v>0.8622083033758503</v>
      </c>
      <c r="AM138">
        <f t="shared" si="213"/>
        <v>0.8622083033758503</v>
      </c>
      <c r="AN138">
        <f t="shared" si="213"/>
        <v>0.8622083033758503</v>
      </c>
      <c r="AO138">
        <f t="shared" si="213"/>
        <v>0.8622083033758503</v>
      </c>
      <c r="AP138">
        <f t="shared" si="213"/>
        <v>0.8622083033758503</v>
      </c>
      <c r="AQ138">
        <f t="shared" si="213"/>
        <v>0.8622083033758503</v>
      </c>
      <c r="AR138">
        <f t="shared" si="213"/>
        <v>0.8622083033758503</v>
      </c>
      <c r="AS138">
        <f t="shared" si="213"/>
        <v>0.8622083033758503</v>
      </c>
      <c r="AT138">
        <f t="shared" si="213"/>
        <v>0.8622083033758503</v>
      </c>
      <c r="AU138">
        <f t="shared" si="213"/>
        <v>0.8622083033758503</v>
      </c>
      <c r="AV138">
        <f t="shared" si="213"/>
        <v>0.8622083033758503</v>
      </c>
      <c r="AW138">
        <f t="shared" si="213"/>
        <v>0.8622083033758503</v>
      </c>
      <c r="AX138">
        <f t="shared" si="213"/>
        <v>0.8622083033758503</v>
      </c>
      <c r="AY138">
        <f t="shared" si="213"/>
        <v>0.8622083033758503</v>
      </c>
      <c r="AZ138">
        <f t="shared" si="213"/>
        <v>0.8622083033758503</v>
      </c>
      <c r="BA138">
        <f t="shared" si="213"/>
        <v>0.8622083033758503</v>
      </c>
      <c r="BB138">
        <f t="shared" si="213"/>
        <v>0.8622083033758503</v>
      </c>
      <c r="BC138">
        <f t="shared" si="213"/>
        <v>0.8622083033758503</v>
      </c>
      <c r="BD138">
        <f t="shared" si="213"/>
        <v>0.8622083033758503</v>
      </c>
      <c r="BE138">
        <f t="shared" si="213"/>
        <v>0.8622083033758503</v>
      </c>
      <c r="BF138">
        <f t="shared" si="213"/>
        <v>0.8622083033758503</v>
      </c>
      <c r="BG138">
        <f t="shared" si="213"/>
        <v>0.8622083033758503</v>
      </c>
      <c r="BH138">
        <f t="shared" si="213"/>
        <v>0.8622083033758503</v>
      </c>
    </row>
    <row r="139" spans="1:60" x14ac:dyDescent="0.25">
      <c r="A139" t="s">
        <v>714</v>
      </c>
      <c r="B139">
        <f t="shared" ref="B139:AG139" si="214">15232.5/(15232.5+B$123-B130*B$124)</f>
        <v>0.97974244870971361</v>
      </c>
      <c r="C139">
        <f t="shared" si="214"/>
        <v>0.97974244870971361</v>
      </c>
      <c r="D139">
        <f t="shared" si="214"/>
        <v>0.97974244870971361</v>
      </c>
      <c r="E139">
        <f t="shared" si="214"/>
        <v>0.97974244870971361</v>
      </c>
      <c r="F139">
        <f t="shared" si="214"/>
        <v>0.97974244870971361</v>
      </c>
      <c r="G139">
        <f t="shared" si="214"/>
        <v>0.97974244870971361</v>
      </c>
      <c r="H139">
        <f t="shared" si="214"/>
        <v>0.97974244870971361</v>
      </c>
      <c r="I139">
        <f t="shared" si="214"/>
        <v>0.97974244870971361</v>
      </c>
      <c r="J139">
        <f t="shared" si="214"/>
        <v>0.97974244870971361</v>
      </c>
      <c r="K139">
        <f t="shared" si="214"/>
        <v>0.97974244870971361</v>
      </c>
      <c r="L139">
        <f t="shared" si="214"/>
        <v>0.97974244870971361</v>
      </c>
      <c r="M139">
        <f t="shared" si="214"/>
        <v>0.97974244870971361</v>
      </c>
      <c r="N139">
        <f t="shared" si="214"/>
        <v>0.97974244870971361</v>
      </c>
      <c r="O139">
        <f t="shared" si="214"/>
        <v>0.97974244870971361</v>
      </c>
      <c r="P139">
        <f t="shared" si="214"/>
        <v>0.97974244870971361</v>
      </c>
      <c r="Q139">
        <f t="shared" si="214"/>
        <v>0.97974244870971361</v>
      </c>
      <c r="R139">
        <f t="shared" si="214"/>
        <v>0.97974244870971361</v>
      </c>
      <c r="S139">
        <f t="shared" si="214"/>
        <v>0.97974244870971361</v>
      </c>
      <c r="T139">
        <f t="shared" si="214"/>
        <v>0.97974244870971361</v>
      </c>
      <c r="U139">
        <f t="shared" si="214"/>
        <v>0.97974244870971361</v>
      </c>
      <c r="V139">
        <f t="shared" si="214"/>
        <v>0.97974244870971361</v>
      </c>
      <c r="W139">
        <f t="shared" si="214"/>
        <v>0.97974244870971361</v>
      </c>
      <c r="X139">
        <f t="shared" si="214"/>
        <v>0.97974244870971361</v>
      </c>
      <c r="Y139">
        <f t="shared" si="214"/>
        <v>0.97974244870971361</v>
      </c>
      <c r="Z139">
        <f t="shared" si="214"/>
        <v>0.97974244870971361</v>
      </c>
      <c r="AA139">
        <f t="shared" si="214"/>
        <v>0.97974244870971361</v>
      </c>
      <c r="AB139">
        <f t="shared" si="214"/>
        <v>0.97974244870971361</v>
      </c>
      <c r="AC139">
        <f t="shared" si="214"/>
        <v>0.97974244870971361</v>
      </c>
      <c r="AD139">
        <f t="shared" si="214"/>
        <v>0.97974244870971361</v>
      </c>
      <c r="AE139">
        <f t="shared" si="214"/>
        <v>0.97974244870971361</v>
      </c>
      <c r="AF139">
        <f t="shared" si="214"/>
        <v>0.97974244870971361</v>
      </c>
      <c r="AG139">
        <f t="shared" si="214"/>
        <v>0.97974244870971361</v>
      </c>
      <c r="AH139">
        <f t="shared" ref="AH139:BH139" si="215">15232.5/(15232.5+AH$123-AH130*AH$124)</f>
        <v>0.97974244870971361</v>
      </c>
      <c r="AI139">
        <f t="shared" si="215"/>
        <v>0.97974244870971361</v>
      </c>
      <c r="AJ139">
        <f t="shared" si="215"/>
        <v>0.97974244870971361</v>
      </c>
      <c r="AK139">
        <f t="shared" si="215"/>
        <v>0.97974244870971361</v>
      </c>
      <c r="AL139">
        <f t="shared" si="215"/>
        <v>0.97974244870971361</v>
      </c>
      <c r="AM139">
        <f t="shared" si="215"/>
        <v>0.97974244870971361</v>
      </c>
      <c r="AN139">
        <f t="shared" si="215"/>
        <v>0.97974244870971361</v>
      </c>
      <c r="AO139">
        <f t="shared" si="215"/>
        <v>0.97974244870971361</v>
      </c>
      <c r="AP139">
        <f t="shared" si="215"/>
        <v>0.97974244870971361</v>
      </c>
      <c r="AQ139">
        <f t="shared" si="215"/>
        <v>0.97974244870971361</v>
      </c>
      <c r="AR139">
        <f t="shared" si="215"/>
        <v>0.97974244870971361</v>
      </c>
      <c r="AS139">
        <f t="shared" si="215"/>
        <v>0.97974244870971361</v>
      </c>
      <c r="AT139">
        <f t="shared" si="215"/>
        <v>0.97974244870971361</v>
      </c>
      <c r="AU139">
        <f t="shared" si="215"/>
        <v>0.97974244870971361</v>
      </c>
      <c r="AV139">
        <f t="shared" si="215"/>
        <v>0.97974244870971361</v>
      </c>
      <c r="AW139">
        <f t="shared" si="215"/>
        <v>0.97974244870971361</v>
      </c>
      <c r="AX139">
        <f t="shared" si="215"/>
        <v>0.97974244870971361</v>
      </c>
      <c r="AY139">
        <f t="shared" si="215"/>
        <v>0.97974244870971361</v>
      </c>
      <c r="AZ139">
        <f t="shared" si="215"/>
        <v>0.97974244870971361</v>
      </c>
      <c r="BA139">
        <f t="shared" si="215"/>
        <v>0.97974244870971361</v>
      </c>
      <c r="BB139">
        <f t="shared" si="215"/>
        <v>0.97974244870971361</v>
      </c>
      <c r="BC139">
        <f t="shared" si="215"/>
        <v>0.97974244870971361</v>
      </c>
      <c r="BD139">
        <f t="shared" si="215"/>
        <v>0.97974244870971361</v>
      </c>
      <c r="BE139">
        <f t="shared" si="215"/>
        <v>0.97974244870971361</v>
      </c>
      <c r="BF139">
        <f t="shared" si="215"/>
        <v>0.97974244870971361</v>
      </c>
      <c r="BG139">
        <f t="shared" si="215"/>
        <v>0.97974244870971361</v>
      </c>
      <c r="BH139">
        <f t="shared" si="215"/>
        <v>0.97974244870971361</v>
      </c>
    </row>
    <row r="140" spans="1:60" x14ac:dyDescent="0.25">
      <c r="A140" t="s">
        <v>715</v>
      </c>
      <c r="B140">
        <f t="shared" ref="B140:AG140" si="216">15232.5/(15232.5+B$123-B131*B$124)</f>
        <v>0.97974244870971361</v>
      </c>
      <c r="C140">
        <f t="shared" si="216"/>
        <v>0.97974244870971361</v>
      </c>
      <c r="D140">
        <f t="shared" si="216"/>
        <v>0.97974244870971361</v>
      </c>
      <c r="E140">
        <f t="shared" si="216"/>
        <v>0.97974244870971361</v>
      </c>
      <c r="F140">
        <f t="shared" si="216"/>
        <v>0.97974244870971361</v>
      </c>
      <c r="G140">
        <f t="shared" si="216"/>
        <v>0.97974244870971361</v>
      </c>
      <c r="H140">
        <f t="shared" si="216"/>
        <v>0.97974244870971361</v>
      </c>
      <c r="I140">
        <f t="shared" si="216"/>
        <v>0.97974244870971361</v>
      </c>
      <c r="J140">
        <f t="shared" si="216"/>
        <v>0.97974244870971361</v>
      </c>
      <c r="K140">
        <f t="shared" si="216"/>
        <v>0.97974244870971361</v>
      </c>
      <c r="L140">
        <f t="shared" si="216"/>
        <v>0.97974244870971361</v>
      </c>
      <c r="M140">
        <f t="shared" si="216"/>
        <v>0.97974244870971361</v>
      </c>
      <c r="N140">
        <f t="shared" si="216"/>
        <v>0.97974244870971361</v>
      </c>
      <c r="O140">
        <f t="shared" si="216"/>
        <v>0.97974244870971361</v>
      </c>
      <c r="P140">
        <f t="shared" si="216"/>
        <v>0.97974244870971361</v>
      </c>
      <c r="Q140">
        <f t="shared" si="216"/>
        <v>0.97974244870971361</v>
      </c>
      <c r="R140">
        <f t="shared" si="216"/>
        <v>0.97974244870971361</v>
      </c>
      <c r="S140">
        <f t="shared" si="216"/>
        <v>0.97974244870971361</v>
      </c>
      <c r="T140">
        <f t="shared" si="216"/>
        <v>0.97974244870971361</v>
      </c>
      <c r="U140">
        <f t="shared" si="216"/>
        <v>0.97974244870971361</v>
      </c>
      <c r="V140">
        <f t="shared" si="216"/>
        <v>0.97974244870971361</v>
      </c>
      <c r="W140">
        <f t="shared" si="216"/>
        <v>0.97974244870971361</v>
      </c>
      <c r="X140">
        <f t="shared" si="216"/>
        <v>0.97974244870971361</v>
      </c>
      <c r="Y140">
        <f t="shared" si="216"/>
        <v>0.97974244870971361</v>
      </c>
      <c r="Z140">
        <f t="shared" si="216"/>
        <v>0.97974244870971361</v>
      </c>
      <c r="AA140">
        <f t="shared" si="216"/>
        <v>0.97974244870971361</v>
      </c>
      <c r="AB140">
        <f t="shared" si="216"/>
        <v>0.97974244870971361</v>
      </c>
      <c r="AC140">
        <f t="shared" si="216"/>
        <v>0.97974244870971361</v>
      </c>
      <c r="AD140">
        <f t="shared" si="216"/>
        <v>0.97974244870971361</v>
      </c>
      <c r="AE140">
        <f t="shared" si="216"/>
        <v>0.97974244870971361</v>
      </c>
      <c r="AF140">
        <f t="shared" si="216"/>
        <v>0.97974244870971361</v>
      </c>
      <c r="AG140">
        <f t="shared" si="216"/>
        <v>0.97974244870971361</v>
      </c>
      <c r="AH140">
        <f t="shared" ref="AH140:BH140" si="217">15232.5/(15232.5+AH$123-AH131*AH$124)</f>
        <v>0.97974244870971361</v>
      </c>
      <c r="AI140">
        <f t="shared" si="217"/>
        <v>0.97974244870971361</v>
      </c>
      <c r="AJ140">
        <f t="shared" si="217"/>
        <v>0.97974244870971361</v>
      </c>
      <c r="AK140">
        <f t="shared" si="217"/>
        <v>0.97974244870971361</v>
      </c>
      <c r="AL140">
        <f t="shared" si="217"/>
        <v>0.97974244870971361</v>
      </c>
      <c r="AM140">
        <f t="shared" si="217"/>
        <v>0.97974244870971361</v>
      </c>
      <c r="AN140">
        <f t="shared" si="217"/>
        <v>0.97974244870971361</v>
      </c>
      <c r="AO140">
        <f t="shared" si="217"/>
        <v>0.97974244870971361</v>
      </c>
      <c r="AP140">
        <f t="shared" si="217"/>
        <v>0.97974244870971361</v>
      </c>
      <c r="AQ140">
        <f t="shared" si="217"/>
        <v>0.97974244870971361</v>
      </c>
      <c r="AR140">
        <f t="shared" si="217"/>
        <v>0.97974244870971361</v>
      </c>
      <c r="AS140">
        <f t="shared" si="217"/>
        <v>0.97974244870971361</v>
      </c>
      <c r="AT140">
        <f t="shared" si="217"/>
        <v>0.97974244870971361</v>
      </c>
      <c r="AU140">
        <f t="shared" si="217"/>
        <v>0.97974244870971361</v>
      </c>
      <c r="AV140">
        <f t="shared" si="217"/>
        <v>0.97974244870971361</v>
      </c>
      <c r="AW140">
        <f t="shared" si="217"/>
        <v>0.97974244870971361</v>
      </c>
      <c r="AX140">
        <f t="shared" si="217"/>
        <v>0.97974244870971361</v>
      </c>
      <c r="AY140">
        <f t="shared" si="217"/>
        <v>0.97974244870971361</v>
      </c>
      <c r="AZ140">
        <f t="shared" si="217"/>
        <v>0.97974244870971361</v>
      </c>
      <c r="BA140">
        <f t="shared" si="217"/>
        <v>0.97974244870971361</v>
      </c>
      <c r="BB140">
        <f t="shared" si="217"/>
        <v>0.97974244870971361</v>
      </c>
      <c r="BC140">
        <f t="shared" si="217"/>
        <v>0.97974244870971361</v>
      </c>
      <c r="BD140">
        <f t="shared" si="217"/>
        <v>0.97974244870971361</v>
      </c>
      <c r="BE140">
        <f t="shared" si="217"/>
        <v>0.97974244870971361</v>
      </c>
      <c r="BF140">
        <f t="shared" si="217"/>
        <v>0.97974244870971361</v>
      </c>
      <c r="BG140">
        <f t="shared" si="217"/>
        <v>0.97974244870971361</v>
      </c>
      <c r="BH140">
        <f t="shared" si="217"/>
        <v>0.97974244870971361</v>
      </c>
    </row>
    <row r="141" spans="1:60" x14ac:dyDescent="0.25">
      <c r="A141" t="s">
        <v>716</v>
      </c>
      <c r="B141">
        <f t="shared" ref="B141:AG141" si="218">15232.5/(15232.5+B$123-B132*B$124)</f>
        <v>0.97974244870971361</v>
      </c>
      <c r="C141">
        <f t="shared" si="218"/>
        <v>0.97974244870971361</v>
      </c>
      <c r="D141">
        <f t="shared" si="218"/>
        <v>0.97974244870971361</v>
      </c>
      <c r="E141">
        <f t="shared" si="218"/>
        <v>0.97974244870971361</v>
      </c>
      <c r="F141">
        <f t="shared" si="218"/>
        <v>0.97974244870971361</v>
      </c>
      <c r="G141">
        <f t="shared" si="218"/>
        <v>0.97974244870971361</v>
      </c>
      <c r="H141">
        <f t="shared" si="218"/>
        <v>0.97974244870971361</v>
      </c>
      <c r="I141">
        <f t="shared" si="218"/>
        <v>0.97974244870971361</v>
      </c>
      <c r="J141">
        <f t="shared" si="218"/>
        <v>0.97974244870971361</v>
      </c>
      <c r="K141">
        <f t="shared" si="218"/>
        <v>0.97974244870971361</v>
      </c>
      <c r="L141">
        <f t="shared" si="218"/>
        <v>0.97974244870971361</v>
      </c>
      <c r="M141">
        <f t="shared" si="218"/>
        <v>0.97974244870971361</v>
      </c>
      <c r="N141">
        <f t="shared" si="218"/>
        <v>0.97974244870971361</v>
      </c>
      <c r="O141">
        <f t="shared" si="218"/>
        <v>0.97974244870971361</v>
      </c>
      <c r="P141">
        <f t="shared" si="218"/>
        <v>0.97974244870971361</v>
      </c>
      <c r="Q141">
        <f t="shared" si="218"/>
        <v>0.97974244870971361</v>
      </c>
      <c r="R141">
        <f t="shared" si="218"/>
        <v>0.97974244870971361</v>
      </c>
      <c r="S141">
        <f t="shared" si="218"/>
        <v>0.97974244870971361</v>
      </c>
      <c r="T141">
        <f t="shared" si="218"/>
        <v>0.97974244870971361</v>
      </c>
      <c r="U141">
        <f t="shared" si="218"/>
        <v>0.97974244870971361</v>
      </c>
      <c r="V141">
        <f t="shared" si="218"/>
        <v>0.97974244870971361</v>
      </c>
      <c r="W141">
        <f t="shared" si="218"/>
        <v>0.97974244870971361</v>
      </c>
      <c r="X141">
        <f t="shared" si="218"/>
        <v>0.97974244870971361</v>
      </c>
      <c r="Y141">
        <f t="shared" si="218"/>
        <v>0.97974244870971361</v>
      </c>
      <c r="Z141">
        <f t="shared" si="218"/>
        <v>0.97974244870971361</v>
      </c>
      <c r="AA141">
        <f t="shared" si="218"/>
        <v>0.97974244870971361</v>
      </c>
      <c r="AB141">
        <f t="shared" si="218"/>
        <v>0.97974244870971361</v>
      </c>
      <c r="AC141">
        <f t="shared" si="218"/>
        <v>0.97974244870971361</v>
      </c>
      <c r="AD141">
        <f t="shared" si="218"/>
        <v>0.97974244870971361</v>
      </c>
      <c r="AE141">
        <f t="shared" si="218"/>
        <v>0.97974244870971361</v>
      </c>
      <c r="AF141">
        <f t="shared" si="218"/>
        <v>0.97974244870971361</v>
      </c>
      <c r="AG141">
        <f t="shared" si="218"/>
        <v>0.97974244870971361</v>
      </c>
      <c r="AH141">
        <f t="shared" ref="AH141:BH141" si="219">15232.5/(15232.5+AH$123-AH132*AH$124)</f>
        <v>0.97974244870971361</v>
      </c>
      <c r="AI141">
        <f t="shared" si="219"/>
        <v>0.97974244870971361</v>
      </c>
      <c r="AJ141">
        <f t="shared" si="219"/>
        <v>0.97974244870971361</v>
      </c>
      <c r="AK141">
        <f t="shared" si="219"/>
        <v>0.97974244870971361</v>
      </c>
      <c r="AL141">
        <f t="shared" si="219"/>
        <v>0.97974244870971361</v>
      </c>
      <c r="AM141">
        <f t="shared" si="219"/>
        <v>0.97974244870971361</v>
      </c>
      <c r="AN141">
        <f t="shared" si="219"/>
        <v>0.97974244870971361</v>
      </c>
      <c r="AO141">
        <f t="shared" si="219"/>
        <v>0.97974244870971361</v>
      </c>
      <c r="AP141">
        <f t="shared" si="219"/>
        <v>0.97974244870971361</v>
      </c>
      <c r="AQ141">
        <f t="shared" si="219"/>
        <v>0.97974244870971361</v>
      </c>
      <c r="AR141">
        <f t="shared" si="219"/>
        <v>0.97974244870971361</v>
      </c>
      <c r="AS141">
        <f t="shared" si="219"/>
        <v>0.97974244870971361</v>
      </c>
      <c r="AT141">
        <f t="shared" si="219"/>
        <v>0.97974244870971361</v>
      </c>
      <c r="AU141">
        <f t="shared" si="219"/>
        <v>0.97974244870971361</v>
      </c>
      <c r="AV141">
        <f t="shared" si="219"/>
        <v>0.97974244870971361</v>
      </c>
      <c r="AW141">
        <f t="shared" si="219"/>
        <v>0.97974244870971361</v>
      </c>
      <c r="AX141">
        <f t="shared" si="219"/>
        <v>0.97974244870971361</v>
      </c>
      <c r="AY141">
        <f t="shared" si="219"/>
        <v>0.97974244870971361</v>
      </c>
      <c r="AZ141">
        <f t="shared" si="219"/>
        <v>0.97974244870971361</v>
      </c>
      <c r="BA141">
        <f t="shared" si="219"/>
        <v>0.97974244870971361</v>
      </c>
      <c r="BB141">
        <f t="shared" si="219"/>
        <v>0.97974244870971361</v>
      </c>
      <c r="BC141">
        <f t="shared" si="219"/>
        <v>0.97974244870971361</v>
      </c>
      <c r="BD141">
        <f t="shared" si="219"/>
        <v>0.97974244870971361</v>
      </c>
      <c r="BE141">
        <f t="shared" si="219"/>
        <v>0.97974244870971361</v>
      </c>
      <c r="BF141">
        <f t="shared" si="219"/>
        <v>0.97974244870971361</v>
      </c>
      <c r="BG141">
        <f t="shared" si="219"/>
        <v>0.97974244870971361</v>
      </c>
      <c r="BH141">
        <f t="shared" si="219"/>
        <v>0.97974244870971361</v>
      </c>
    </row>
    <row r="142" spans="1:60" x14ac:dyDescent="0.25">
      <c r="A142" t="s">
        <v>721</v>
      </c>
      <c r="B142">
        <f t="shared" ref="B142:AG142" si="220">15232.5/(15232.5+B$123-B133*B$124)</f>
        <v>0.97974244870971361</v>
      </c>
      <c r="C142">
        <f t="shared" si="220"/>
        <v>0.97974244870971361</v>
      </c>
      <c r="D142">
        <f t="shared" si="220"/>
        <v>0.97974244870971361</v>
      </c>
      <c r="E142">
        <f t="shared" si="220"/>
        <v>0.97974244870971361</v>
      </c>
      <c r="F142">
        <f t="shared" si="220"/>
        <v>0.97974244870971361</v>
      </c>
      <c r="G142">
        <f t="shared" si="220"/>
        <v>0.97974244870971361</v>
      </c>
      <c r="H142">
        <f t="shared" si="220"/>
        <v>0.97974244870971361</v>
      </c>
      <c r="I142">
        <f t="shared" si="220"/>
        <v>0.97974244870971361</v>
      </c>
      <c r="J142">
        <f t="shared" si="220"/>
        <v>0.97974244870971361</v>
      </c>
      <c r="K142">
        <f t="shared" si="220"/>
        <v>0.97974244870971361</v>
      </c>
      <c r="L142">
        <f t="shared" si="220"/>
        <v>0.97974244870971361</v>
      </c>
      <c r="M142">
        <f t="shared" si="220"/>
        <v>0.97974244870971361</v>
      </c>
      <c r="N142">
        <f t="shared" si="220"/>
        <v>0.97974244870971361</v>
      </c>
      <c r="O142">
        <f t="shared" si="220"/>
        <v>0.97974244870971361</v>
      </c>
      <c r="P142">
        <f t="shared" si="220"/>
        <v>0.97974244870971361</v>
      </c>
      <c r="Q142">
        <f t="shared" si="220"/>
        <v>0.97974244870971361</v>
      </c>
      <c r="R142">
        <f t="shared" si="220"/>
        <v>0.97974244870971361</v>
      </c>
      <c r="S142">
        <f t="shared" si="220"/>
        <v>0.97974244870971361</v>
      </c>
      <c r="T142">
        <f t="shared" si="220"/>
        <v>0.97974244870971361</v>
      </c>
      <c r="U142">
        <f t="shared" si="220"/>
        <v>0.97974244870971361</v>
      </c>
      <c r="V142">
        <f t="shared" si="220"/>
        <v>0.97974244870971361</v>
      </c>
      <c r="W142">
        <f t="shared" si="220"/>
        <v>0.97974244870971361</v>
      </c>
      <c r="X142">
        <f t="shared" si="220"/>
        <v>0.97974244870971361</v>
      </c>
      <c r="Y142">
        <f t="shared" si="220"/>
        <v>0.97974244870971361</v>
      </c>
      <c r="Z142">
        <f t="shared" si="220"/>
        <v>0.97974244870971361</v>
      </c>
      <c r="AA142">
        <f t="shared" si="220"/>
        <v>0.97974244870971361</v>
      </c>
      <c r="AB142">
        <f t="shared" si="220"/>
        <v>0.97974244870971361</v>
      </c>
      <c r="AC142">
        <f t="shared" si="220"/>
        <v>0.97974244870971361</v>
      </c>
      <c r="AD142">
        <f t="shared" si="220"/>
        <v>0.97974244870971361</v>
      </c>
      <c r="AE142">
        <f t="shared" si="220"/>
        <v>0.97974244870971361</v>
      </c>
      <c r="AF142">
        <f t="shared" si="220"/>
        <v>0.97974244870971361</v>
      </c>
      <c r="AG142">
        <f t="shared" si="220"/>
        <v>0.97974244870971361</v>
      </c>
      <c r="AH142">
        <f t="shared" ref="AH142:BH142" si="221">15232.5/(15232.5+AH$123-AH133*AH$124)</f>
        <v>0.97974244870971361</v>
      </c>
      <c r="AI142">
        <f t="shared" si="221"/>
        <v>0.97974244870971361</v>
      </c>
      <c r="AJ142">
        <f t="shared" si="221"/>
        <v>0.97974244870971361</v>
      </c>
      <c r="AK142">
        <f t="shared" si="221"/>
        <v>0.97974244870971361</v>
      </c>
      <c r="AL142">
        <f t="shared" si="221"/>
        <v>0.97974244870971361</v>
      </c>
      <c r="AM142">
        <f t="shared" si="221"/>
        <v>0.97974244870971361</v>
      </c>
      <c r="AN142">
        <f t="shared" si="221"/>
        <v>0.97974244870971361</v>
      </c>
      <c r="AO142">
        <f t="shared" si="221"/>
        <v>0.97974244870971361</v>
      </c>
      <c r="AP142">
        <f t="shared" si="221"/>
        <v>0.97974244870971361</v>
      </c>
      <c r="AQ142">
        <f t="shared" si="221"/>
        <v>0.97974244870971361</v>
      </c>
      <c r="AR142">
        <f t="shared" si="221"/>
        <v>0.97974244870971361</v>
      </c>
      <c r="AS142">
        <f t="shared" si="221"/>
        <v>0.97974244870971361</v>
      </c>
      <c r="AT142">
        <f t="shared" si="221"/>
        <v>0.97974244870971361</v>
      </c>
      <c r="AU142">
        <f t="shared" si="221"/>
        <v>0.97974244870971361</v>
      </c>
      <c r="AV142">
        <f t="shared" si="221"/>
        <v>0.97974244870971361</v>
      </c>
      <c r="AW142">
        <f t="shared" si="221"/>
        <v>0.97974244870971361</v>
      </c>
      <c r="AX142">
        <f t="shared" si="221"/>
        <v>0.97974244870971361</v>
      </c>
      <c r="AY142">
        <f t="shared" si="221"/>
        <v>0.97974244870971361</v>
      </c>
      <c r="AZ142">
        <f t="shared" si="221"/>
        <v>0.97974244870971361</v>
      </c>
      <c r="BA142">
        <f t="shared" si="221"/>
        <v>0.97974244870971361</v>
      </c>
      <c r="BB142">
        <f t="shared" si="221"/>
        <v>0.97974244870971361</v>
      </c>
      <c r="BC142">
        <f t="shared" si="221"/>
        <v>0.97974244870971361</v>
      </c>
      <c r="BD142">
        <f t="shared" si="221"/>
        <v>0.97974244870971361</v>
      </c>
      <c r="BE142">
        <f t="shared" si="221"/>
        <v>0.97974244870971361</v>
      </c>
      <c r="BF142">
        <f t="shared" si="221"/>
        <v>0.97974244870971361</v>
      </c>
      <c r="BG142">
        <f t="shared" si="221"/>
        <v>0.97974244870971361</v>
      </c>
      <c r="BH142">
        <f t="shared" si="221"/>
        <v>0.97974244870971361</v>
      </c>
    </row>
    <row r="144" spans="1:60" x14ac:dyDescent="0.25">
      <c r="A144" t="s">
        <v>722</v>
      </c>
      <c r="B144">
        <f t="shared" ref="B144:AG144" si="222">SUMPRODUCT(B135:B142,B114:B121)</f>
        <v>0.71071311614973898</v>
      </c>
      <c r="C144">
        <f t="shared" si="222"/>
        <v>0.71071311614973898</v>
      </c>
      <c r="D144">
        <f t="shared" si="222"/>
        <v>0.71071311614973898</v>
      </c>
      <c r="E144">
        <f t="shared" si="222"/>
        <v>0.71071311614973898</v>
      </c>
      <c r="F144">
        <f t="shared" si="222"/>
        <v>0.71071311614973898</v>
      </c>
      <c r="G144">
        <f t="shared" si="222"/>
        <v>0.71071311614973898</v>
      </c>
      <c r="H144">
        <f t="shared" si="222"/>
        <v>0.71071311614973898</v>
      </c>
      <c r="I144">
        <f t="shared" si="222"/>
        <v>0.71071311614973898</v>
      </c>
      <c r="J144">
        <f t="shared" si="222"/>
        <v>0.71071311614973898</v>
      </c>
      <c r="K144">
        <f t="shared" si="222"/>
        <v>0.71089734762730561</v>
      </c>
      <c r="L144">
        <f t="shared" si="222"/>
        <v>0.71071311614973898</v>
      </c>
      <c r="M144">
        <f t="shared" si="222"/>
        <v>0.71071311614973898</v>
      </c>
      <c r="N144">
        <f t="shared" si="222"/>
        <v>0.71071311614973898</v>
      </c>
      <c r="O144">
        <f t="shared" si="222"/>
        <v>0.71071311614973898</v>
      </c>
      <c r="P144">
        <f t="shared" si="222"/>
        <v>0.71071311614973898</v>
      </c>
      <c r="Q144">
        <f t="shared" si="222"/>
        <v>0.71071311614973898</v>
      </c>
      <c r="R144">
        <f t="shared" si="222"/>
        <v>0.71071311614973898</v>
      </c>
      <c r="S144">
        <f t="shared" si="222"/>
        <v>0.71071311614973898</v>
      </c>
      <c r="T144">
        <f t="shared" si="222"/>
        <v>0.71071311614973898</v>
      </c>
      <c r="U144">
        <f t="shared" si="222"/>
        <v>0.71071311614973898</v>
      </c>
      <c r="V144">
        <f t="shared" si="222"/>
        <v>0.71071311614973898</v>
      </c>
      <c r="W144">
        <f t="shared" si="222"/>
        <v>0.71071311614973898</v>
      </c>
      <c r="X144">
        <f t="shared" si="222"/>
        <v>0.71071311614973898</v>
      </c>
      <c r="Y144">
        <f t="shared" si="222"/>
        <v>0.71071311614973898</v>
      </c>
      <c r="Z144">
        <f t="shared" si="222"/>
        <v>0.71071311614973898</v>
      </c>
      <c r="AA144">
        <f t="shared" si="222"/>
        <v>0.71071311614973898</v>
      </c>
      <c r="AB144">
        <f t="shared" si="222"/>
        <v>0.71071311614973898</v>
      </c>
      <c r="AC144">
        <f t="shared" si="222"/>
        <v>0.71071311614973898</v>
      </c>
      <c r="AD144">
        <f t="shared" si="222"/>
        <v>0.74154344455834464</v>
      </c>
      <c r="AE144">
        <f t="shared" si="222"/>
        <v>0.71071311614973898</v>
      </c>
      <c r="AF144">
        <f t="shared" si="222"/>
        <v>0.71071311614973898</v>
      </c>
      <c r="AG144">
        <f t="shared" si="222"/>
        <v>0.71071311614973898</v>
      </c>
      <c r="AH144">
        <f t="shared" ref="AH144:BH144" si="223">SUMPRODUCT(AH135:AH142,AH114:AH121)</f>
        <v>0.71071311614973898</v>
      </c>
      <c r="AI144">
        <f t="shared" si="223"/>
        <v>0.73825769564539545</v>
      </c>
      <c r="AJ144">
        <f t="shared" si="223"/>
        <v>0.71071311614973898</v>
      </c>
      <c r="AK144">
        <f t="shared" si="223"/>
        <v>0.73862312186000056</v>
      </c>
      <c r="AL144">
        <f t="shared" si="223"/>
        <v>0.71071311614973898</v>
      </c>
      <c r="AM144">
        <f t="shared" si="223"/>
        <v>0.71071311614973898</v>
      </c>
      <c r="AN144">
        <f t="shared" si="223"/>
        <v>0.71071311614973898</v>
      </c>
      <c r="AO144">
        <f t="shared" si="223"/>
        <v>0.71071311614973898</v>
      </c>
      <c r="AP144">
        <f t="shared" si="223"/>
        <v>0.71071311614973898</v>
      </c>
      <c r="AQ144">
        <f t="shared" si="223"/>
        <v>0.71071311614973898</v>
      </c>
      <c r="AR144">
        <f t="shared" si="223"/>
        <v>0.71071311614973898</v>
      </c>
      <c r="AS144">
        <f t="shared" si="223"/>
        <v>0.71071311614973898</v>
      </c>
      <c r="AT144">
        <f t="shared" si="223"/>
        <v>0.71071311614973898</v>
      </c>
      <c r="AU144">
        <f t="shared" si="223"/>
        <v>0.71071311614973898</v>
      </c>
      <c r="AV144">
        <f t="shared" si="223"/>
        <v>0.71071311614973898</v>
      </c>
      <c r="AW144">
        <f t="shared" si="223"/>
        <v>0.71071311614973898</v>
      </c>
      <c r="AX144">
        <f t="shared" si="223"/>
        <v>0.71071311614973898</v>
      </c>
      <c r="AY144">
        <f t="shared" si="223"/>
        <v>0.71071311614973898</v>
      </c>
      <c r="AZ144">
        <f t="shared" si="223"/>
        <v>0.71071311614973898</v>
      </c>
      <c r="BA144">
        <f t="shared" si="223"/>
        <v>0.71071311614973898</v>
      </c>
      <c r="BB144">
        <f t="shared" si="223"/>
        <v>0.71071311614973898</v>
      </c>
      <c r="BC144">
        <f t="shared" si="223"/>
        <v>0.71071311614973898</v>
      </c>
      <c r="BD144">
        <f t="shared" si="223"/>
        <v>0.71071311614973898</v>
      </c>
      <c r="BE144">
        <f t="shared" si="223"/>
        <v>0.71071311614973898</v>
      </c>
      <c r="BF144">
        <f t="shared" si="223"/>
        <v>0.71071311614973898</v>
      </c>
      <c r="BG144">
        <f t="shared" si="223"/>
        <v>0.71071311614973898</v>
      </c>
      <c r="BH144">
        <f t="shared" si="223"/>
        <v>0.71071311614973898</v>
      </c>
    </row>
    <row r="145" spans="1:60" x14ac:dyDescent="0.25">
      <c r="A145" t="s">
        <v>723</v>
      </c>
      <c r="B145">
        <f t="shared" ref="B145:AG145" si="224">FI*BloodFrenzy*B144</f>
        <v>0.76131589001960054</v>
      </c>
      <c r="C145">
        <f t="shared" si="224"/>
        <v>0.76131589001960054</v>
      </c>
      <c r="D145">
        <f t="shared" si="224"/>
        <v>0.76131589001960054</v>
      </c>
      <c r="E145">
        <f t="shared" si="224"/>
        <v>0.76131589001960054</v>
      </c>
      <c r="F145">
        <f t="shared" si="224"/>
        <v>0.76131589001960054</v>
      </c>
      <c r="G145">
        <f t="shared" si="224"/>
        <v>0.76131589001960054</v>
      </c>
      <c r="H145">
        <f t="shared" si="224"/>
        <v>0.76131589001960054</v>
      </c>
      <c r="I145">
        <f t="shared" si="224"/>
        <v>0.76131589001960054</v>
      </c>
      <c r="J145">
        <f t="shared" si="224"/>
        <v>0.76131589001960054</v>
      </c>
      <c r="K145">
        <f t="shared" si="224"/>
        <v>0.76151323877836985</v>
      </c>
      <c r="L145">
        <f t="shared" si="224"/>
        <v>0.76131589001960054</v>
      </c>
      <c r="M145">
        <f t="shared" si="224"/>
        <v>0.76131589001960054</v>
      </c>
      <c r="N145">
        <f t="shared" si="224"/>
        <v>0.76131589001960054</v>
      </c>
      <c r="O145">
        <f t="shared" si="224"/>
        <v>0.76131589001960054</v>
      </c>
      <c r="P145">
        <f t="shared" si="224"/>
        <v>0.76131589001960054</v>
      </c>
      <c r="Q145">
        <f t="shared" si="224"/>
        <v>0.76131589001960054</v>
      </c>
      <c r="R145">
        <f t="shared" si="224"/>
        <v>0.76131589001960054</v>
      </c>
      <c r="S145">
        <f t="shared" si="224"/>
        <v>0.76131589001960054</v>
      </c>
      <c r="T145">
        <f t="shared" si="224"/>
        <v>0.76131589001960054</v>
      </c>
      <c r="U145">
        <f t="shared" si="224"/>
        <v>0.76131589001960054</v>
      </c>
      <c r="V145">
        <f t="shared" si="224"/>
        <v>0.76131589001960054</v>
      </c>
      <c r="W145">
        <f t="shared" si="224"/>
        <v>0.76131589001960054</v>
      </c>
      <c r="X145">
        <f t="shared" si="224"/>
        <v>0.76131589001960054</v>
      </c>
      <c r="Y145">
        <f t="shared" si="224"/>
        <v>0.76131589001960054</v>
      </c>
      <c r="Z145">
        <f t="shared" si="224"/>
        <v>0.76131589001960054</v>
      </c>
      <c r="AA145">
        <f t="shared" si="224"/>
        <v>0.76131589001960054</v>
      </c>
      <c r="AB145">
        <f t="shared" si="224"/>
        <v>0.76131589001960054</v>
      </c>
      <c r="AC145">
        <f t="shared" si="224"/>
        <v>0.76131589001960054</v>
      </c>
      <c r="AD145">
        <f t="shared" si="224"/>
        <v>0.79434133781089888</v>
      </c>
      <c r="AE145">
        <f t="shared" si="224"/>
        <v>0.76131589001960054</v>
      </c>
      <c r="AF145">
        <f t="shared" si="224"/>
        <v>0.76131589001960054</v>
      </c>
      <c r="AG145">
        <f t="shared" si="224"/>
        <v>0.76131589001960054</v>
      </c>
      <c r="AH145">
        <f t="shared" ref="AH145:BH145" si="225">FI*BloodFrenzy*AH144</f>
        <v>0.76131589001960054</v>
      </c>
      <c r="AI145">
        <f t="shared" si="225"/>
        <v>0.79082164357534768</v>
      </c>
      <c r="AJ145">
        <f t="shared" si="225"/>
        <v>0.76131589001960054</v>
      </c>
      <c r="AK145">
        <f t="shared" si="225"/>
        <v>0.79121308813643276</v>
      </c>
      <c r="AL145">
        <f t="shared" si="225"/>
        <v>0.76131589001960054</v>
      </c>
      <c r="AM145">
        <f t="shared" si="225"/>
        <v>0.76131589001960054</v>
      </c>
      <c r="AN145">
        <f t="shared" si="225"/>
        <v>0.76131589001960054</v>
      </c>
      <c r="AO145">
        <f t="shared" si="225"/>
        <v>0.76131589001960054</v>
      </c>
      <c r="AP145">
        <f t="shared" si="225"/>
        <v>0.76131589001960054</v>
      </c>
      <c r="AQ145">
        <f t="shared" si="225"/>
        <v>0.76131589001960054</v>
      </c>
      <c r="AR145">
        <f t="shared" si="225"/>
        <v>0.76131589001960054</v>
      </c>
      <c r="AS145">
        <f t="shared" si="225"/>
        <v>0.76131589001960054</v>
      </c>
      <c r="AT145">
        <f t="shared" si="225"/>
        <v>0.76131589001960054</v>
      </c>
      <c r="AU145">
        <f t="shared" si="225"/>
        <v>0.76131589001960054</v>
      </c>
      <c r="AV145">
        <f t="shared" si="225"/>
        <v>0.76131589001960054</v>
      </c>
      <c r="AW145">
        <f t="shared" si="225"/>
        <v>0.76131589001960054</v>
      </c>
      <c r="AX145">
        <f t="shared" si="225"/>
        <v>0.76131589001960054</v>
      </c>
      <c r="AY145">
        <f t="shared" si="225"/>
        <v>0.76131589001960054</v>
      </c>
      <c r="AZ145">
        <f t="shared" si="225"/>
        <v>0.76131589001960054</v>
      </c>
      <c r="BA145">
        <f t="shared" si="225"/>
        <v>0.76131589001960054</v>
      </c>
      <c r="BB145">
        <f t="shared" si="225"/>
        <v>0.76131589001960054</v>
      </c>
      <c r="BC145">
        <f t="shared" si="225"/>
        <v>0.76131589001960054</v>
      </c>
      <c r="BD145">
        <f t="shared" si="225"/>
        <v>0.76131589001960054</v>
      </c>
      <c r="BE145">
        <f t="shared" si="225"/>
        <v>0.76131589001960054</v>
      </c>
      <c r="BF145">
        <f t="shared" si="225"/>
        <v>0.76131589001960054</v>
      </c>
      <c r="BG145">
        <f t="shared" si="225"/>
        <v>0.76131589001960054</v>
      </c>
      <c r="BH145">
        <f t="shared" si="225"/>
        <v>0.76131589001960054</v>
      </c>
    </row>
    <row r="146" spans="1:60" x14ac:dyDescent="0.25">
      <c r="A146" t="s">
        <v>724</v>
      </c>
      <c r="B146">
        <f t="shared" ref="B146:AG146" si="226">EbonPlaguebringer*0.94</f>
        <v>1.0621999999999998</v>
      </c>
      <c r="C146">
        <f t="shared" si="226"/>
        <v>1.0621999999999998</v>
      </c>
      <c r="D146">
        <f t="shared" si="226"/>
        <v>1.0621999999999998</v>
      </c>
      <c r="E146">
        <f t="shared" si="226"/>
        <v>1.0621999999999998</v>
      </c>
      <c r="F146">
        <f t="shared" si="226"/>
        <v>1.0621999999999998</v>
      </c>
      <c r="G146">
        <f t="shared" si="226"/>
        <v>1.0621999999999998</v>
      </c>
      <c r="H146">
        <f t="shared" si="226"/>
        <v>1.0621999999999998</v>
      </c>
      <c r="I146">
        <f t="shared" si="226"/>
        <v>1.0621999999999998</v>
      </c>
      <c r="J146">
        <f t="shared" si="226"/>
        <v>1.0621999999999998</v>
      </c>
      <c r="K146">
        <f t="shared" si="226"/>
        <v>1.0621999999999998</v>
      </c>
      <c r="L146">
        <f t="shared" si="226"/>
        <v>1.0621999999999998</v>
      </c>
      <c r="M146">
        <f t="shared" si="226"/>
        <v>1.0621999999999998</v>
      </c>
      <c r="N146">
        <f t="shared" si="226"/>
        <v>1.0621999999999998</v>
      </c>
      <c r="O146">
        <f t="shared" si="226"/>
        <v>1.0621999999999998</v>
      </c>
      <c r="P146">
        <f t="shared" si="226"/>
        <v>1.0621999999999998</v>
      </c>
      <c r="Q146">
        <f t="shared" si="226"/>
        <v>1.0621999999999998</v>
      </c>
      <c r="R146">
        <f t="shared" si="226"/>
        <v>1.0621999999999998</v>
      </c>
      <c r="S146">
        <f t="shared" si="226"/>
        <v>1.0621999999999998</v>
      </c>
      <c r="T146">
        <f t="shared" si="226"/>
        <v>1.0621999999999998</v>
      </c>
      <c r="U146">
        <f t="shared" si="226"/>
        <v>1.0621999999999998</v>
      </c>
      <c r="V146">
        <f t="shared" si="226"/>
        <v>1.0621999999999998</v>
      </c>
      <c r="W146">
        <f t="shared" si="226"/>
        <v>1.0621999999999998</v>
      </c>
      <c r="X146">
        <f t="shared" si="226"/>
        <v>1.0621999999999998</v>
      </c>
      <c r="Y146">
        <f t="shared" si="226"/>
        <v>1.0621999999999998</v>
      </c>
      <c r="Z146">
        <f t="shared" si="226"/>
        <v>1.0621999999999998</v>
      </c>
      <c r="AA146">
        <f t="shared" si="226"/>
        <v>1.0621999999999998</v>
      </c>
      <c r="AB146">
        <f t="shared" si="226"/>
        <v>1.0621999999999998</v>
      </c>
      <c r="AC146">
        <f t="shared" si="226"/>
        <v>1.0621999999999998</v>
      </c>
      <c r="AD146">
        <f t="shared" si="226"/>
        <v>1.0621999999999998</v>
      </c>
      <c r="AE146">
        <f t="shared" si="226"/>
        <v>1.0621999999999998</v>
      </c>
      <c r="AF146">
        <f t="shared" si="226"/>
        <v>1.0621999999999998</v>
      </c>
      <c r="AG146">
        <f t="shared" si="226"/>
        <v>1.0621999999999998</v>
      </c>
      <c r="AH146">
        <f t="shared" ref="AH146:BH146" si="227">EbonPlaguebringer*0.94</f>
        <v>1.0621999999999998</v>
      </c>
      <c r="AI146">
        <f t="shared" si="227"/>
        <v>1.0621999999999998</v>
      </c>
      <c r="AJ146">
        <f t="shared" si="227"/>
        <v>1.0621999999999998</v>
      </c>
      <c r="AK146">
        <f t="shared" si="227"/>
        <v>1.0621999999999998</v>
      </c>
      <c r="AL146">
        <f t="shared" si="227"/>
        <v>1.0621999999999998</v>
      </c>
      <c r="AM146">
        <f t="shared" si="227"/>
        <v>1.0621999999999998</v>
      </c>
      <c r="AN146">
        <f t="shared" si="227"/>
        <v>1.0621999999999998</v>
      </c>
      <c r="AO146">
        <f t="shared" si="227"/>
        <v>1.0621999999999998</v>
      </c>
      <c r="AP146">
        <f t="shared" si="227"/>
        <v>1.0621999999999998</v>
      </c>
      <c r="AQ146">
        <f t="shared" si="227"/>
        <v>1.0621999999999998</v>
      </c>
      <c r="AR146">
        <f t="shared" si="227"/>
        <v>1.0621999999999998</v>
      </c>
      <c r="AS146">
        <f t="shared" si="227"/>
        <v>1.0621999999999998</v>
      </c>
      <c r="AT146">
        <f t="shared" si="227"/>
        <v>1.0621999999999998</v>
      </c>
      <c r="AU146">
        <f t="shared" si="227"/>
        <v>1.0621999999999998</v>
      </c>
      <c r="AV146">
        <f t="shared" si="227"/>
        <v>1.0621999999999998</v>
      </c>
      <c r="AW146">
        <f t="shared" si="227"/>
        <v>1.0621999999999998</v>
      </c>
      <c r="AX146">
        <f t="shared" si="227"/>
        <v>1.0621999999999998</v>
      </c>
      <c r="AY146">
        <f t="shared" si="227"/>
        <v>1.0621999999999998</v>
      </c>
      <c r="AZ146">
        <f t="shared" si="227"/>
        <v>1.0621999999999998</v>
      </c>
      <c r="BA146">
        <f t="shared" si="227"/>
        <v>1.0621999999999998</v>
      </c>
      <c r="BB146">
        <f t="shared" si="227"/>
        <v>1.0621999999999998</v>
      </c>
      <c r="BC146">
        <f t="shared" si="227"/>
        <v>1.0621999999999998</v>
      </c>
      <c r="BD146">
        <f t="shared" si="227"/>
        <v>1.0621999999999998</v>
      </c>
      <c r="BE146">
        <f t="shared" si="227"/>
        <v>1.0621999999999998</v>
      </c>
      <c r="BF146">
        <f t="shared" si="227"/>
        <v>1.0621999999999998</v>
      </c>
      <c r="BG146">
        <f t="shared" si="227"/>
        <v>1.0621999999999998</v>
      </c>
      <c r="BH146">
        <f t="shared" si="227"/>
        <v>1.0621999999999998</v>
      </c>
    </row>
    <row r="148" spans="1:60" x14ac:dyDescent="0.25">
      <c r="A148" t="s">
        <v>725</v>
      </c>
      <c r="B148">
        <f t="shared" ref="B148:AG148" si="228">(2*(1+0.03*B18)*(1+0.04*PreyOnTheWeak))</f>
        <v>2.472</v>
      </c>
      <c r="C148">
        <f t="shared" si="228"/>
        <v>2.472</v>
      </c>
      <c r="D148">
        <f t="shared" si="228"/>
        <v>2.472</v>
      </c>
      <c r="E148">
        <f t="shared" si="228"/>
        <v>2.472</v>
      </c>
      <c r="F148">
        <f t="shared" si="228"/>
        <v>2.472</v>
      </c>
      <c r="G148">
        <f t="shared" si="228"/>
        <v>2.472</v>
      </c>
      <c r="H148">
        <f t="shared" si="228"/>
        <v>2.472</v>
      </c>
      <c r="I148">
        <f t="shared" si="228"/>
        <v>2.472</v>
      </c>
      <c r="J148">
        <f t="shared" si="228"/>
        <v>2.472</v>
      </c>
      <c r="K148">
        <f t="shared" si="228"/>
        <v>2.472</v>
      </c>
      <c r="L148">
        <f t="shared" si="228"/>
        <v>2.472</v>
      </c>
      <c r="M148">
        <f t="shared" si="228"/>
        <v>2.472</v>
      </c>
      <c r="N148">
        <f t="shared" si="228"/>
        <v>2.472</v>
      </c>
      <c r="O148">
        <f t="shared" si="228"/>
        <v>2.472</v>
      </c>
      <c r="P148">
        <f t="shared" si="228"/>
        <v>2.472</v>
      </c>
      <c r="Q148">
        <f t="shared" si="228"/>
        <v>2.472</v>
      </c>
      <c r="R148">
        <f t="shared" si="228"/>
        <v>2.472</v>
      </c>
      <c r="S148">
        <f t="shared" si="228"/>
        <v>2.472</v>
      </c>
      <c r="T148">
        <f t="shared" si="228"/>
        <v>2.472</v>
      </c>
      <c r="U148">
        <f t="shared" si="228"/>
        <v>2.472</v>
      </c>
      <c r="V148">
        <f t="shared" si="228"/>
        <v>2.472</v>
      </c>
      <c r="W148">
        <f t="shared" si="228"/>
        <v>2.472</v>
      </c>
      <c r="X148">
        <f t="shared" si="228"/>
        <v>2.472</v>
      </c>
      <c r="Y148">
        <f t="shared" si="228"/>
        <v>2.472</v>
      </c>
      <c r="Z148">
        <f t="shared" si="228"/>
        <v>2.472</v>
      </c>
      <c r="AA148">
        <f t="shared" si="228"/>
        <v>2.472</v>
      </c>
      <c r="AB148">
        <f t="shared" si="228"/>
        <v>2.472</v>
      </c>
      <c r="AC148">
        <f t="shared" si="228"/>
        <v>2.472</v>
      </c>
      <c r="AD148">
        <f t="shared" si="228"/>
        <v>2.472</v>
      </c>
      <c r="AE148">
        <f t="shared" si="228"/>
        <v>2.472</v>
      </c>
      <c r="AF148">
        <f t="shared" si="228"/>
        <v>2.472</v>
      </c>
      <c r="AG148">
        <f t="shared" si="228"/>
        <v>2.472</v>
      </c>
      <c r="AH148">
        <f t="shared" ref="AH148:BH148" si="229">(2*(1+0.03*AH18)*(1+0.04*PreyOnTheWeak))</f>
        <v>2.472</v>
      </c>
      <c r="AI148">
        <f t="shared" si="229"/>
        <v>2.472</v>
      </c>
      <c r="AJ148">
        <f t="shared" si="229"/>
        <v>2.472</v>
      </c>
      <c r="AK148">
        <f t="shared" si="229"/>
        <v>2.472</v>
      </c>
      <c r="AL148">
        <f t="shared" si="229"/>
        <v>2.472</v>
      </c>
      <c r="AM148">
        <f t="shared" si="229"/>
        <v>2.472</v>
      </c>
      <c r="AN148">
        <f t="shared" si="229"/>
        <v>2.472</v>
      </c>
      <c r="AO148">
        <f t="shared" si="229"/>
        <v>2.472</v>
      </c>
      <c r="AP148">
        <f t="shared" si="229"/>
        <v>2.4</v>
      </c>
      <c r="AQ148">
        <f t="shared" si="229"/>
        <v>2.472</v>
      </c>
      <c r="AR148">
        <f t="shared" si="229"/>
        <v>2.472</v>
      </c>
      <c r="AS148">
        <f t="shared" si="229"/>
        <v>2.472</v>
      </c>
      <c r="AT148">
        <f t="shared" si="229"/>
        <v>2.472</v>
      </c>
      <c r="AU148">
        <f t="shared" si="229"/>
        <v>2.472</v>
      </c>
      <c r="AV148">
        <f t="shared" si="229"/>
        <v>2.472</v>
      </c>
      <c r="AW148">
        <f t="shared" si="229"/>
        <v>2.472</v>
      </c>
      <c r="AX148">
        <f t="shared" si="229"/>
        <v>2.472</v>
      </c>
      <c r="AY148">
        <f t="shared" si="229"/>
        <v>2.472</v>
      </c>
      <c r="AZ148">
        <f t="shared" si="229"/>
        <v>2.472</v>
      </c>
      <c r="BA148">
        <f t="shared" si="229"/>
        <v>2.472</v>
      </c>
      <c r="BB148">
        <f t="shared" si="229"/>
        <v>2.472</v>
      </c>
      <c r="BC148">
        <f t="shared" si="229"/>
        <v>2.472</v>
      </c>
      <c r="BD148">
        <f t="shared" si="229"/>
        <v>2.472</v>
      </c>
      <c r="BE148">
        <f t="shared" si="229"/>
        <v>2.472</v>
      </c>
      <c r="BF148">
        <f t="shared" si="229"/>
        <v>2.472</v>
      </c>
      <c r="BG148">
        <f t="shared" si="229"/>
        <v>2.472</v>
      </c>
      <c r="BH148">
        <f t="shared" si="229"/>
        <v>2.472</v>
      </c>
    </row>
    <row r="149" spans="1:60" x14ac:dyDescent="0.25">
      <c r="A149" t="s">
        <v>726</v>
      </c>
      <c r="B149">
        <f t="shared" ref="B149:AG149" si="230">(B148-1)*(1+0.06*Lethality)+1</f>
        <v>2.9135999999999997</v>
      </c>
      <c r="C149">
        <f t="shared" si="230"/>
        <v>2.9135999999999997</v>
      </c>
      <c r="D149">
        <f t="shared" si="230"/>
        <v>2.9135999999999997</v>
      </c>
      <c r="E149">
        <f t="shared" si="230"/>
        <v>2.9135999999999997</v>
      </c>
      <c r="F149">
        <f t="shared" si="230"/>
        <v>2.9135999999999997</v>
      </c>
      <c r="G149">
        <f t="shared" si="230"/>
        <v>2.9135999999999997</v>
      </c>
      <c r="H149">
        <f t="shared" si="230"/>
        <v>2.9135999999999997</v>
      </c>
      <c r="I149">
        <f t="shared" si="230"/>
        <v>2.9135999999999997</v>
      </c>
      <c r="J149">
        <f t="shared" si="230"/>
        <v>2.9135999999999997</v>
      </c>
      <c r="K149">
        <f t="shared" si="230"/>
        <v>2.9135999999999997</v>
      </c>
      <c r="L149">
        <f t="shared" si="230"/>
        <v>2.9135999999999997</v>
      </c>
      <c r="M149">
        <f t="shared" si="230"/>
        <v>2.9135999999999997</v>
      </c>
      <c r="N149">
        <f t="shared" si="230"/>
        <v>2.9135999999999997</v>
      </c>
      <c r="O149">
        <f t="shared" si="230"/>
        <v>2.9135999999999997</v>
      </c>
      <c r="P149">
        <f t="shared" si="230"/>
        <v>2.9135999999999997</v>
      </c>
      <c r="Q149">
        <f t="shared" si="230"/>
        <v>2.9135999999999997</v>
      </c>
      <c r="R149">
        <f t="shared" si="230"/>
        <v>2.9135999999999997</v>
      </c>
      <c r="S149">
        <f t="shared" si="230"/>
        <v>2.9135999999999997</v>
      </c>
      <c r="T149">
        <f t="shared" si="230"/>
        <v>2.9135999999999997</v>
      </c>
      <c r="U149">
        <f t="shared" si="230"/>
        <v>2.9135999999999997</v>
      </c>
      <c r="V149">
        <f t="shared" si="230"/>
        <v>2.9135999999999997</v>
      </c>
      <c r="W149">
        <f t="shared" si="230"/>
        <v>2.9135999999999997</v>
      </c>
      <c r="X149">
        <f t="shared" si="230"/>
        <v>2.9135999999999997</v>
      </c>
      <c r="Y149">
        <f t="shared" si="230"/>
        <v>2.9135999999999997</v>
      </c>
      <c r="Z149">
        <f t="shared" si="230"/>
        <v>2.9135999999999997</v>
      </c>
      <c r="AA149">
        <f t="shared" si="230"/>
        <v>2.9135999999999997</v>
      </c>
      <c r="AB149">
        <f t="shared" si="230"/>
        <v>2.9135999999999997</v>
      </c>
      <c r="AC149">
        <f t="shared" si="230"/>
        <v>2.9135999999999997</v>
      </c>
      <c r="AD149">
        <f t="shared" si="230"/>
        <v>2.9135999999999997</v>
      </c>
      <c r="AE149">
        <f t="shared" si="230"/>
        <v>2.9135999999999997</v>
      </c>
      <c r="AF149">
        <f t="shared" si="230"/>
        <v>2.9135999999999997</v>
      </c>
      <c r="AG149">
        <f t="shared" si="230"/>
        <v>2.9135999999999997</v>
      </c>
      <c r="AH149">
        <f t="shared" ref="AH149:BH149" si="231">(AH148-1)*(1+0.06*Lethality)+1</f>
        <v>2.9135999999999997</v>
      </c>
      <c r="AI149">
        <f t="shared" si="231"/>
        <v>2.9135999999999997</v>
      </c>
      <c r="AJ149">
        <f t="shared" si="231"/>
        <v>2.9135999999999997</v>
      </c>
      <c r="AK149">
        <f t="shared" si="231"/>
        <v>2.9135999999999997</v>
      </c>
      <c r="AL149">
        <f t="shared" si="231"/>
        <v>2.9135999999999997</v>
      </c>
      <c r="AM149">
        <f t="shared" si="231"/>
        <v>2.9135999999999997</v>
      </c>
      <c r="AN149">
        <f t="shared" si="231"/>
        <v>2.9135999999999997</v>
      </c>
      <c r="AO149">
        <f t="shared" si="231"/>
        <v>2.9135999999999997</v>
      </c>
      <c r="AP149">
        <f t="shared" si="231"/>
        <v>2.82</v>
      </c>
      <c r="AQ149">
        <f t="shared" si="231"/>
        <v>2.9135999999999997</v>
      </c>
      <c r="AR149">
        <f t="shared" si="231"/>
        <v>2.9135999999999997</v>
      </c>
      <c r="AS149">
        <f t="shared" si="231"/>
        <v>2.9135999999999997</v>
      </c>
      <c r="AT149">
        <f t="shared" si="231"/>
        <v>2.9135999999999997</v>
      </c>
      <c r="AU149">
        <f t="shared" si="231"/>
        <v>2.9135999999999997</v>
      </c>
      <c r="AV149">
        <f t="shared" si="231"/>
        <v>2.9135999999999997</v>
      </c>
      <c r="AW149">
        <f t="shared" si="231"/>
        <v>2.9135999999999997</v>
      </c>
      <c r="AX149">
        <f t="shared" si="231"/>
        <v>2.9135999999999997</v>
      </c>
      <c r="AY149">
        <f t="shared" si="231"/>
        <v>2.9135999999999997</v>
      </c>
      <c r="AZ149">
        <f t="shared" si="231"/>
        <v>2.9135999999999997</v>
      </c>
      <c r="BA149">
        <f t="shared" si="231"/>
        <v>2.9135999999999997</v>
      </c>
      <c r="BB149">
        <f t="shared" si="231"/>
        <v>2.9135999999999997</v>
      </c>
      <c r="BC149">
        <f t="shared" si="231"/>
        <v>2.9135999999999997</v>
      </c>
      <c r="BD149">
        <f t="shared" si="231"/>
        <v>2.9135999999999997</v>
      </c>
      <c r="BE149">
        <f t="shared" si="231"/>
        <v>2.9135999999999997</v>
      </c>
      <c r="BF149">
        <f t="shared" si="231"/>
        <v>2.9135999999999997</v>
      </c>
      <c r="BG149">
        <f t="shared" si="231"/>
        <v>2.9135999999999997</v>
      </c>
      <c r="BH149">
        <f t="shared" si="231"/>
        <v>2.9135999999999997</v>
      </c>
    </row>
    <row r="150" spans="1:60" x14ac:dyDescent="0.25">
      <c r="A150" t="s">
        <v>727</v>
      </c>
      <c r="B150">
        <f t="shared" ref="B150:AG150" si="232">1.5*(1+0.03*B18)*(1+0.04*PreyOnTheWeak)</f>
        <v>1.8539999999999999</v>
      </c>
      <c r="C150">
        <f t="shared" si="232"/>
        <v>1.8539999999999999</v>
      </c>
      <c r="D150">
        <f t="shared" si="232"/>
        <v>1.8539999999999999</v>
      </c>
      <c r="E150">
        <f t="shared" si="232"/>
        <v>1.8539999999999999</v>
      </c>
      <c r="F150">
        <f t="shared" si="232"/>
        <v>1.8539999999999999</v>
      </c>
      <c r="G150">
        <f t="shared" si="232"/>
        <v>1.8539999999999999</v>
      </c>
      <c r="H150">
        <f t="shared" si="232"/>
        <v>1.8539999999999999</v>
      </c>
      <c r="I150">
        <f t="shared" si="232"/>
        <v>1.8539999999999999</v>
      </c>
      <c r="J150">
        <f t="shared" si="232"/>
        <v>1.8539999999999999</v>
      </c>
      <c r="K150">
        <f t="shared" si="232"/>
        <v>1.8539999999999999</v>
      </c>
      <c r="L150">
        <f t="shared" si="232"/>
        <v>1.8539999999999999</v>
      </c>
      <c r="M150">
        <f t="shared" si="232"/>
        <v>1.8539999999999999</v>
      </c>
      <c r="N150">
        <f t="shared" si="232"/>
        <v>1.8539999999999999</v>
      </c>
      <c r="O150">
        <f t="shared" si="232"/>
        <v>1.8539999999999999</v>
      </c>
      <c r="P150">
        <f t="shared" si="232"/>
        <v>1.8539999999999999</v>
      </c>
      <c r="Q150">
        <f t="shared" si="232"/>
        <v>1.8539999999999999</v>
      </c>
      <c r="R150">
        <f t="shared" si="232"/>
        <v>1.8539999999999999</v>
      </c>
      <c r="S150">
        <f t="shared" si="232"/>
        <v>1.8539999999999999</v>
      </c>
      <c r="T150">
        <f t="shared" si="232"/>
        <v>1.8539999999999999</v>
      </c>
      <c r="U150">
        <f t="shared" si="232"/>
        <v>1.8539999999999999</v>
      </c>
      <c r="V150">
        <f t="shared" si="232"/>
        <v>1.8539999999999999</v>
      </c>
      <c r="W150">
        <f t="shared" si="232"/>
        <v>1.8539999999999999</v>
      </c>
      <c r="X150">
        <f t="shared" si="232"/>
        <v>1.8539999999999999</v>
      </c>
      <c r="Y150">
        <f t="shared" si="232"/>
        <v>1.8539999999999999</v>
      </c>
      <c r="Z150">
        <f t="shared" si="232"/>
        <v>1.8539999999999999</v>
      </c>
      <c r="AA150">
        <f t="shared" si="232"/>
        <v>1.8539999999999999</v>
      </c>
      <c r="AB150">
        <f t="shared" si="232"/>
        <v>1.8539999999999999</v>
      </c>
      <c r="AC150">
        <f t="shared" si="232"/>
        <v>1.8539999999999999</v>
      </c>
      <c r="AD150">
        <f t="shared" si="232"/>
        <v>1.8539999999999999</v>
      </c>
      <c r="AE150">
        <f t="shared" si="232"/>
        <v>1.8539999999999999</v>
      </c>
      <c r="AF150">
        <f t="shared" si="232"/>
        <v>1.8539999999999999</v>
      </c>
      <c r="AG150">
        <f t="shared" si="232"/>
        <v>1.8539999999999999</v>
      </c>
      <c r="AH150">
        <f t="shared" ref="AH150:BH150" si="233">1.5*(1+0.03*AH18)*(1+0.04*PreyOnTheWeak)</f>
        <v>1.8539999999999999</v>
      </c>
      <c r="AI150">
        <f t="shared" si="233"/>
        <v>1.8539999999999999</v>
      </c>
      <c r="AJ150">
        <f t="shared" si="233"/>
        <v>1.8539999999999999</v>
      </c>
      <c r="AK150">
        <f t="shared" si="233"/>
        <v>1.8539999999999999</v>
      </c>
      <c r="AL150">
        <f t="shared" si="233"/>
        <v>1.8539999999999999</v>
      </c>
      <c r="AM150">
        <f t="shared" si="233"/>
        <v>1.8539999999999999</v>
      </c>
      <c r="AN150">
        <f t="shared" si="233"/>
        <v>1.8539999999999999</v>
      </c>
      <c r="AO150">
        <f t="shared" si="233"/>
        <v>1.8539999999999999</v>
      </c>
      <c r="AP150">
        <f t="shared" si="233"/>
        <v>1.7999999999999998</v>
      </c>
      <c r="AQ150">
        <f t="shared" si="233"/>
        <v>1.8539999999999999</v>
      </c>
      <c r="AR150">
        <f t="shared" si="233"/>
        <v>1.8539999999999999</v>
      </c>
      <c r="AS150">
        <f t="shared" si="233"/>
        <v>1.8539999999999999</v>
      </c>
      <c r="AT150">
        <f t="shared" si="233"/>
        <v>1.8539999999999999</v>
      </c>
      <c r="AU150">
        <f t="shared" si="233"/>
        <v>1.8539999999999999</v>
      </c>
      <c r="AV150">
        <f t="shared" si="233"/>
        <v>1.8539999999999999</v>
      </c>
      <c r="AW150">
        <f t="shared" si="233"/>
        <v>1.8539999999999999</v>
      </c>
      <c r="AX150">
        <f t="shared" si="233"/>
        <v>1.8539999999999999</v>
      </c>
      <c r="AY150">
        <f t="shared" si="233"/>
        <v>1.8539999999999999</v>
      </c>
      <c r="AZ150">
        <f t="shared" si="233"/>
        <v>1.8539999999999999</v>
      </c>
      <c r="BA150">
        <f t="shared" si="233"/>
        <v>1.8539999999999999</v>
      </c>
      <c r="BB150">
        <f t="shared" si="233"/>
        <v>1.8539999999999999</v>
      </c>
      <c r="BC150">
        <f t="shared" si="233"/>
        <v>1.8539999999999999</v>
      </c>
      <c r="BD150">
        <f t="shared" si="233"/>
        <v>1.8539999999999999</v>
      </c>
      <c r="BE150">
        <f t="shared" si="233"/>
        <v>1.8539999999999999</v>
      </c>
      <c r="BF150">
        <f t="shared" si="233"/>
        <v>1.8539999999999999</v>
      </c>
      <c r="BG150">
        <f t="shared" si="233"/>
        <v>1.8539999999999999</v>
      </c>
      <c r="BH150">
        <f t="shared" si="233"/>
        <v>1.8539999999999999</v>
      </c>
    </row>
    <row r="152" spans="1:60" x14ac:dyDescent="0.25">
      <c r="A152" t="s">
        <v>728</v>
      </c>
      <c r="B152">
        <f t="shared" ref="B152:AG152" si="234">0.57*B59</f>
        <v>0</v>
      </c>
      <c r="C152">
        <f t="shared" si="234"/>
        <v>0</v>
      </c>
      <c r="D152">
        <f t="shared" si="234"/>
        <v>0</v>
      </c>
      <c r="E152">
        <f t="shared" si="234"/>
        <v>0</v>
      </c>
      <c r="F152">
        <f t="shared" si="234"/>
        <v>0</v>
      </c>
      <c r="G152">
        <f t="shared" si="234"/>
        <v>0</v>
      </c>
      <c r="H152">
        <f t="shared" si="234"/>
        <v>0</v>
      </c>
      <c r="I152">
        <f t="shared" si="234"/>
        <v>0</v>
      </c>
      <c r="J152">
        <f t="shared" si="234"/>
        <v>0</v>
      </c>
      <c r="K152">
        <f t="shared" si="234"/>
        <v>0</v>
      </c>
      <c r="L152">
        <f t="shared" si="234"/>
        <v>0</v>
      </c>
      <c r="M152">
        <f t="shared" si="234"/>
        <v>0</v>
      </c>
      <c r="N152">
        <f t="shared" si="234"/>
        <v>0</v>
      </c>
      <c r="O152">
        <f t="shared" si="234"/>
        <v>0</v>
      </c>
      <c r="P152">
        <f t="shared" si="234"/>
        <v>0</v>
      </c>
      <c r="Q152">
        <f t="shared" si="234"/>
        <v>0</v>
      </c>
      <c r="R152">
        <f t="shared" si="234"/>
        <v>0</v>
      </c>
      <c r="S152">
        <f t="shared" si="234"/>
        <v>0</v>
      </c>
      <c r="T152">
        <f t="shared" si="234"/>
        <v>0</v>
      </c>
      <c r="U152">
        <f t="shared" si="234"/>
        <v>0</v>
      </c>
      <c r="V152">
        <f t="shared" si="234"/>
        <v>0</v>
      </c>
      <c r="W152">
        <f t="shared" si="234"/>
        <v>0</v>
      </c>
      <c r="X152">
        <f t="shared" si="234"/>
        <v>0</v>
      </c>
      <c r="Y152">
        <f t="shared" si="234"/>
        <v>0</v>
      </c>
      <c r="Z152">
        <f t="shared" si="234"/>
        <v>0</v>
      </c>
      <c r="AA152">
        <f t="shared" si="234"/>
        <v>0</v>
      </c>
      <c r="AB152">
        <f t="shared" si="234"/>
        <v>0</v>
      </c>
      <c r="AC152">
        <f t="shared" si="234"/>
        <v>0</v>
      </c>
      <c r="AD152">
        <f t="shared" si="234"/>
        <v>0</v>
      </c>
      <c r="AE152">
        <f t="shared" si="234"/>
        <v>0</v>
      </c>
      <c r="AF152">
        <f t="shared" si="234"/>
        <v>0</v>
      </c>
      <c r="AG152">
        <f t="shared" si="234"/>
        <v>0</v>
      </c>
      <c r="AH152">
        <f t="shared" ref="AH152:BH152" si="235">0.57*AH59</f>
        <v>0</v>
      </c>
      <c r="AI152">
        <f t="shared" si="235"/>
        <v>0</v>
      </c>
      <c r="AJ152">
        <f t="shared" si="235"/>
        <v>0</v>
      </c>
      <c r="AK152">
        <f t="shared" si="235"/>
        <v>0</v>
      </c>
      <c r="AL152">
        <f t="shared" si="235"/>
        <v>0</v>
      </c>
      <c r="AM152">
        <f t="shared" si="235"/>
        <v>0.56999999999999995</v>
      </c>
      <c r="AN152">
        <f t="shared" si="235"/>
        <v>0</v>
      </c>
      <c r="AO152">
        <f t="shared" si="235"/>
        <v>0</v>
      </c>
      <c r="AP152">
        <f t="shared" si="235"/>
        <v>0</v>
      </c>
      <c r="AQ152">
        <f t="shared" si="235"/>
        <v>0</v>
      </c>
      <c r="AR152">
        <f t="shared" si="235"/>
        <v>0</v>
      </c>
      <c r="AS152">
        <f t="shared" si="235"/>
        <v>0</v>
      </c>
      <c r="AT152">
        <f t="shared" si="235"/>
        <v>0</v>
      </c>
      <c r="AU152">
        <f t="shared" si="235"/>
        <v>0</v>
      </c>
      <c r="AV152">
        <f t="shared" si="235"/>
        <v>0</v>
      </c>
      <c r="AW152">
        <f t="shared" si="235"/>
        <v>0</v>
      </c>
      <c r="AX152">
        <f t="shared" si="235"/>
        <v>0</v>
      </c>
      <c r="AY152">
        <f t="shared" si="235"/>
        <v>0</v>
      </c>
      <c r="AZ152">
        <f t="shared" si="235"/>
        <v>0</v>
      </c>
      <c r="BA152">
        <f t="shared" si="235"/>
        <v>0</v>
      </c>
      <c r="BB152">
        <f t="shared" si="235"/>
        <v>0</v>
      </c>
      <c r="BC152">
        <f t="shared" si="235"/>
        <v>0</v>
      </c>
      <c r="BD152">
        <f t="shared" si="235"/>
        <v>0</v>
      </c>
      <c r="BE152">
        <f t="shared" si="235"/>
        <v>0</v>
      </c>
      <c r="BF152">
        <f t="shared" si="235"/>
        <v>0</v>
      </c>
      <c r="BG152">
        <f t="shared" si="235"/>
        <v>0</v>
      </c>
      <c r="BH152">
        <f t="shared" si="235"/>
        <v>0</v>
      </c>
    </row>
    <row r="153" spans="1:60" x14ac:dyDescent="0.25">
      <c r="A153" t="s">
        <v>729</v>
      </c>
      <c r="B153">
        <f t="shared" ref="B153:AG153" si="236">0.37*B61</f>
        <v>0</v>
      </c>
      <c r="C153">
        <f t="shared" si="236"/>
        <v>0</v>
      </c>
      <c r="D153">
        <f t="shared" si="236"/>
        <v>0</v>
      </c>
      <c r="E153">
        <f t="shared" si="236"/>
        <v>0</v>
      </c>
      <c r="F153">
        <f t="shared" si="236"/>
        <v>0</v>
      </c>
      <c r="G153">
        <f t="shared" si="236"/>
        <v>0</v>
      </c>
      <c r="H153">
        <f t="shared" si="236"/>
        <v>0</v>
      </c>
      <c r="I153">
        <f t="shared" si="236"/>
        <v>0</v>
      </c>
      <c r="J153">
        <f t="shared" si="236"/>
        <v>0</v>
      </c>
      <c r="K153">
        <f t="shared" si="236"/>
        <v>0</v>
      </c>
      <c r="L153">
        <f t="shared" si="236"/>
        <v>0</v>
      </c>
      <c r="M153">
        <f t="shared" si="236"/>
        <v>0</v>
      </c>
      <c r="N153">
        <f t="shared" si="236"/>
        <v>0</v>
      </c>
      <c r="O153">
        <f t="shared" si="236"/>
        <v>0</v>
      </c>
      <c r="P153">
        <f t="shared" si="236"/>
        <v>0</v>
      </c>
      <c r="Q153">
        <f t="shared" si="236"/>
        <v>0</v>
      </c>
      <c r="R153">
        <f t="shared" si="236"/>
        <v>0</v>
      </c>
      <c r="S153">
        <f t="shared" si="236"/>
        <v>0</v>
      </c>
      <c r="T153">
        <f t="shared" si="236"/>
        <v>0</v>
      </c>
      <c r="U153">
        <f t="shared" si="236"/>
        <v>0</v>
      </c>
      <c r="V153">
        <f t="shared" si="236"/>
        <v>0</v>
      </c>
      <c r="W153">
        <f t="shared" si="236"/>
        <v>0</v>
      </c>
      <c r="X153">
        <f t="shared" si="236"/>
        <v>0</v>
      </c>
      <c r="Y153">
        <f t="shared" si="236"/>
        <v>0</v>
      </c>
      <c r="Z153">
        <f t="shared" si="236"/>
        <v>0</v>
      </c>
      <c r="AA153">
        <f t="shared" si="236"/>
        <v>0</v>
      </c>
      <c r="AB153">
        <f t="shared" si="236"/>
        <v>0</v>
      </c>
      <c r="AC153">
        <f t="shared" si="236"/>
        <v>0</v>
      </c>
      <c r="AD153">
        <f t="shared" si="236"/>
        <v>0</v>
      </c>
      <c r="AE153">
        <f t="shared" si="236"/>
        <v>0</v>
      </c>
      <c r="AF153">
        <f t="shared" si="236"/>
        <v>0</v>
      </c>
      <c r="AG153">
        <f t="shared" si="236"/>
        <v>0</v>
      </c>
      <c r="AH153">
        <f t="shared" ref="AH153:BH153" si="237">0.37*AH61</f>
        <v>0</v>
      </c>
      <c r="AI153">
        <f t="shared" si="237"/>
        <v>0</v>
      </c>
      <c r="AJ153">
        <f t="shared" si="237"/>
        <v>0</v>
      </c>
      <c r="AK153">
        <f t="shared" si="237"/>
        <v>0</v>
      </c>
      <c r="AL153">
        <f t="shared" si="237"/>
        <v>0</v>
      </c>
      <c r="AM153">
        <f t="shared" si="237"/>
        <v>0</v>
      </c>
      <c r="AN153">
        <f t="shared" si="237"/>
        <v>0</v>
      </c>
      <c r="AO153">
        <f t="shared" si="237"/>
        <v>0.37</v>
      </c>
      <c r="AP153">
        <f t="shared" si="237"/>
        <v>0</v>
      </c>
      <c r="AQ153">
        <f t="shared" si="237"/>
        <v>0</v>
      </c>
      <c r="AR153">
        <f t="shared" si="237"/>
        <v>0</v>
      </c>
      <c r="AS153">
        <f t="shared" si="237"/>
        <v>0</v>
      </c>
      <c r="AT153">
        <f t="shared" si="237"/>
        <v>0</v>
      </c>
      <c r="AU153">
        <f t="shared" si="237"/>
        <v>0</v>
      </c>
      <c r="AV153">
        <f t="shared" si="237"/>
        <v>0</v>
      </c>
      <c r="AW153">
        <f t="shared" si="237"/>
        <v>0</v>
      </c>
      <c r="AX153">
        <f t="shared" si="237"/>
        <v>0</v>
      </c>
      <c r="AY153">
        <f t="shared" si="237"/>
        <v>0</v>
      </c>
      <c r="AZ153">
        <f t="shared" si="237"/>
        <v>0</v>
      </c>
      <c r="BA153">
        <f t="shared" si="237"/>
        <v>0</v>
      </c>
      <c r="BB153">
        <f t="shared" si="237"/>
        <v>0</v>
      </c>
      <c r="BC153">
        <f t="shared" si="237"/>
        <v>0</v>
      </c>
      <c r="BD153">
        <f t="shared" si="237"/>
        <v>0</v>
      </c>
      <c r="BE153">
        <f t="shared" si="237"/>
        <v>0</v>
      </c>
      <c r="BF153">
        <f t="shared" si="237"/>
        <v>0</v>
      </c>
      <c r="BG153">
        <f t="shared" si="237"/>
        <v>0</v>
      </c>
      <c r="BH153">
        <f t="shared" si="237"/>
        <v>0</v>
      </c>
    </row>
    <row r="154" spans="1:60" x14ac:dyDescent="0.25">
      <c r="A154" t="s">
        <v>730</v>
      </c>
      <c r="B154">
        <f t="shared" ref="B154:AG154" si="238">0.57*B58</f>
        <v>0.56999999999999995</v>
      </c>
      <c r="C154">
        <f t="shared" si="238"/>
        <v>0.56999999999999995</v>
      </c>
      <c r="D154">
        <f t="shared" si="238"/>
        <v>0.56999999999999995</v>
      </c>
      <c r="E154">
        <f t="shared" si="238"/>
        <v>0.56999999999999995</v>
      </c>
      <c r="F154">
        <f t="shared" si="238"/>
        <v>0.56999999999999995</v>
      </c>
      <c r="G154">
        <f t="shared" si="238"/>
        <v>0.56999999999999995</v>
      </c>
      <c r="H154">
        <f t="shared" si="238"/>
        <v>0.56999999999999995</v>
      </c>
      <c r="I154">
        <f t="shared" si="238"/>
        <v>0.56999999999999995</v>
      </c>
      <c r="J154">
        <f t="shared" si="238"/>
        <v>0.56999999999999995</v>
      </c>
      <c r="K154">
        <f t="shared" si="238"/>
        <v>0.56999999999999995</v>
      </c>
      <c r="L154">
        <f t="shared" si="238"/>
        <v>0.56999999999999995</v>
      </c>
      <c r="M154">
        <f t="shared" si="238"/>
        <v>0.56999999999999995</v>
      </c>
      <c r="N154">
        <f t="shared" si="238"/>
        <v>0.56999999999999995</v>
      </c>
      <c r="O154">
        <f t="shared" si="238"/>
        <v>0.56999999999999995</v>
      </c>
      <c r="P154">
        <f t="shared" si="238"/>
        <v>0.56999999999999995</v>
      </c>
      <c r="Q154">
        <f t="shared" si="238"/>
        <v>0.56999999999999995</v>
      </c>
      <c r="R154">
        <f t="shared" si="238"/>
        <v>0.56999999999999995</v>
      </c>
      <c r="S154">
        <f t="shared" si="238"/>
        <v>0.56999999999999995</v>
      </c>
      <c r="T154">
        <f t="shared" si="238"/>
        <v>0.56999999999999995</v>
      </c>
      <c r="U154">
        <f t="shared" si="238"/>
        <v>0.56999999999999995</v>
      </c>
      <c r="V154">
        <f t="shared" si="238"/>
        <v>0.56999999999999995</v>
      </c>
      <c r="W154">
        <f t="shared" si="238"/>
        <v>0.56999999999999995</v>
      </c>
      <c r="X154">
        <f t="shared" si="238"/>
        <v>0.56999999999999995</v>
      </c>
      <c r="Y154">
        <f t="shared" si="238"/>
        <v>0.56999999999999995</v>
      </c>
      <c r="Z154">
        <f t="shared" si="238"/>
        <v>0.56999999999999995</v>
      </c>
      <c r="AA154">
        <f t="shared" si="238"/>
        <v>0.56999999999999995</v>
      </c>
      <c r="AB154">
        <f t="shared" si="238"/>
        <v>0.56999999999999995</v>
      </c>
      <c r="AC154">
        <f t="shared" si="238"/>
        <v>0.56999999999999995</v>
      </c>
      <c r="AD154">
        <f t="shared" si="238"/>
        <v>0.56999999999999995</v>
      </c>
      <c r="AE154">
        <f t="shared" si="238"/>
        <v>0.56999999999999995</v>
      </c>
      <c r="AF154">
        <f t="shared" si="238"/>
        <v>0.56999999999999995</v>
      </c>
      <c r="AG154">
        <f t="shared" si="238"/>
        <v>0.56999999999999995</v>
      </c>
      <c r="AH154">
        <f t="shared" ref="AH154:BH154" si="239">0.57*AH58</f>
        <v>0.56999999999999995</v>
      </c>
      <c r="AI154">
        <f t="shared" si="239"/>
        <v>0.56999999999999995</v>
      </c>
      <c r="AJ154">
        <f t="shared" si="239"/>
        <v>0.56999999999999995</v>
      </c>
      <c r="AK154">
        <f t="shared" si="239"/>
        <v>0.56999999999999995</v>
      </c>
      <c r="AL154">
        <f t="shared" si="239"/>
        <v>0</v>
      </c>
      <c r="AM154">
        <f t="shared" si="239"/>
        <v>0.56999999999999995</v>
      </c>
      <c r="AN154">
        <f t="shared" si="239"/>
        <v>0.56999999999999995</v>
      </c>
      <c r="AO154">
        <f t="shared" si="239"/>
        <v>0.56999999999999995</v>
      </c>
      <c r="AP154">
        <f t="shared" si="239"/>
        <v>0.56999999999999995</v>
      </c>
      <c r="AQ154">
        <f t="shared" si="239"/>
        <v>0.56999999999999995</v>
      </c>
      <c r="AR154">
        <f t="shared" si="239"/>
        <v>0.56999999999999995</v>
      </c>
      <c r="AS154">
        <f t="shared" si="239"/>
        <v>0.56999999999999995</v>
      </c>
      <c r="AT154">
        <f t="shared" si="239"/>
        <v>0.56999999999999995</v>
      </c>
      <c r="AU154">
        <f t="shared" si="239"/>
        <v>0.56999999999999995</v>
      </c>
      <c r="AV154">
        <f t="shared" si="239"/>
        <v>0.56999999999999995</v>
      </c>
      <c r="AW154">
        <f t="shared" si="239"/>
        <v>0.56999999999999995</v>
      </c>
      <c r="AX154">
        <f t="shared" si="239"/>
        <v>0.56999999999999995</v>
      </c>
      <c r="AY154">
        <f t="shared" si="239"/>
        <v>0.56999999999999995</v>
      </c>
      <c r="AZ154">
        <f t="shared" si="239"/>
        <v>0.56999999999999995</v>
      </c>
      <c r="BA154">
        <f t="shared" si="239"/>
        <v>0.56999999999999995</v>
      </c>
      <c r="BB154">
        <f t="shared" si="239"/>
        <v>0.56999999999999995</v>
      </c>
      <c r="BC154">
        <f t="shared" si="239"/>
        <v>0.56999999999999995</v>
      </c>
      <c r="BD154">
        <f t="shared" si="239"/>
        <v>0.56999999999999995</v>
      </c>
      <c r="BE154">
        <f t="shared" si="239"/>
        <v>0.56999999999999995</v>
      </c>
      <c r="BF154">
        <f t="shared" si="239"/>
        <v>0.56999999999999995</v>
      </c>
      <c r="BG154">
        <f t="shared" si="239"/>
        <v>0.56999999999999995</v>
      </c>
      <c r="BH154">
        <f t="shared" si="239"/>
        <v>0.56999999999999995</v>
      </c>
    </row>
    <row r="155" spans="1:60" x14ac:dyDescent="0.25">
      <c r="A155" t="s">
        <v>731</v>
      </c>
      <c r="B155">
        <f t="shared" ref="B155:AG155" si="240">0.37*B60</f>
        <v>0.37</v>
      </c>
      <c r="C155">
        <f t="shared" si="240"/>
        <v>0.37</v>
      </c>
      <c r="D155">
        <f t="shared" si="240"/>
        <v>0.37</v>
      </c>
      <c r="E155">
        <f t="shared" si="240"/>
        <v>0.37</v>
      </c>
      <c r="F155">
        <f t="shared" si="240"/>
        <v>0.37</v>
      </c>
      <c r="G155">
        <f t="shared" si="240"/>
        <v>0.37</v>
      </c>
      <c r="H155">
        <f t="shared" si="240"/>
        <v>0.37</v>
      </c>
      <c r="I155">
        <f t="shared" si="240"/>
        <v>0.37</v>
      </c>
      <c r="J155">
        <f t="shared" si="240"/>
        <v>0.37</v>
      </c>
      <c r="K155">
        <f t="shared" si="240"/>
        <v>0.37</v>
      </c>
      <c r="L155">
        <f t="shared" si="240"/>
        <v>0.37</v>
      </c>
      <c r="M155">
        <f t="shared" si="240"/>
        <v>0.37</v>
      </c>
      <c r="N155">
        <f t="shared" si="240"/>
        <v>0.37</v>
      </c>
      <c r="O155">
        <f t="shared" si="240"/>
        <v>0.37</v>
      </c>
      <c r="P155">
        <f t="shared" si="240"/>
        <v>0.37</v>
      </c>
      <c r="Q155">
        <f t="shared" si="240"/>
        <v>0.37</v>
      </c>
      <c r="R155">
        <f t="shared" si="240"/>
        <v>0.37</v>
      </c>
      <c r="S155">
        <f t="shared" si="240"/>
        <v>0.37</v>
      </c>
      <c r="T155">
        <f t="shared" si="240"/>
        <v>0.37</v>
      </c>
      <c r="U155">
        <f t="shared" si="240"/>
        <v>0.37</v>
      </c>
      <c r="V155">
        <f t="shared" si="240"/>
        <v>0.37</v>
      </c>
      <c r="W155">
        <f t="shared" si="240"/>
        <v>0.37</v>
      </c>
      <c r="X155">
        <f t="shared" si="240"/>
        <v>0.37</v>
      </c>
      <c r="Y155">
        <f t="shared" si="240"/>
        <v>0.37</v>
      </c>
      <c r="Z155">
        <f t="shared" si="240"/>
        <v>0.37</v>
      </c>
      <c r="AA155">
        <f t="shared" si="240"/>
        <v>0.37</v>
      </c>
      <c r="AB155">
        <f t="shared" si="240"/>
        <v>0.37</v>
      </c>
      <c r="AC155">
        <f t="shared" si="240"/>
        <v>0.37</v>
      </c>
      <c r="AD155">
        <f t="shared" si="240"/>
        <v>0.37</v>
      </c>
      <c r="AE155">
        <f t="shared" si="240"/>
        <v>0.37</v>
      </c>
      <c r="AF155">
        <f t="shared" si="240"/>
        <v>0.37</v>
      </c>
      <c r="AG155">
        <f t="shared" si="240"/>
        <v>0.37</v>
      </c>
      <c r="AH155">
        <f t="shared" ref="AH155:BH155" si="241">0.37*AH60</f>
        <v>0.37</v>
      </c>
      <c r="AI155">
        <f t="shared" si="241"/>
        <v>0.37</v>
      </c>
      <c r="AJ155">
        <f t="shared" si="241"/>
        <v>0.37</v>
      </c>
      <c r="AK155">
        <f t="shared" si="241"/>
        <v>0.37</v>
      </c>
      <c r="AL155">
        <f t="shared" si="241"/>
        <v>0.37</v>
      </c>
      <c r="AM155">
        <f t="shared" si="241"/>
        <v>0.37</v>
      </c>
      <c r="AN155">
        <f t="shared" si="241"/>
        <v>0</v>
      </c>
      <c r="AO155">
        <f t="shared" si="241"/>
        <v>0.37</v>
      </c>
      <c r="AP155">
        <f t="shared" si="241"/>
        <v>0.37</v>
      </c>
      <c r="AQ155">
        <f t="shared" si="241"/>
        <v>0.37</v>
      </c>
      <c r="AR155">
        <f t="shared" si="241"/>
        <v>0.37</v>
      </c>
      <c r="AS155">
        <f t="shared" si="241"/>
        <v>0.37</v>
      </c>
      <c r="AT155">
        <f t="shared" si="241"/>
        <v>0.37</v>
      </c>
      <c r="AU155">
        <f t="shared" si="241"/>
        <v>0.37</v>
      </c>
      <c r="AV155">
        <f t="shared" si="241"/>
        <v>0.37</v>
      </c>
      <c r="AW155">
        <f t="shared" si="241"/>
        <v>0.37</v>
      </c>
      <c r="AX155">
        <f t="shared" si="241"/>
        <v>0.37</v>
      </c>
      <c r="AY155">
        <f t="shared" si="241"/>
        <v>0.37</v>
      </c>
      <c r="AZ155">
        <f t="shared" si="241"/>
        <v>0.37</v>
      </c>
      <c r="BA155">
        <f t="shared" si="241"/>
        <v>0.37</v>
      </c>
      <c r="BB155">
        <f t="shared" si="241"/>
        <v>0.37</v>
      </c>
      <c r="BC155">
        <f t="shared" si="241"/>
        <v>0.37</v>
      </c>
      <c r="BD155">
        <f t="shared" si="241"/>
        <v>0.37</v>
      </c>
      <c r="BE155">
        <f t="shared" si="241"/>
        <v>0.37</v>
      </c>
      <c r="BF155">
        <f t="shared" si="241"/>
        <v>0.37</v>
      </c>
      <c r="BG155">
        <f t="shared" si="241"/>
        <v>0.37</v>
      </c>
      <c r="BH155">
        <f t="shared" si="241"/>
        <v>0.37</v>
      </c>
    </row>
    <row r="157" spans="1:60" x14ac:dyDescent="0.25">
      <c r="A157" s="101" t="s">
        <v>732</v>
      </c>
    </row>
    <row r="158" spans="1:60" x14ac:dyDescent="0.25">
      <c r="A158" t="s">
        <v>733</v>
      </c>
      <c r="B158">
        <f t="shared" ref="B158:AG158" si="242">120*(B152+B153)</f>
        <v>0</v>
      </c>
      <c r="C158">
        <f t="shared" si="242"/>
        <v>0</v>
      </c>
      <c r="D158">
        <f t="shared" si="242"/>
        <v>0</v>
      </c>
      <c r="E158">
        <f t="shared" si="242"/>
        <v>0</v>
      </c>
      <c r="F158">
        <f t="shared" si="242"/>
        <v>0</v>
      </c>
      <c r="G158">
        <f t="shared" si="242"/>
        <v>0</v>
      </c>
      <c r="H158">
        <f t="shared" si="242"/>
        <v>0</v>
      </c>
      <c r="I158">
        <f t="shared" si="242"/>
        <v>0</v>
      </c>
      <c r="J158">
        <f t="shared" si="242"/>
        <v>0</v>
      </c>
      <c r="K158">
        <f t="shared" si="242"/>
        <v>0</v>
      </c>
      <c r="L158">
        <f t="shared" si="242"/>
        <v>0</v>
      </c>
      <c r="M158">
        <f t="shared" si="242"/>
        <v>0</v>
      </c>
      <c r="N158">
        <f t="shared" si="242"/>
        <v>0</v>
      </c>
      <c r="O158">
        <f t="shared" si="242"/>
        <v>0</v>
      </c>
      <c r="P158">
        <f t="shared" si="242"/>
        <v>0</v>
      </c>
      <c r="Q158">
        <f t="shared" si="242"/>
        <v>0</v>
      </c>
      <c r="R158">
        <f t="shared" si="242"/>
        <v>0</v>
      </c>
      <c r="S158">
        <f t="shared" si="242"/>
        <v>0</v>
      </c>
      <c r="T158">
        <f t="shared" si="242"/>
        <v>0</v>
      </c>
      <c r="U158">
        <f t="shared" si="242"/>
        <v>0</v>
      </c>
      <c r="V158">
        <f t="shared" si="242"/>
        <v>0</v>
      </c>
      <c r="W158">
        <f t="shared" si="242"/>
        <v>0</v>
      </c>
      <c r="X158">
        <f t="shared" si="242"/>
        <v>0</v>
      </c>
      <c r="Y158">
        <f t="shared" si="242"/>
        <v>0</v>
      </c>
      <c r="Z158">
        <f t="shared" si="242"/>
        <v>0</v>
      </c>
      <c r="AA158">
        <f t="shared" si="242"/>
        <v>0</v>
      </c>
      <c r="AB158">
        <f t="shared" si="242"/>
        <v>0</v>
      </c>
      <c r="AC158">
        <f t="shared" si="242"/>
        <v>0</v>
      </c>
      <c r="AD158">
        <f t="shared" si="242"/>
        <v>0</v>
      </c>
      <c r="AE158">
        <f t="shared" si="242"/>
        <v>0</v>
      </c>
      <c r="AF158">
        <f t="shared" si="242"/>
        <v>0</v>
      </c>
      <c r="AG158">
        <f t="shared" si="242"/>
        <v>0</v>
      </c>
      <c r="AH158">
        <f t="shared" ref="AH158:BH158" si="243">120*(AH152+AH153)</f>
        <v>0</v>
      </c>
      <c r="AI158">
        <f t="shared" si="243"/>
        <v>0</v>
      </c>
      <c r="AJ158">
        <f t="shared" si="243"/>
        <v>0</v>
      </c>
      <c r="AK158">
        <f t="shared" si="243"/>
        <v>0</v>
      </c>
      <c r="AL158">
        <f t="shared" si="243"/>
        <v>0</v>
      </c>
      <c r="AM158">
        <f t="shared" si="243"/>
        <v>68.399999999999991</v>
      </c>
      <c r="AN158">
        <f t="shared" si="243"/>
        <v>0</v>
      </c>
      <c r="AO158">
        <f t="shared" si="243"/>
        <v>44.4</v>
      </c>
      <c r="AP158">
        <f t="shared" si="243"/>
        <v>0</v>
      </c>
      <c r="AQ158">
        <f t="shared" si="243"/>
        <v>0</v>
      </c>
      <c r="AR158">
        <f t="shared" si="243"/>
        <v>0</v>
      </c>
      <c r="AS158">
        <f t="shared" si="243"/>
        <v>0</v>
      </c>
      <c r="AT158">
        <f t="shared" si="243"/>
        <v>0</v>
      </c>
      <c r="AU158">
        <f t="shared" si="243"/>
        <v>0</v>
      </c>
      <c r="AV158">
        <f t="shared" si="243"/>
        <v>0</v>
      </c>
      <c r="AW158">
        <f t="shared" si="243"/>
        <v>0</v>
      </c>
      <c r="AX158">
        <f t="shared" si="243"/>
        <v>0</v>
      </c>
      <c r="AY158">
        <f t="shared" si="243"/>
        <v>0</v>
      </c>
      <c r="AZ158">
        <f t="shared" si="243"/>
        <v>0</v>
      </c>
      <c r="BA158">
        <f t="shared" si="243"/>
        <v>0</v>
      </c>
      <c r="BB158">
        <f t="shared" si="243"/>
        <v>0</v>
      </c>
      <c r="BC158">
        <f t="shared" si="243"/>
        <v>0</v>
      </c>
      <c r="BD158">
        <f t="shared" si="243"/>
        <v>0</v>
      </c>
      <c r="BE158">
        <f t="shared" si="243"/>
        <v>0</v>
      </c>
      <c r="BF158">
        <f t="shared" si="243"/>
        <v>0</v>
      </c>
      <c r="BG158">
        <f t="shared" si="243"/>
        <v>0</v>
      </c>
      <c r="BH158">
        <f t="shared" si="243"/>
        <v>0</v>
      </c>
    </row>
    <row r="159" spans="1:60" x14ac:dyDescent="0.25">
      <c r="A159" t="s">
        <v>680</v>
      </c>
      <c r="B159">
        <f t="shared" ref="B159:AG159" si="244">(B$72+B158)*Kings</f>
        <v>2248.4</v>
      </c>
      <c r="C159">
        <f t="shared" si="244"/>
        <v>2249.5</v>
      </c>
      <c r="D159">
        <f t="shared" si="244"/>
        <v>2248.4</v>
      </c>
      <c r="E159">
        <f t="shared" si="244"/>
        <v>2248.4</v>
      </c>
      <c r="F159">
        <f t="shared" si="244"/>
        <v>2248.4</v>
      </c>
      <c r="G159">
        <f t="shared" si="244"/>
        <v>2248.4</v>
      </c>
      <c r="H159">
        <f t="shared" si="244"/>
        <v>2248.4</v>
      </c>
      <c r="I159">
        <f t="shared" si="244"/>
        <v>2248.4</v>
      </c>
      <c r="J159">
        <f t="shared" si="244"/>
        <v>2248.4</v>
      </c>
      <c r="K159">
        <f t="shared" si="244"/>
        <v>2248.4</v>
      </c>
      <c r="L159">
        <f t="shared" si="244"/>
        <v>2248.4</v>
      </c>
      <c r="M159">
        <f t="shared" si="244"/>
        <v>2248.4</v>
      </c>
      <c r="N159">
        <f t="shared" si="244"/>
        <v>2248.4</v>
      </c>
      <c r="O159">
        <f t="shared" si="244"/>
        <v>2248.4</v>
      </c>
      <c r="P159">
        <f t="shared" si="244"/>
        <v>2248.4</v>
      </c>
      <c r="Q159">
        <f t="shared" si="244"/>
        <v>2248.4</v>
      </c>
      <c r="R159">
        <f t="shared" si="244"/>
        <v>2248.4</v>
      </c>
      <c r="S159">
        <f t="shared" si="244"/>
        <v>2248.4</v>
      </c>
      <c r="T159">
        <f t="shared" si="244"/>
        <v>2248.4</v>
      </c>
      <c r="U159">
        <f t="shared" si="244"/>
        <v>2248.4</v>
      </c>
      <c r="V159">
        <f t="shared" si="244"/>
        <v>2248.4</v>
      </c>
      <c r="W159">
        <f t="shared" si="244"/>
        <v>2248.4</v>
      </c>
      <c r="X159">
        <f t="shared" si="244"/>
        <v>2248.4</v>
      </c>
      <c r="Y159">
        <f t="shared" si="244"/>
        <v>2248.4</v>
      </c>
      <c r="Z159">
        <f t="shared" si="244"/>
        <v>2248.4</v>
      </c>
      <c r="AA159">
        <f t="shared" si="244"/>
        <v>2248.4</v>
      </c>
      <c r="AB159">
        <f t="shared" si="244"/>
        <v>2248.4</v>
      </c>
      <c r="AC159">
        <f t="shared" si="244"/>
        <v>2248.4</v>
      </c>
      <c r="AD159">
        <f t="shared" si="244"/>
        <v>2248.4</v>
      </c>
      <c r="AE159">
        <f t="shared" si="244"/>
        <v>2248.4</v>
      </c>
      <c r="AF159">
        <f t="shared" si="244"/>
        <v>2248.4</v>
      </c>
      <c r="AG159">
        <f t="shared" si="244"/>
        <v>2248.4</v>
      </c>
      <c r="AH159">
        <f t="shared" ref="AH159:BH159" si="245">(AH$72+AH158)*Kings</f>
        <v>2248.4</v>
      </c>
      <c r="AI159">
        <f t="shared" si="245"/>
        <v>2248.4</v>
      </c>
      <c r="AJ159">
        <f t="shared" si="245"/>
        <v>2248.4</v>
      </c>
      <c r="AK159">
        <f t="shared" si="245"/>
        <v>2248.4</v>
      </c>
      <c r="AL159">
        <f t="shared" si="245"/>
        <v>2248.4</v>
      </c>
      <c r="AM159">
        <f t="shared" si="245"/>
        <v>2323.6400000000003</v>
      </c>
      <c r="AN159">
        <f t="shared" si="245"/>
        <v>2248.4</v>
      </c>
      <c r="AO159">
        <f t="shared" si="245"/>
        <v>2297.2400000000002</v>
      </c>
      <c r="AP159">
        <f t="shared" si="245"/>
        <v>2248.4</v>
      </c>
      <c r="AQ159">
        <f t="shared" si="245"/>
        <v>2248.4</v>
      </c>
      <c r="AR159">
        <f t="shared" si="245"/>
        <v>2248.4</v>
      </c>
      <c r="AS159">
        <f t="shared" si="245"/>
        <v>2248.4</v>
      </c>
      <c r="AT159">
        <f t="shared" si="245"/>
        <v>2248.4</v>
      </c>
      <c r="AU159">
        <f t="shared" si="245"/>
        <v>2248.4</v>
      </c>
      <c r="AV159">
        <f t="shared" si="245"/>
        <v>2248.4</v>
      </c>
      <c r="AW159">
        <f t="shared" si="245"/>
        <v>2248.4</v>
      </c>
      <c r="AX159">
        <f t="shared" si="245"/>
        <v>2248.4</v>
      </c>
      <c r="AY159">
        <f t="shared" si="245"/>
        <v>2248.4</v>
      </c>
      <c r="AZ159">
        <f t="shared" si="245"/>
        <v>2248.4</v>
      </c>
      <c r="BA159">
        <f t="shared" si="245"/>
        <v>2248.4</v>
      </c>
      <c r="BB159">
        <f t="shared" si="245"/>
        <v>2248.4</v>
      </c>
      <c r="BC159">
        <f t="shared" si="245"/>
        <v>2248.4</v>
      </c>
      <c r="BD159">
        <f t="shared" si="245"/>
        <v>2248.4</v>
      </c>
      <c r="BE159">
        <f t="shared" si="245"/>
        <v>2248.4</v>
      </c>
      <c r="BF159">
        <f t="shared" si="245"/>
        <v>2248.4</v>
      </c>
      <c r="BG159">
        <f t="shared" si="245"/>
        <v>2248.4</v>
      </c>
      <c r="BH159">
        <f t="shared" si="245"/>
        <v>2248.4</v>
      </c>
    </row>
    <row r="160" spans="1:60" x14ac:dyDescent="0.25">
      <c r="A160" t="s">
        <v>734</v>
      </c>
      <c r="B160">
        <f t="shared" ref="B160:AG160" si="246">B159*3/250-0.295</f>
        <v>26.6858</v>
      </c>
      <c r="C160">
        <f t="shared" si="246"/>
        <v>26.698999999999998</v>
      </c>
      <c r="D160">
        <f t="shared" si="246"/>
        <v>26.6858</v>
      </c>
      <c r="E160">
        <f t="shared" si="246"/>
        <v>26.6858</v>
      </c>
      <c r="F160">
        <f t="shared" si="246"/>
        <v>26.6858</v>
      </c>
      <c r="G160">
        <f t="shared" si="246"/>
        <v>26.6858</v>
      </c>
      <c r="H160">
        <f t="shared" si="246"/>
        <v>26.6858</v>
      </c>
      <c r="I160">
        <f t="shared" si="246"/>
        <v>26.6858</v>
      </c>
      <c r="J160">
        <f t="shared" si="246"/>
        <v>26.6858</v>
      </c>
      <c r="K160">
        <f t="shared" si="246"/>
        <v>26.6858</v>
      </c>
      <c r="L160">
        <f t="shared" si="246"/>
        <v>26.6858</v>
      </c>
      <c r="M160">
        <f t="shared" si="246"/>
        <v>26.6858</v>
      </c>
      <c r="N160">
        <f t="shared" si="246"/>
        <v>26.6858</v>
      </c>
      <c r="O160">
        <f t="shared" si="246"/>
        <v>26.6858</v>
      </c>
      <c r="P160">
        <f t="shared" si="246"/>
        <v>26.6858</v>
      </c>
      <c r="Q160">
        <f t="shared" si="246"/>
        <v>26.6858</v>
      </c>
      <c r="R160">
        <f t="shared" si="246"/>
        <v>26.6858</v>
      </c>
      <c r="S160">
        <f t="shared" si="246"/>
        <v>26.6858</v>
      </c>
      <c r="T160">
        <f t="shared" si="246"/>
        <v>26.6858</v>
      </c>
      <c r="U160">
        <f t="shared" si="246"/>
        <v>26.6858</v>
      </c>
      <c r="V160">
        <f t="shared" si="246"/>
        <v>26.6858</v>
      </c>
      <c r="W160">
        <f t="shared" si="246"/>
        <v>26.6858</v>
      </c>
      <c r="X160">
        <f t="shared" si="246"/>
        <v>26.6858</v>
      </c>
      <c r="Y160">
        <f t="shared" si="246"/>
        <v>26.6858</v>
      </c>
      <c r="Z160">
        <f t="shared" si="246"/>
        <v>26.6858</v>
      </c>
      <c r="AA160">
        <f t="shared" si="246"/>
        <v>26.6858</v>
      </c>
      <c r="AB160">
        <f t="shared" si="246"/>
        <v>26.6858</v>
      </c>
      <c r="AC160">
        <f t="shared" si="246"/>
        <v>26.6858</v>
      </c>
      <c r="AD160">
        <f t="shared" si="246"/>
        <v>26.6858</v>
      </c>
      <c r="AE160">
        <f t="shared" si="246"/>
        <v>26.6858</v>
      </c>
      <c r="AF160">
        <f t="shared" si="246"/>
        <v>26.6858</v>
      </c>
      <c r="AG160">
        <f t="shared" si="246"/>
        <v>26.6858</v>
      </c>
      <c r="AH160">
        <f t="shared" ref="AH160:BH160" si="247">AH159*3/250-0.295</f>
        <v>26.6858</v>
      </c>
      <c r="AI160">
        <f t="shared" si="247"/>
        <v>26.6858</v>
      </c>
      <c r="AJ160">
        <f t="shared" si="247"/>
        <v>26.6858</v>
      </c>
      <c r="AK160">
        <f t="shared" si="247"/>
        <v>26.6858</v>
      </c>
      <c r="AL160">
        <f t="shared" si="247"/>
        <v>26.6858</v>
      </c>
      <c r="AM160">
        <f t="shared" si="247"/>
        <v>27.588680000000004</v>
      </c>
      <c r="AN160">
        <f t="shared" si="247"/>
        <v>26.6858</v>
      </c>
      <c r="AO160">
        <f t="shared" si="247"/>
        <v>27.271880000000003</v>
      </c>
      <c r="AP160">
        <f t="shared" si="247"/>
        <v>26.6858</v>
      </c>
      <c r="AQ160">
        <f t="shared" si="247"/>
        <v>26.6858</v>
      </c>
      <c r="AR160">
        <f t="shared" si="247"/>
        <v>26.6858</v>
      </c>
      <c r="AS160">
        <f t="shared" si="247"/>
        <v>26.6858</v>
      </c>
      <c r="AT160">
        <f t="shared" si="247"/>
        <v>26.6858</v>
      </c>
      <c r="AU160">
        <f t="shared" si="247"/>
        <v>26.6858</v>
      </c>
      <c r="AV160">
        <f t="shared" si="247"/>
        <v>26.6858</v>
      </c>
      <c r="AW160">
        <f t="shared" si="247"/>
        <v>26.6858</v>
      </c>
      <c r="AX160">
        <f t="shared" si="247"/>
        <v>26.6858</v>
      </c>
      <c r="AY160">
        <f t="shared" si="247"/>
        <v>26.6858</v>
      </c>
      <c r="AZ160">
        <f t="shared" si="247"/>
        <v>26.6858</v>
      </c>
      <c r="BA160">
        <f t="shared" si="247"/>
        <v>26.6858</v>
      </c>
      <c r="BB160">
        <f t="shared" si="247"/>
        <v>26.6858</v>
      </c>
      <c r="BC160">
        <f t="shared" si="247"/>
        <v>26.6858</v>
      </c>
      <c r="BD160">
        <f t="shared" si="247"/>
        <v>26.6858</v>
      </c>
      <c r="BE160">
        <f t="shared" si="247"/>
        <v>26.6858</v>
      </c>
      <c r="BF160">
        <f t="shared" si="247"/>
        <v>26.6858</v>
      </c>
      <c r="BG160">
        <f t="shared" si="247"/>
        <v>26.6858</v>
      </c>
      <c r="BH160">
        <f t="shared" si="247"/>
        <v>26.6858</v>
      </c>
    </row>
    <row r="162" spans="1:60" x14ac:dyDescent="0.25">
      <c r="A162" t="s">
        <v>735</v>
      </c>
      <c r="B162">
        <f t="shared" ref="B162:AG162" si="248">MIN(B160+B$101,B$97)</f>
        <v>59.600004252704181</v>
      </c>
      <c r="C162">
        <f t="shared" si="248"/>
        <v>59.613204252704179</v>
      </c>
      <c r="D162">
        <f t="shared" si="248"/>
        <v>59.600004252704181</v>
      </c>
      <c r="E162">
        <f t="shared" si="248"/>
        <v>59.621787903812148</v>
      </c>
      <c r="F162">
        <f t="shared" si="248"/>
        <v>59.600004252704181</v>
      </c>
      <c r="G162">
        <f t="shared" si="248"/>
        <v>59.600004252704181</v>
      </c>
      <c r="H162">
        <f t="shared" si="248"/>
        <v>59.600004252704181</v>
      </c>
      <c r="I162">
        <f t="shared" si="248"/>
        <v>59.600004252704181</v>
      </c>
      <c r="J162">
        <f t="shared" si="248"/>
        <v>59.600004252704181</v>
      </c>
      <c r="K162">
        <f t="shared" si="248"/>
        <v>59.600004252704181</v>
      </c>
      <c r="L162">
        <f t="shared" si="248"/>
        <v>59.600004252704181</v>
      </c>
      <c r="M162">
        <f t="shared" si="248"/>
        <v>59.600004252704181</v>
      </c>
      <c r="N162">
        <f t="shared" si="248"/>
        <v>59.600004252704181</v>
      </c>
      <c r="O162">
        <f t="shared" si="248"/>
        <v>59.600004252704181</v>
      </c>
      <c r="P162">
        <f t="shared" si="248"/>
        <v>59.600004252704181</v>
      </c>
      <c r="Q162">
        <f t="shared" si="248"/>
        <v>59.600004252704181</v>
      </c>
      <c r="R162">
        <f t="shared" si="248"/>
        <v>59.600004252704181</v>
      </c>
      <c r="S162">
        <f t="shared" si="248"/>
        <v>59.600004252704181</v>
      </c>
      <c r="T162">
        <f t="shared" si="248"/>
        <v>59.600004252704181</v>
      </c>
      <c r="U162">
        <f t="shared" si="248"/>
        <v>54.600004252704181</v>
      </c>
      <c r="V162">
        <f t="shared" si="248"/>
        <v>54.600004252704181</v>
      </c>
      <c r="W162">
        <f t="shared" si="248"/>
        <v>59.600004252704181</v>
      </c>
      <c r="X162">
        <f t="shared" si="248"/>
        <v>59.600004252704181</v>
      </c>
      <c r="Y162">
        <f t="shared" si="248"/>
        <v>59.600004252704181</v>
      </c>
      <c r="Z162">
        <f t="shared" si="248"/>
        <v>59.600004252704181</v>
      </c>
      <c r="AA162">
        <f t="shared" si="248"/>
        <v>59.600004252704181</v>
      </c>
      <c r="AB162">
        <f t="shared" si="248"/>
        <v>59.600004252704181</v>
      </c>
      <c r="AC162">
        <f t="shared" si="248"/>
        <v>59.600004252704181</v>
      </c>
      <c r="AD162">
        <f t="shared" si="248"/>
        <v>59.600004252704181</v>
      </c>
      <c r="AE162">
        <f t="shared" si="248"/>
        <v>59.600004252704181</v>
      </c>
      <c r="AF162">
        <f t="shared" si="248"/>
        <v>59.600004252704181</v>
      </c>
      <c r="AG162">
        <f t="shared" si="248"/>
        <v>59.600004252704181</v>
      </c>
      <c r="AH162">
        <f t="shared" ref="AH162:BH162" si="249">MIN(AH160+AH$101,AH$97)</f>
        <v>59.600004252704181</v>
      </c>
      <c r="AI162">
        <f t="shared" si="249"/>
        <v>59.600004252704181</v>
      </c>
      <c r="AJ162">
        <f t="shared" si="249"/>
        <v>59.600004252704181</v>
      </c>
      <c r="AK162">
        <f t="shared" si="249"/>
        <v>59.600004252704181</v>
      </c>
      <c r="AL162">
        <f t="shared" si="249"/>
        <v>59.600004252704181</v>
      </c>
      <c r="AM162">
        <f t="shared" si="249"/>
        <v>60.502884252704185</v>
      </c>
      <c r="AN162">
        <f t="shared" si="249"/>
        <v>59.600004252704181</v>
      </c>
      <c r="AO162">
        <f t="shared" si="249"/>
        <v>60.186084252704184</v>
      </c>
      <c r="AP162">
        <f t="shared" si="249"/>
        <v>59.600004252704181</v>
      </c>
      <c r="AQ162">
        <f t="shared" si="249"/>
        <v>59.600004252704181</v>
      </c>
      <c r="AR162">
        <f t="shared" si="249"/>
        <v>59.600004252704181</v>
      </c>
      <c r="AS162">
        <f t="shared" si="249"/>
        <v>59.600004252704181</v>
      </c>
      <c r="AT162">
        <f t="shared" si="249"/>
        <v>59.600004252704181</v>
      </c>
      <c r="AU162">
        <f t="shared" si="249"/>
        <v>59.600004252704181</v>
      </c>
      <c r="AV162">
        <f t="shared" si="249"/>
        <v>59.600004252704181</v>
      </c>
      <c r="AW162">
        <f t="shared" si="249"/>
        <v>59.600004252704181</v>
      </c>
      <c r="AX162">
        <f t="shared" si="249"/>
        <v>59.600004252704181</v>
      </c>
      <c r="AY162">
        <f t="shared" si="249"/>
        <v>59.600004252704181</v>
      </c>
      <c r="AZ162">
        <f t="shared" si="249"/>
        <v>59.600004252704181</v>
      </c>
      <c r="BA162">
        <f t="shared" si="249"/>
        <v>59.600004252704181</v>
      </c>
      <c r="BB162">
        <f t="shared" si="249"/>
        <v>59.600004252704181</v>
      </c>
      <c r="BC162">
        <f t="shared" si="249"/>
        <v>59.600004252704181</v>
      </c>
      <c r="BD162">
        <f t="shared" si="249"/>
        <v>59.600004252704181</v>
      </c>
      <c r="BE162">
        <f t="shared" si="249"/>
        <v>59.600004252704181</v>
      </c>
      <c r="BF162">
        <f t="shared" si="249"/>
        <v>59.600004252704181</v>
      </c>
      <c r="BG162">
        <f t="shared" si="249"/>
        <v>59.600004252704181</v>
      </c>
      <c r="BH162">
        <f t="shared" si="249"/>
        <v>59.600004252704181</v>
      </c>
    </row>
    <row r="163" spans="1:60" x14ac:dyDescent="0.25">
      <c r="A163" t="s">
        <v>736</v>
      </c>
      <c r="B163">
        <f t="shared" ref="B163:AG163" si="250">B160+B$101</f>
        <v>59.600004252704181</v>
      </c>
      <c r="C163">
        <f t="shared" si="250"/>
        <v>59.613204252704179</v>
      </c>
      <c r="D163">
        <f t="shared" si="250"/>
        <v>59.600004252704181</v>
      </c>
      <c r="E163">
        <f t="shared" si="250"/>
        <v>59.621787903812148</v>
      </c>
      <c r="F163">
        <f t="shared" si="250"/>
        <v>59.600004252704181</v>
      </c>
      <c r="G163">
        <f t="shared" si="250"/>
        <v>59.600004252704181</v>
      </c>
      <c r="H163">
        <f t="shared" si="250"/>
        <v>59.600004252704181</v>
      </c>
      <c r="I163">
        <f t="shared" si="250"/>
        <v>59.600004252704181</v>
      </c>
      <c r="J163">
        <f t="shared" si="250"/>
        <v>59.600004252704181</v>
      </c>
      <c r="K163">
        <f t="shared" si="250"/>
        <v>59.600004252704181</v>
      </c>
      <c r="L163">
        <f t="shared" si="250"/>
        <v>59.600004252704181</v>
      </c>
      <c r="M163">
        <f t="shared" si="250"/>
        <v>59.600004252704181</v>
      </c>
      <c r="N163">
        <f t="shared" si="250"/>
        <v>59.600004252704181</v>
      </c>
      <c r="O163">
        <f t="shared" si="250"/>
        <v>59.600004252704181</v>
      </c>
      <c r="P163">
        <f t="shared" si="250"/>
        <v>59.600004252704181</v>
      </c>
      <c r="Q163">
        <f t="shared" si="250"/>
        <v>59.600004252704181</v>
      </c>
      <c r="R163">
        <f t="shared" si="250"/>
        <v>59.600004252704181</v>
      </c>
      <c r="S163">
        <f t="shared" si="250"/>
        <v>59.600004252704181</v>
      </c>
      <c r="T163">
        <f t="shared" si="250"/>
        <v>59.600004252704181</v>
      </c>
      <c r="U163">
        <f t="shared" si="250"/>
        <v>54.600004252704181</v>
      </c>
      <c r="V163">
        <f t="shared" si="250"/>
        <v>54.600004252704181</v>
      </c>
      <c r="W163">
        <f t="shared" si="250"/>
        <v>59.600004252704181</v>
      </c>
      <c r="X163">
        <f t="shared" si="250"/>
        <v>59.600004252704181</v>
      </c>
      <c r="Y163">
        <f t="shared" si="250"/>
        <v>59.600004252704181</v>
      </c>
      <c r="Z163">
        <f t="shared" si="250"/>
        <v>59.600004252704181</v>
      </c>
      <c r="AA163">
        <f t="shared" si="250"/>
        <v>59.600004252704181</v>
      </c>
      <c r="AB163">
        <f t="shared" si="250"/>
        <v>59.600004252704181</v>
      </c>
      <c r="AC163">
        <f t="shared" si="250"/>
        <v>59.600004252704181</v>
      </c>
      <c r="AD163">
        <f t="shared" si="250"/>
        <v>59.600004252704181</v>
      </c>
      <c r="AE163">
        <f t="shared" si="250"/>
        <v>59.600004252704181</v>
      </c>
      <c r="AF163">
        <f t="shared" si="250"/>
        <v>59.600004252704181</v>
      </c>
      <c r="AG163">
        <f t="shared" si="250"/>
        <v>59.600004252704181</v>
      </c>
      <c r="AH163">
        <f t="shared" ref="AH163:BH163" si="251">AH160+AH$101</f>
        <v>59.600004252704181</v>
      </c>
      <c r="AI163">
        <f t="shared" si="251"/>
        <v>59.600004252704181</v>
      </c>
      <c r="AJ163">
        <f t="shared" si="251"/>
        <v>59.600004252704181</v>
      </c>
      <c r="AK163">
        <f t="shared" si="251"/>
        <v>59.600004252704181</v>
      </c>
      <c r="AL163">
        <f t="shared" si="251"/>
        <v>59.600004252704181</v>
      </c>
      <c r="AM163">
        <f t="shared" si="251"/>
        <v>60.502884252704185</v>
      </c>
      <c r="AN163">
        <f t="shared" si="251"/>
        <v>59.600004252704181</v>
      </c>
      <c r="AO163">
        <f t="shared" si="251"/>
        <v>60.186084252704184</v>
      </c>
      <c r="AP163">
        <f t="shared" si="251"/>
        <v>59.600004252704181</v>
      </c>
      <c r="AQ163">
        <f t="shared" si="251"/>
        <v>59.600004252704181</v>
      </c>
      <c r="AR163">
        <f t="shared" si="251"/>
        <v>59.600004252704181</v>
      </c>
      <c r="AS163">
        <f t="shared" si="251"/>
        <v>59.600004252704181</v>
      </c>
      <c r="AT163">
        <f t="shared" si="251"/>
        <v>59.600004252704181</v>
      </c>
      <c r="AU163">
        <f t="shared" si="251"/>
        <v>59.600004252704181</v>
      </c>
      <c r="AV163">
        <f t="shared" si="251"/>
        <v>59.600004252704181</v>
      </c>
      <c r="AW163">
        <f t="shared" si="251"/>
        <v>59.600004252704181</v>
      </c>
      <c r="AX163">
        <f t="shared" si="251"/>
        <v>59.600004252704181</v>
      </c>
      <c r="AY163">
        <f t="shared" si="251"/>
        <v>59.600004252704181</v>
      </c>
      <c r="AZ163">
        <f t="shared" si="251"/>
        <v>59.600004252704181</v>
      </c>
      <c r="BA163">
        <f t="shared" si="251"/>
        <v>59.600004252704181</v>
      </c>
      <c r="BB163">
        <f t="shared" si="251"/>
        <v>59.600004252704181</v>
      </c>
      <c r="BC163">
        <f t="shared" si="251"/>
        <v>59.600004252704181</v>
      </c>
      <c r="BD163">
        <f t="shared" si="251"/>
        <v>59.600004252704181</v>
      </c>
      <c r="BE163">
        <f t="shared" si="251"/>
        <v>59.600004252704181</v>
      </c>
      <c r="BF163">
        <f t="shared" si="251"/>
        <v>59.600004252704181</v>
      </c>
      <c r="BG163">
        <f t="shared" si="251"/>
        <v>59.600004252704181</v>
      </c>
      <c r="BH163">
        <f t="shared" si="251"/>
        <v>59.600004252704181</v>
      </c>
    </row>
    <row r="164" spans="1:60" x14ac:dyDescent="0.25">
      <c r="A164" t="s">
        <v>737</v>
      </c>
      <c r="B164">
        <f t="shared" ref="B164:AG164" si="252">B160+B$101+10*GlyphOfEvis</f>
        <v>59.600004252704181</v>
      </c>
      <c r="C164">
        <f t="shared" si="252"/>
        <v>59.613204252704179</v>
      </c>
      <c r="D164">
        <f t="shared" si="252"/>
        <v>59.600004252704181</v>
      </c>
      <c r="E164">
        <f t="shared" si="252"/>
        <v>59.621787903812148</v>
      </c>
      <c r="F164">
        <f t="shared" si="252"/>
        <v>59.600004252704181</v>
      </c>
      <c r="G164">
        <f t="shared" si="252"/>
        <v>59.600004252704181</v>
      </c>
      <c r="H164">
        <f t="shared" si="252"/>
        <v>59.600004252704181</v>
      </c>
      <c r="I164">
        <f t="shared" si="252"/>
        <v>59.600004252704181</v>
      </c>
      <c r="J164">
        <f t="shared" si="252"/>
        <v>59.600004252704181</v>
      </c>
      <c r="K164">
        <f t="shared" si="252"/>
        <v>59.600004252704181</v>
      </c>
      <c r="L164">
        <f t="shared" si="252"/>
        <v>59.600004252704181</v>
      </c>
      <c r="M164">
        <f t="shared" si="252"/>
        <v>59.600004252704181</v>
      </c>
      <c r="N164">
        <f t="shared" si="252"/>
        <v>59.600004252704181</v>
      </c>
      <c r="O164">
        <f t="shared" si="252"/>
        <v>59.600004252704181</v>
      </c>
      <c r="P164">
        <f t="shared" si="252"/>
        <v>59.600004252704181</v>
      </c>
      <c r="Q164">
        <f t="shared" si="252"/>
        <v>59.600004252704181</v>
      </c>
      <c r="R164">
        <f t="shared" si="252"/>
        <v>59.600004252704181</v>
      </c>
      <c r="S164">
        <f t="shared" si="252"/>
        <v>59.600004252704181</v>
      </c>
      <c r="T164">
        <f t="shared" si="252"/>
        <v>59.600004252704181</v>
      </c>
      <c r="U164">
        <f t="shared" si="252"/>
        <v>54.600004252704181</v>
      </c>
      <c r="V164">
        <f t="shared" si="252"/>
        <v>54.600004252704181</v>
      </c>
      <c r="W164">
        <f t="shared" si="252"/>
        <v>59.600004252704181</v>
      </c>
      <c r="X164">
        <f t="shared" si="252"/>
        <v>59.600004252704181</v>
      </c>
      <c r="Y164">
        <f t="shared" si="252"/>
        <v>59.600004252704181</v>
      </c>
      <c r="Z164">
        <f t="shared" si="252"/>
        <v>59.600004252704181</v>
      </c>
      <c r="AA164">
        <f t="shared" si="252"/>
        <v>59.600004252704181</v>
      </c>
      <c r="AB164">
        <f t="shared" si="252"/>
        <v>59.600004252704181</v>
      </c>
      <c r="AC164">
        <f t="shared" si="252"/>
        <v>59.600004252704181</v>
      </c>
      <c r="AD164">
        <f t="shared" si="252"/>
        <v>59.600004252704181</v>
      </c>
      <c r="AE164">
        <f t="shared" si="252"/>
        <v>59.600004252704181</v>
      </c>
      <c r="AF164">
        <f t="shared" si="252"/>
        <v>59.600004252704181</v>
      </c>
      <c r="AG164">
        <f t="shared" si="252"/>
        <v>59.600004252704181</v>
      </c>
      <c r="AH164">
        <f t="shared" ref="AH164:BH164" si="253">AH160+AH$101+10*GlyphOfEvis</f>
        <v>59.600004252704181</v>
      </c>
      <c r="AI164">
        <f t="shared" si="253"/>
        <v>59.600004252704181</v>
      </c>
      <c r="AJ164">
        <f t="shared" si="253"/>
        <v>59.600004252704181</v>
      </c>
      <c r="AK164">
        <f t="shared" si="253"/>
        <v>59.600004252704181</v>
      </c>
      <c r="AL164">
        <f t="shared" si="253"/>
        <v>59.600004252704181</v>
      </c>
      <c r="AM164">
        <f t="shared" si="253"/>
        <v>60.502884252704185</v>
      </c>
      <c r="AN164">
        <f t="shared" si="253"/>
        <v>59.600004252704181</v>
      </c>
      <c r="AO164">
        <f t="shared" si="253"/>
        <v>60.186084252704184</v>
      </c>
      <c r="AP164">
        <f t="shared" si="253"/>
        <v>59.600004252704181</v>
      </c>
      <c r="AQ164">
        <f t="shared" si="253"/>
        <v>59.600004252704181</v>
      </c>
      <c r="AR164">
        <f t="shared" si="253"/>
        <v>59.600004252704181</v>
      </c>
      <c r="AS164">
        <f t="shared" si="253"/>
        <v>59.600004252704181</v>
      </c>
      <c r="AT164">
        <f t="shared" si="253"/>
        <v>59.600004252704181</v>
      </c>
      <c r="AU164">
        <f t="shared" si="253"/>
        <v>59.600004252704181</v>
      </c>
      <c r="AV164">
        <f t="shared" si="253"/>
        <v>59.600004252704181</v>
      </c>
      <c r="AW164">
        <f t="shared" si="253"/>
        <v>59.600004252704181</v>
      </c>
      <c r="AX164">
        <f t="shared" si="253"/>
        <v>59.600004252704181</v>
      </c>
      <c r="AY164">
        <f t="shared" si="253"/>
        <v>59.600004252704181</v>
      </c>
      <c r="AZ164">
        <f t="shared" si="253"/>
        <v>59.600004252704181</v>
      </c>
      <c r="BA164">
        <f t="shared" si="253"/>
        <v>59.600004252704181</v>
      </c>
      <c r="BB164">
        <f t="shared" si="253"/>
        <v>59.600004252704181</v>
      </c>
      <c r="BC164">
        <f t="shared" si="253"/>
        <v>59.600004252704181</v>
      </c>
      <c r="BD164">
        <f t="shared" si="253"/>
        <v>59.600004252704181</v>
      </c>
      <c r="BE164">
        <f t="shared" si="253"/>
        <v>59.600004252704181</v>
      </c>
      <c r="BF164">
        <f t="shared" si="253"/>
        <v>59.600004252704181</v>
      </c>
      <c r="BG164">
        <f t="shared" si="253"/>
        <v>59.600004252704181</v>
      </c>
      <c r="BH164">
        <f t="shared" si="253"/>
        <v>59.600004252704181</v>
      </c>
    </row>
    <row r="165" spans="1:60" x14ac:dyDescent="0.25">
      <c r="A165" t="s">
        <v>738</v>
      </c>
      <c r="B165">
        <f t="shared" ref="B165:AG165" si="254">B160+B$101+5*B$14</f>
        <v>59.600004252704181</v>
      </c>
      <c r="C165">
        <f t="shared" si="254"/>
        <v>59.613204252704179</v>
      </c>
      <c r="D165">
        <f t="shared" si="254"/>
        <v>59.600004252704181</v>
      </c>
      <c r="E165">
        <f t="shared" si="254"/>
        <v>59.621787903812148</v>
      </c>
      <c r="F165">
        <f t="shared" si="254"/>
        <v>59.600004252704181</v>
      </c>
      <c r="G165">
        <f t="shared" si="254"/>
        <v>59.600004252704181</v>
      </c>
      <c r="H165">
        <f t="shared" si="254"/>
        <v>59.600004252704181</v>
      </c>
      <c r="I165">
        <f t="shared" si="254"/>
        <v>59.600004252704181</v>
      </c>
      <c r="J165">
        <f t="shared" si="254"/>
        <v>59.600004252704181</v>
      </c>
      <c r="K165">
        <f t="shared" si="254"/>
        <v>59.600004252704181</v>
      </c>
      <c r="L165">
        <f t="shared" si="254"/>
        <v>59.600004252704181</v>
      </c>
      <c r="M165">
        <f t="shared" si="254"/>
        <v>59.600004252704181</v>
      </c>
      <c r="N165">
        <f t="shared" si="254"/>
        <v>59.600004252704181</v>
      </c>
      <c r="O165">
        <f t="shared" si="254"/>
        <v>59.600004252704181</v>
      </c>
      <c r="P165">
        <f t="shared" si="254"/>
        <v>59.600004252704181</v>
      </c>
      <c r="Q165">
        <f t="shared" si="254"/>
        <v>59.600004252704181</v>
      </c>
      <c r="R165">
        <f t="shared" si="254"/>
        <v>59.600004252704181</v>
      </c>
      <c r="S165">
        <f t="shared" si="254"/>
        <v>59.600004252704181</v>
      </c>
      <c r="T165">
        <f t="shared" si="254"/>
        <v>59.600004252704181</v>
      </c>
      <c r="U165">
        <f t="shared" si="254"/>
        <v>54.600004252704181</v>
      </c>
      <c r="V165">
        <f t="shared" si="254"/>
        <v>54.600004252704181</v>
      </c>
      <c r="W165">
        <f t="shared" si="254"/>
        <v>59.600004252704181</v>
      </c>
      <c r="X165">
        <f t="shared" si="254"/>
        <v>59.600004252704181</v>
      </c>
      <c r="Y165">
        <f t="shared" si="254"/>
        <v>59.600004252704181</v>
      </c>
      <c r="Z165">
        <f t="shared" si="254"/>
        <v>59.600004252704181</v>
      </c>
      <c r="AA165">
        <f t="shared" si="254"/>
        <v>59.600004252704181</v>
      </c>
      <c r="AB165">
        <f t="shared" si="254"/>
        <v>59.600004252704181</v>
      </c>
      <c r="AC165">
        <f t="shared" si="254"/>
        <v>59.600004252704181</v>
      </c>
      <c r="AD165">
        <f t="shared" si="254"/>
        <v>59.600004252704181</v>
      </c>
      <c r="AE165">
        <f t="shared" si="254"/>
        <v>59.600004252704181</v>
      </c>
      <c r="AF165">
        <f t="shared" si="254"/>
        <v>59.600004252704181</v>
      </c>
      <c r="AG165">
        <f t="shared" si="254"/>
        <v>59.600004252704181</v>
      </c>
      <c r="AH165">
        <f t="shared" ref="AH165:BH165" si="255">AH160+AH$101+5*AH$14</f>
        <v>59.600004252704181</v>
      </c>
      <c r="AI165">
        <f t="shared" si="255"/>
        <v>59.600004252704181</v>
      </c>
      <c r="AJ165">
        <f t="shared" si="255"/>
        <v>59.600004252704181</v>
      </c>
      <c r="AK165">
        <f t="shared" si="255"/>
        <v>59.600004252704181</v>
      </c>
      <c r="AL165">
        <f t="shared" si="255"/>
        <v>59.600004252704181</v>
      </c>
      <c r="AM165">
        <f t="shared" si="255"/>
        <v>60.502884252704185</v>
      </c>
      <c r="AN165">
        <f t="shared" si="255"/>
        <v>59.600004252704181</v>
      </c>
      <c r="AO165">
        <f t="shared" si="255"/>
        <v>60.186084252704184</v>
      </c>
      <c r="AP165">
        <f t="shared" si="255"/>
        <v>59.600004252704181</v>
      </c>
      <c r="AQ165">
        <f t="shared" si="255"/>
        <v>59.600004252704181</v>
      </c>
      <c r="AR165">
        <f t="shared" si="255"/>
        <v>59.600004252704181</v>
      </c>
      <c r="AS165">
        <f t="shared" si="255"/>
        <v>64.600004252704181</v>
      </c>
      <c r="AT165">
        <f t="shared" si="255"/>
        <v>59.600004252704181</v>
      </c>
      <c r="AU165">
        <f t="shared" si="255"/>
        <v>59.600004252704181</v>
      </c>
      <c r="AV165">
        <f t="shared" si="255"/>
        <v>59.600004252704181</v>
      </c>
      <c r="AW165">
        <f t="shared" si="255"/>
        <v>59.600004252704181</v>
      </c>
      <c r="AX165">
        <f t="shared" si="255"/>
        <v>59.600004252704181</v>
      </c>
      <c r="AY165">
        <f t="shared" si="255"/>
        <v>59.600004252704181</v>
      </c>
      <c r="AZ165">
        <f t="shared" si="255"/>
        <v>59.600004252704181</v>
      </c>
      <c r="BA165">
        <f t="shared" si="255"/>
        <v>59.600004252704181</v>
      </c>
      <c r="BB165">
        <f t="shared" si="255"/>
        <v>59.600004252704181</v>
      </c>
      <c r="BC165">
        <f t="shared" si="255"/>
        <v>59.600004252704181</v>
      </c>
      <c r="BD165">
        <f t="shared" si="255"/>
        <v>59.600004252704181</v>
      </c>
      <c r="BE165">
        <f t="shared" si="255"/>
        <v>59.600004252704181</v>
      </c>
      <c r="BF165">
        <f t="shared" si="255"/>
        <v>59.600004252704181</v>
      </c>
      <c r="BG165">
        <f t="shared" si="255"/>
        <v>59.600004252704181</v>
      </c>
      <c r="BH165">
        <f t="shared" si="255"/>
        <v>59.600004252704181</v>
      </c>
    </row>
    <row r="167" spans="1:60" x14ac:dyDescent="0.25">
      <c r="A167" t="s">
        <v>681</v>
      </c>
      <c r="B167">
        <f t="shared" ref="B167:AG167" si="256">UnleashedRage*(Kings*B$71+B$73+B159+400*(B154+B155))*(1+0.02*SavageCombat)</f>
        <v>7704.0392000000002</v>
      </c>
      <c r="C167">
        <f t="shared" si="256"/>
        <v>7705.2976000000008</v>
      </c>
      <c r="D167">
        <f t="shared" si="256"/>
        <v>7705.1832000000004</v>
      </c>
      <c r="E167">
        <f t="shared" si="256"/>
        <v>7704.0392000000002</v>
      </c>
      <c r="F167">
        <f t="shared" si="256"/>
        <v>7704.0392000000002</v>
      </c>
      <c r="G167">
        <f t="shared" si="256"/>
        <v>7704.0392000000002</v>
      </c>
      <c r="H167">
        <f t="shared" si="256"/>
        <v>7704.0392000000002</v>
      </c>
      <c r="I167">
        <f t="shared" si="256"/>
        <v>7704.0392000000002</v>
      </c>
      <c r="J167">
        <f t="shared" si="256"/>
        <v>7704.0392000000002</v>
      </c>
      <c r="K167">
        <f t="shared" si="256"/>
        <v>7704.0392000000002</v>
      </c>
      <c r="L167">
        <f t="shared" si="256"/>
        <v>7704.0392000000002</v>
      </c>
      <c r="M167">
        <f t="shared" si="256"/>
        <v>7704.0392000000002</v>
      </c>
      <c r="N167">
        <f t="shared" si="256"/>
        <v>7704.0392000000002</v>
      </c>
      <c r="O167">
        <f t="shared" si="256"/>
        <v>7704.0392000000002</v>
      </c>
      <c r="P167">
        <f t="shared" si="256"/>
        <v>7704.0392000000002</v>
      </c>
      <c r="Q167">
        <f t="shared" si="256"/>
        <v>7704.0392000000002</v>
      </c>
      <c r="R167">
        <f t="shared" si="256"/>
        <v>7704.0392000000002</v>
      </c>
      <c r="S167">
        <f t="shared" si="256"/>
        <v>7704.0392000000002</v>
      </c>
      <c r="T167">
        <f t="shared" si="256"/>
        <v>7704.0392000000002</v>
      </c>
      <c r="U167">
        <f t="shared" si="256"/>
        <v>7704.0392000000002</v>
      </c>
      <c r="V167">
        <f t="shared" si="256"/>
        <v>7704.0392000000002</v>
      </c>
      <c r="W167">
        <f t="shared" si="256"/>
        <v>7704.0392000000002</v>
      </c>
      <c r="X167">
        <f t="shared" si="256"/>
        <v>7704.0392000000002</v>
      </c>
      <c r="Y167">
        <f t="shared" si="256"/>
        <v>7704.0392000000002</v>
      </c>
      <c r="Z167">
        <f t="shared" si="256"/>
        <v>7704.0392000000002</v>
      </c>
      <c r="AA167">
        <f t="shared" si="256"/>
        <v>7704.0392000000002</v>
      </c>
      <c r="AB167">
        <f t="shared" si="256"/>
        <v>7704.0392000000002</v>
      </c>
      <c r="AC167">
        <f t="shared" si="256"/>
        <v>7704.0392000000002</v>
      </c>
      <c r="AD167">
        <f t="shared" si="256"/>
        <v>7704.0392000000002</v>
      </c>
      <c r="AE167">
        <f t="shared" si="256"/>
        <v>7704.0392000000002</v>
      </c>
      <c r="AF167">
        <f t="shared" si="256"/>
        <v>7704.0392000000002</v>
      </c>
      <c r="AG167">
        <f t="shared" si="256"/>
        <v>7704.0392000000002</v>
      </c>
      <c r="AH167">
        <f t="shared" ref="AH167:BH167" si="257">UnleashedRage*(Kings*AH$71+AH$73+AH159+400*(AH154+AH155))*(1+0.02*SavageCombat)</f>
        <v>7704.0392000000002</v>
      </c>
      <c r="AI167">
        <f t="shared" si="257"/>
        <v>7704.0392000000002</v>
      </c>
      <c r="AJ167">
        <f t="shared" si="257"/>
        <v>7704.0392000000002</v>
      </c>
      <c r="AK167">
        <f t="shared" si="257"/>
        <v>7704.0392000000002</v>
      </c>
      <c r="AL167">
        <f t="shared" si="257"/>
        <v>7443.2071999999998</v>
      </c>
      <c r="AM167">
        <f t="shared" si="257"/>
        <v>7790.1137600000011</v>
      </c>
      <c r="AN167">
        <f t="shared" si="257"/>
        <v>7534.7271999999994</v>
      </c>
      <c r="AO167">
        <f t="shared" si="257"/>
        <v>7759.9121599999999</v>
      </c>
      <c r="AP167">
        <f t="shared" si="257"/>
        <v>7704.0392000000002</v>
      </c>
      <c r="AQ167">
        <f t="shared" si="257"/>
        <v>7704.0392000000002</v>
      </c>
      <c r="AR167">
        <f t="shared" si="257"/>
        <v>7704.0392000000002</v>
      </c>
      <c r="AS167">
        <f t="shared" si="257"/>
        <v>7704.0392000000002</v>
      </c>
      <c r="AT167">
        <f t="shared" si="257"/>
        <v>7704.0392000000002</v>
      </c>
      <c r="AU167">
        <f t="shared" si="257"/>
        <v>7704.0392000000002</v>
      </c>
      <c r="AV167">
        <f t="shared" si="257"/>
        <v>7704.0392000000002</v>
      </c>
      <c r="AW167">
        <f t="shared" si="257"/>
        <v>7704.0392000000002</v>
      </c>
      <c r="AX167">
        <f t="shared" si="257"/>
        <v>7704.0392000000002</v>
      </c>
      <c r="AY167">
        <f t="shared" si="257"/>
        <v>7704.0392000000002</v>
      </c>
      <c r="AZ167">
        <f t="shared" si="257"/>
        <v>7704.0392000000002</v>
      </c>
      <c r="BA167">
        <f t="shared" si="257"/>
        <v>7704.0392000000002</v>
      </c>
      <c r="BB167">
        <f t="shared" si="257"/>
        <v>7704.0392000000002</v>
      </c>
      <c r="BC167">
        <f t="shared" si="257"/>
        <v>7704.0392000000002</v>
      </c>
      <c r="BD167">
        <f t="shared" si="257"/>
        <v>7704.0392000000002</v>
      </c>
      <c r="BE167">
        <f t="shared" si="257"/>
        <v>7704.0392000000002</v>
      </c>
      <c r="BF167">
        <f t="shared" si="257"/>
        <v>7704.0392000000002</v>
      </c>
      <c r="BG167">
        <f t="shared" si="257"/>
        <v>7704.0392000000002</v>
      </c>
      <c r="BH167">
        <f t="shared" si="257"/>
        <v>7704.0392000000002</v>
      </c>
    </row>
    <row r="169" spans="1:60" x14ac:dyDescent="0.25">
      <c r="A169" t="s">
        <v>739</v>
      </c>
      <c r="B169">
        <f t="shared" ref="B169:AG169" si="258">GlyphOfSS*0.01*B165/2</f>
        <v>0.29800002126352093</v>
      </c>
      <c r="C169">
        <f t="shared" si="258"/>
        <v>0.29806602126352089</v>
      </c>
      <c r="D169">
        <f t="shared" si="258"/>
        <v>0.29800002126352093</v>
      </c>
      <c r="E169">
        <f t="shared" si="258"/>
        <v>0.29810893951906076</v>
      </c>
      <c r="F169">
        <f t="shared" si="258"/>
        <v>0.29800002126352093</v>
      </c>
      <c r="G169">
        <f t="shared" si="258"/>
        <v>0.29800002126352093</v>
      </c>
      <c r="H169">
        <f t="shared" si="258"/>
        <v>0.29800002126352093</v>
      </c>
      <c r="I169">
        <f t="shared" si="258"/>
        <v>0.29800002126352093</v>
      </c>
      <c r="J169">
        <f t="shared" si="258"/>
        <v>0.29800002126352093</v>
      </c>
      <c r="K169">
        <f t="shared" si="258"/>
        <v>0.29800002126352093</v>
      </c>
      <c r="L169">
        <f t="shared" si="258"/>
        <v>0.29800002126352093</v>
      </c>
      <c r="M169">
        <f t="shared" si="258"/>
        <v>0.29800002126352093</v>
      </c>
      <c r="N169">
        <f t="shared" si="258"/>
        <v>0.29800002126352093</v>
      </c>
      <c r="O169">
        <f t="shared" si="258"/>
        <v>0.29800002126352093</v>
      </c>
      <c r="P169">
        <f t="shared" si="258"/>
        <v>0.29800002126352093</v>
      </c>
      <c r="Q169">
        <f t="shared" si="258"/>
        <v>0.29800002126352093</v>
      </c>
      <c r="R169">
        <f t="shared" si="258"/>
        <v>0.29800002126352093</v>
      </c>
      <c r="S169">
        <f t="shared" si="258"/>
        <v>0.29800002126352093</v>
      </c>
      <c r="T169">
        <f t="shared" si="258"/>
        <v>0.29800002126352093</v>
      </c>
      <c r="U169">
        <f t="shared" si="258"/>
        <v>0.27300002126352091</v>
      </c>
      <c r="V169">
        <f t="shared" si="258"/>
        <v>0.27300002126352091</v>
      </c>
      <c r="W169">
        <f t="shared" si="258"/>
        <v>0.29800002126352093</v>
      </c>
      <c r="X169">
        <f t="shared" si="258"/>
        <v>0.29800002126352093</v>
      </c>
      <c r="Y169">
        <f t="shared" si="258"/>
        <v>0.29800002126352093</v>
      </c>
      <c r="Z169">
        <f t="shared" si="258"/>
        <v>0.29800002126352093</v>
      </c>
      <c r="AA169">
        <f t="shared" si="258"/>
        <v>0.29800002126352093</v>
      </c>
      <c r="AB169">
        <f t="shared" si="258"/>
        <v>0.29800002126352093</v>
      </c>
      <c r="AC169">
        <f t="shared" si="258"/>
        <v>0.29800002126352093</v>
      </c>
      <c r="AD169">
        <f t="shared" si="258"/>
        <v>0.29800002126352093</v>
      </c>
      <c r="AE169">
        <f t="shared" si="258"/>
        <v>0.29800002126352093</v>
      </c>
      <c r="AF169">
        <f t="shared" si="258"/>
        <v>0.29800002126352093</v>
      </c>
      <c r="AG169">
        <f t="shared" si="258"/>
        <v>0.29800002126352093</v>
      </c>
      <c r="AH169">
        <f t="shared" ref="AH169:BH169" si="259">GlyphOfSS*0.01*AH165/2</f>
        <v>0.29800002126352093</v>
      </c>
      <c r="AI169">
        <f t="shared" si="259"/>
        <v>0.29800002126352093</v>
      </c>
      <c r="AJ169">
        <f t="shared" si="259"/>
        <v>0.29800002126352093</v>
      </c>
      <c r="AK169">
        <f t="shared" si="259"/>
        <v>0.29800002126352093</v>
      </c>
      <c r="AL169">
        <f t="shared" si="259"/>
        <v>0.29800002126352093</v>
      </c>
      <c r="AM169">
        <f t="shared" si="259"/>
        <v>0.30251442126352091</v>
      </c>
      <c r="AN169">
        <f t="shared" si="259"/>
        <v>0.29800002126352093</v>
      </c>
      <c r="AO169">
        <f t="shared" si="259"/>
        <v>0.30093042126352093</v>
      </c>
      <c r="AP169">
        <f t="shared" si="259"/>
        <v>0.29800002126352093</v>
      </c>
      <c r="AQ169">
        <f t="shared" si="259"/>
        <v>0.29800002126352093</v>
      </c>
      <c r="AR169">
        <f t="shared" si="259"/>
        <v>0.29800002126352093</v>
      </c>
      <c r="AS169">
        <f t="shared" si="259"/>
        <v>0.3230000212635209</v>
      </c>
      <c r="AT169">
        <f t="shared" si="259"/>
        <v>0.29800002126352093</v>
      </c>
      <c r="AU169">
        <f t="shared" si="259"/>
        <v>0.29800002126352093</v>
      </c>
      <c r="AV169">
        <f t="shared" si="259"/>
        <v>0.29800002126352093</v>
      </c>
      <c r="AW169">
        <f t="shared" si="259"/>
        <v>0.29800002126352093</v>
      </c>
      <c r="AX169">
        <f t="shared" si="259"/>
        <v>0.29800002126352093</v>
      </c>
      <c r="AY169">
        <f t="shared" si="259"/>
        <v>0.29800002126352093</v>
      </c>
      <c r="AZ169">
        <f t="shared" si="259"/>
        <v>0.29800002126352093</v>
      </c>
      <c r="BA169">
        <f t="shared" si="259"/>
        <v>0.29800002126352093</v>
      </c>
      <c r="BB169">
        <f t="shared" si="259"/>
        <v>0.29800002126352093</v>
      </c>
      <c r="BC169">
        <f t="shared" si="259"/>
        <v>0.29800002126352093</v>
      </c>
      <c r="BD169">
        <f t="shared" si="259"/>
        <v>0.29800002126352093</v>
      </c>
      <c r="BE169">
        <f t="shared" si="259"/>
        <v>0.29800002126352093</v>
      </c>
      <c r="BF169">
        <f t="shared" si="259"/>
        <v>0.29800002126352093</v>
      </c>
      <c r="BG169">
        <f t="shared" si="259"/>
        <v>0.29800002126352093</v>
      </c>
      <c r="BH169">
        <f t="shared" si="259"/>
        <v>0.29800002126352093</v>
      </c>
    </row>
    <row r="170" spans="1:60" x14ac:dyDescent="0.25">
      <c r="A170" t="s">
        <v>740</v>
      </c>
      <c r="B170">
        <f t="shared" ref="B170:AG170" si="260">1+B169</f>
        <v>1.298000021263521</v>
      </c>
      <c r="C170">
        <f t="shared" si="260"/>
        <v>1.2980660212635209</v>
      </c>
      <c r="D170">
        <f t="shared" si="260"/>
        <v>1.298000021263521</v>
      </c>
      <c r="E170">
        <f t="shared" si="260"/>
        <v>1.2981089395190608</v>
      </c>
      <c r="F170">
        <f t="shared" si="260"/>
        <v>1.298000021263521</v>
      </c>
      <c r="G170">
        <f t="shared" si="260"/>
        <v>1.298000021263521</v>
      </c>
      <c r="H170">
        <f t="shared" si="260"/>
        <v>1.298000021263521</v>
      </c>
      <c r="I170">
        <f t="shared" si="260"/>
        <v>1.298000021263521</v>
      </c>
      <c r="J170">
        <f t="shared" si="260"/>
        <v>1.298000021263521</v>
      </c>
      <c r="K170">
        <f t="shared" si="260"/>
        <v>1.298000021263521</v>
      </c>
      <c r="L170">
        <f t="shared" si="260"/>
        <v>1.298000021263521</v>
      </c>
      <c r="M170">
        <f t="shared" si="260"/>
        <v>1.298000021263521</v>
      </c>
      <c r="N170">
        <f t="shared" si="260"/>
        <v>1.298000021263521</v>
      </c>
      <c r="O170">
        <f t="shared" si="260"/>
        <v>1.298000021263521</v>
      </c>
      <c r="P170">
        <f t="shared" si="260"/>
        <v>1.298000021263521</v>
      </c>
      <c r="Q170">
        <f t="shared" si="260"/>
        <v>1.298000021263521</v>
      </c>
      <c r="R170">
        <f t="shared" si="260"/>
        <v>1.298000021263521</v>
      </c>
      <c r="S170">
        <f t="shared" si="260"/>
        <v>1.298000021263521</v>
      </c>
      <c r="T170">
        <f t="shared" si="260"/>
        <v>1.298000021263521</v>
      </c>
      <c r="U170">
        <f t="shared" si="260"/>
        <v>1.2730000212635209</v>
      </c>
      <c r="V170">
        <f t="shared" si="260"/>
        <v>1.2730000212635209</v>
      </c>
      <c r="W170">
        <f t="shared" si="260"/>
        <v>1.298000021263521</v>
      </c>
      <c r="X170">
        <f t="shared" si="260"/>
        <v>1.298000021263521</v>
      </c>
      <c r="Y170">
        <f t="shared" si="260"/>
        <v>1.298000021263521</v>
      </c>
      <c r="Z170">
        <f t="shared" si="260"/>
        <v>1.298000021263521</v>
      </c>
      <c r="AA170">
        <f t="shared" si="260"/>
        <v>1.298000021263521</v>
      </c>
      <c r="AB170">
        <f t="shared" si="260"/>
        <v>1.298000021263521</v>
      </c>
      <c r="AC170">
        <f t="shared" si="260"/>
        <v>1.298000021263521</v>
      </c>
      <c r="AD170">
        <f t="shared" si="260"/>
        <v>1.298000021263521</v>
      </c>
      <c r="AE170">
        <f t="shared" si="260"/>
        <v>1.298000021263521</v>
      </c>
      <c r="AF170">
        <f t="shared" si="260"/>
        <v>1.298000021263521</v>
      </c>
      <c r="AG170">
        <f t="shared" si="260"/>
        <v>1.298000021263521</v>
      </c>
      <c r="AH170">
        <f t="shared" ref="AH170:BH170" si="261">1+AH169</f>
        <v>1.298000021263521</v>
      </c>
      <c r="AI170">
        <f t="shared" si="261"/>
        <v>1.298000021263521</v>
      </c>
      <c r="AJ170">
        <f t="shared" si="261"/>
        <v>1.298000021263521</v>
      </c>
      <c r="AK170">
        <f t="shared" si="261"/>
        <v>1.298000021263521</v>
      </c>
      <c r="AL170">
        <f t="shared" si="261"/>
        <v>1.298000021263521</v>
      </c>
      <c r="AM170">
        <f t="shared" si="261"/>
        <v>1.3025144212635209</v>
      </c>
      <c r="AN170">
        <f t="shared" si="261"/>
        <v>1.298000021263521</v>
      </c>
      <c r="AO170">
        <f t="shared" si="261"/>
        <v>1.3009304212635209</v>
      </c>
      <c r="AP170">
        <f t="shared" si="261"/>
        <v>1.298000021263521</v>
      </c>
      <c r="AQ170">
        <f t="shared" si="261"/>
        <v>1.298000021263521</v>
      </c>
      <c r="AR170">
        <f t="shared" si="261"/>
        <v>1.298000021263521</v>
      </c>
      <c r="AS170">
        <f t="shared" si="261"/>
        <v>1.3230000212635209</v>
      </c>
      <c r="AT170">
        <f t="shared" si="261"/>
        <v>1.298000021263521</v>
      </c>
      <c r="AU170">
        <f t="shared" si="261"/>
        <v>1.298000021263521</v>
      </c>
      <c r="AV170">
        <f t="shared" si="261"/>
        <v>1.298000021263521</v>
      </c>
      <c r="AW170">
        <f t="shared" si="261"/>
        <v>1.298000021263521</v>
      </c>
      <c r="AX170">
        <f t="shared" si="261"/>
        <v>1.298000021263521</v>
      </c>
      <c r="AY170">
        <f t="shared" si="261"/>
        <v>1.298000021263521</v>
      </c>
      <c r="AZ170">
        <f t="shared" si="261"/>
        <v>1.298000021263521</v>
      </c>
      <c r="BA170">
        <f t="shared" si="261"/>
        <v>1.298000021263521</v>
      </c>
      <c r="BB170">
        <f t="shared" si="261"/>
        <v>1.298000021263521</v>
      </c>
      <c r="BC170">
        <f t="shared" si="261"/>
        <v>1.298000021263521</v>
      </c>
      <c r="BD170">
        <f t="shared" si="261"/>
        <v>1.298000021263521</v>
      </c>
      <c r="BE170">
        <f t="shared" si="261"/>
        <v>1.298000021263521</v>
      </c>
      <c r="BF170">
        <f t="shared" si="261"/>
        <v>1.298000021263521</v>
      </c>
      <c r="BG170">
        <f t="shared" si="261"/>
        <v>1.298000021263521</v>
      </c>
      <c r="BH170">
        <f t="shared" si="261"/>
        <v>1.298000021263521</v>
      </c>
    </row>
    <row r="172" spans="1:60" x14ac:dyDescent="0.25">
      <c r="A172" t="s">
        <v>741</v>
      </c>
      <c r="B172">
        <f t="shared" ref="B172:AG172" si="262">(B$48+B167/14)*B$46</f>
        <v>1965.2501371428573</v>
      </c>
      <c r="C172">
        <f t="shared" si="262"/>
        <v>1965.4838400000003</v>
      </c>
      <c r="D172">
        <f t="shared" si="262"/>
        <v>1965.4625942857144</v>
      </c>
      <c r="E172">
        <f t="shared" si="262"/>
        <v>1965.2501371428573</v>
      </c>
      <c r="F172">
        <f t="shared" si="262"/>
        <v>1965.2501371428573</v>
      </c>
      <c r="G172">
        <f t="shared" si="262"/>
        <v>1965.2501371428573</v>
      </c>
      <c r="H172">
        <f t="shared" si="262"/>
        <v>1965.2501371428573</v>
      </c>
      <c r="I172">
        <f t="shared" si="262"/>
        <v>1965.2501371428573</v>
      </c>
      <c r="J172">
        <f t="shared" si="262"/>
        <v>1965.2501371428573</v>
      </c>
      <c r="K172">
        <f t="shared" si="262"/>
        <v>1965.2501371428573</v>
      </c>
      <c r="L172">
        <f t="shared" si="262"/>
        <v>1967.8501371428574</v>
      </c>
      <c r="M172">
        <f t="shared" si="262"/>
        <v>1965.2501371428573</v>
      </c>
      <c r="N172">
        <f t="shared" si="262"/>
        <v>1889.6635934065935</v>
      </c>
      <c r="O172">
        <f t="shared" si="262"/>
        <v>1965.2501371428573</v>
      </c>
      <c r="P172">
        <f t="shared" si="262"/>
        <v>2040.8366808791211</v>
      </c>
      <c r="Q172">
        <f t="shared" si="262"/>
        <v>1965.2501371428573</v>
      </c>
      <c r="R172">
        <f t="shared" si="262"/>
        <v>1965.2501371428573</v>
      </c>
      <c r="S172">
        <f t="shared" si="262"/>
        <v>1965.2501371428573</v>
      </c>
      <c r="T172">
        <f t="shared" si="262"/>
        <v>1965.2501371428573</v>
      </c>
      <c r="U172">
        <f t="shared" si="262"/>
        <v>1965.2501371428573</v>
      </c>
      <c r="V172">
        <f t="shared" si="262"/>
        <v>1965.2501371428573</v>
      </c>
      <c r="W172">
        <f t="shared" si="262"/>
        <v>1965.2501371428573</v>
      </c>
      <c r="X172">
        <f t="shared" si="262"/>
        <v>1965.2501371428573</v>
      </c>
      <c r="Y172">
        <f t="shared" si="262"/>
        <v>1965.2501371428573</v>
      </c>
      <c r="Z172">
        <f t="shared" si="262"/>
        <v>1965.2501371428573</v>
      </c>
      <c r="AA172">
        <f t="shared" si="262"/>
        <v>1965.2501371428573</v>
      </c>
      <c r="AB172">
        <f t="shared" si="262"/>
        <v>1965.2501371428573</v>
      </c>
      <c r="AC172">
        <f t="shared" si="262"/>
        <v>1965.2501371428573</v>
      </c>
      <c r="AD172">
        <f t="shared" si="262"/>
        <v>1965.2501371428573</v>
      </c>
      <c r="AE172">
        <f t="shared" si="262"/>
        <v>1965.2501371428573</v>
      </c>
      <c r="AF172">
        <f t="shared" si="262"/>
        <v>1965.2501371428573</v>
      </c>
      <c r="AG172">
        <f t="shared" si="262"/>
        <v>1965.2501371428573</v>
      </c>
      <c r="AH172">
        <f t="shared" ref="AH172:BH172" si="263">(AH$48+AH167/14)*AH$46</f>
        <v>1965.2501371428573</v>
      </c>
      <c r="AI172">
        <f t="shared" si="263"/>
        <v>1965.2501371428573</v>
      </c>
      <c r="AJ172">
        <f t="shared" si="263"/>
        <v>1965.2501371428573</v>
      </c>
      <c r="AK172">
        <f t="shared" si="263"/>
        <v>1965.2501371428573</v>
      </c>
      <c r="AL172">
        <f t="shared" si="263"/>
        <v>1916.8099085714287</v>
      </c>
      <c r="AM172">
        <f t="shared" si="263"/>
        <v>1981.2354125714289</v>
      </c>
      <c r="AN172">
        <f t="shared" si="263"/>
        <v>1933.80648</v>
      </c>
      <c r="AO172">
        <f t="shared" si="263"/>
        <v>1975.6265440000002</v>
      </c>
      <c r="AP172">
        <f t="shared" si="263"/>
        <v>1965.2501371428573</v>
      </c>
      <c r="AQ172">
        <f t="shared" si="263"/>
        <v>1965.2501371428573</v>
      </c>
      <c r="AR172">
        <f t="shared" si="263"/>
        <v>1965.2501371428573</v>
      </c>
      <c r="AS172">
        <f t="shared" si="263"/>
        <v>1965.2501371428573</v>
      </c>
      <c r="AT172">
        <f t="shared" si="263"/>
        <v>1965.2501371428573</v>
      </c>
      <c r="AU172">
        <f t="shared" si="263"/>
        <v>1965.2501371428573</v>
      </c>
      <c r="AV172">
        <f t="shared" si="263"/>
        <v>1965.2501371428573</v>
      </c>
      <c r="AW172">
        <f t="shared" si="263"/>
        <v>1965.2501371428573</v>
      </c>
      <c r="AX172">
        <f t="shared" si="263"/>
        <v>1965.2501371428573</v>
      </c>
      <c r="AY172">
        <f t="shared" si="263"/>
        <v>1965.2501371428573</v>
      </c>
      <c r="AZ172">
        <f t="shared" si="263"/>
        <v>1965.2501371428573</v>
      </c>
      <c r="BA172">
        <f t="shared" si="263"/>
        <v>1965.2501371428573</v>
      </c>
      <c r="BB172">
        <f t="shared" si="263"/>
        <v>1965.2501371428573</v>
      </c>
      <c r="BC172">
        <f t="shared" si="263"/>
        <v>1965.2501371428573</v>
      </c>
      <c r="BD172">
        <f t="shared" si="263"/>
        <v>1965.2501371428573</v>
      </c>
      <c r="BE172">
        <f t="shared" si="263"/>
        <v>1965.2501371428573</v>
      </c>
      <c r="BF172">
        <f t="shared" si="263"/>
        <v>1965.2501371428573</v>
      </c>
      <c r="BG172">
        <f t="shared" si="263"/>
        <v>1965.2501371428573</v>
      </c>
      <c r="BH172">
        <f t="shared" si="263"/>
        <v>1965.2501371428573</v>
      </c>
    </row>
    <row r="173" spans="1:60" x14ac:dyDescent="0.25">
      <c r="A173" t="s">
        <v>742</v>
      </c>
      <c r="B173">
        <f t="shared" ref="B173:AG173" si="264">B$84-0.06+0.01*B162*(B$148-1)</f>
        <v>1.7375987804167967</v>
      </c>
      <c r="C173">
        <f t="shared" si="264"/>
        <v>1.7377930844167966</v>
      </c>
      <c r="D173">
        <f t="shared" si="264"/>
        <v>1.7375987804167967</v>
      </c>
      <c r="E173">
        <f t="shared" si="264"/>
        <v>1.7379194357611061</v>
      </c>
      <c r="F173">
        <f t="shared" si="264"/>
        <v>1.7372938092911077</v>
      </c>
      <c r="G173">
        <f t="shared" si="264"/>
        <v>1.7372938092911077</v>
      </c>
      <c r="H173">
        <f t="shared" si="264"/>
        <v>1.7372938092911077</v>
      </c>
      <c r="I173">
        <f t="shared" si="264"/>
        <v>1.7372938092911077</v>
      </c>
      <c r="J173">
        <f t="shared" si="264"/>
        <v>1.7375987804167967</v>
      </c>
      <c r="K173">
        <f t="shared" si="264"/>
        <v>1.7375987804167967</v>
      </c>
      <c r="L173">
        <f t="shared" si="264"/>
        <v>1.7375987804167967</v>
      </c>
      <c r="M173">
        <f t="shared" si="264"/>
        <v>1.7375987804167967</v>
      </c>
      <c r="N173">
        <f t="shared" si="264"/>
        <v>1.7375987804167967</v>
      </c>
      <c r="O173">
        <f t="shared" si="264"/>
        <v>1.7375987804167967</v>
      </c>
      <c r="P173">
        <f t="shared" si="264"/>
        <v>1.7375987804167967</v>
      </c>
      <c r="Q173">
        <f t="shared" si="264"/>
        <v>1.7375987804167967</v>
      </c>
      <c r="R173">
        <f t="shared" si="264"/>
        <v>1.7375987804167967</v>
      </c>
      <c r="S173">
        <f t="shared" si="264"/>
        <v>1.7375987804167967</v>
      </c>
      <c r="T173">
        <f t="shared" si="264"/>
        <v>1.7375987804167967</v>
      </c>
      <c r="U173">
        <f t="shared" si="264"/>
        <v>1.6639987804167966</v>
      </c>
      <c r="V173">
        <f t="shared" si="264"/>
        <v>1.6639987804167966</v>
      </c>
      <c r="W173">
        <f t="shared" si="264"/>
        <v>1.7375987804167967</v>
      </c>
      <c r="X173">
        <f t="shared" si="264"/>
        <v>1.7375987804167967</v>
      </c>
      <c r="Y173">
        <f t="shared" si="264"/>
        <v>1.7375987804167967</v>
      </c>
      <c r="Z173">
        <f t="shared" si="264"/>
        <v>1.7375987804167967</v>
      </c>
      <c r="AA173">
        <f t="shared" si="264"/>
        <v>1.7375987804167967</v>
      </c>
      <c r="AB173">
        <f t="shared" si="264"/>
        <v>1.7375987804167967</v>
      </c>
      <c r="AC173">
        <f t="shared" si="264"/>
        <v>1.7375987804167967</v>
      </c>
      <c r="AD173">
        <f t="shared" si="264"/>
        <v>1.7375987804167967</v>
      </c>
      <c r="AE173">
        <f t="shared" si="264"/>
        <v>1.7375987804167967</v>
      </c>
      <c r="AF173">
        <f t="shared" si="264"/>
        <v>1.7375987804167967</v>
      </c>
      <c r="AG173">
        <f t="shared" si="264"/>
        <v>1.7375987804167967</v>
      </c>
      <c r="AH173">
        <f t="shared" ref="AH173:BH173" si="265">AH$84-0.06+0.01*AH162*(AH$148-1)</f>
        <v>1.7375987804167967</v>
      </c>
      <c r="AI173">
        <f t="shared" si="265"/>
        <v>1.7375987804167967</v>
      </c>
      <c r="AJ173">
        <f t="shared" si="265"/>
        <v>1.7375987804167967</v>
      </c>
      <c r="AK173">
        <f t="shared" si="265"/>
        <v>1.7375987804167967</v>
      </c>
      <c r="AL173">
        <f t="shared" si="265"/>
        <v>1.7375987804167967</v>
      </c>
      <c r="AM173">
        <f t="shared" si="265"/>
        <v>1.7508891740167964</v>
      </c>
      <c r="AN173">
        <f t="shared" si="265"/>
        <v>1.7375987804167967</v>
      </c>
      <c r="AO173">
        <f t="shared" si="265"/>
        <v>1.7462258780167965</v>
      </c>
      <c r="AP173">
        <f t="shared" si="265"/>
        <v>1.6946867773548497</v>
      </c>
      <c r="AQ173">
        <f t="shared" si="265"/>
        <v>1.7375987804167967</v>
      </c>
      <c r="AR173">
        <f t="shared" si="265"/>
        <v>1.7375987804167967</v>
      </c>
      <c r="AS173">
        <f t="shared" si="265"/>
        <v>1.7375987804167967</v>
      </c>
      <c r="AT173">
        <f t="shared" si="265"/>
        <v>1.7375987804167967</v>
      </c>
      <c r="AU173">
        <f t="shared" si="265"/>
        <v>1.7375987804167967</v>
      </c>
      <c r="AV173">
        <f t="shared" si="265"/>
        <v>1.7375987804167967</v>
      </c>
      <c r="AW173">
        <f t="shared" si="265"/>
        <v>1.7375987804167967</v>
      </c>
      <c r="AX173">
        <f t="shared" si="265"/>
        <v>1.7375987804167967</v>
      </c>
      <c r="AY173">
        <f t="shared" si="265"/>
        <v>1.7375987804167967</v>
      </c>
      <c r="AZ173">
        <f t="shared" si="265"/>
        <v>1.7375987804167967</v>
      </c>
      <c r="BA173">
        <f t="shared" si="265"/>
        <v>1.7375987804167967</v>
      </c>
      <c r="BB173">
        <f t="shared" si="265"/>
        <v>1.7375987804167967</v>
      </c>
      <c r="BC173">
        <f t="shared" si="265"/>
        <v>1.7375987804167967</v>
      </c>
      <c r="BD173">
        <f t="shared" si="265"/>
        <v>1.7375987804167967</v>
      </c>
      <c r="BE173">
        <f t="shared" si="265"/>
        <v>1.7375987804167967</v>
      </c>
      <c r="BF173">
        <f t="shared" si="265"/>
        <v>1.7375987804167967</v>
      </c>
      <c r="BG173">
        <f t="shared" si="265"/>
        <v>1.7375987804167967</v>
      </c>
      <c r="BH173">
        <f t="shared" si="265"/>
        <v>1.7375987804167967</v>
      </c>
    </row>
    <row r="174" spans="1:60" x14ac:dyDescent="0.25">
      <c r="A174" t="s">
        <v>743</v>
      </c>
      <c r="B174">
        <f t="shared" ref="B174:AG174" si="266">B173*B172*B$145</f>
        <v>2599.7538661611393</v>
      </c>
      <c r="C174">
        <f t="shared" si="266"/>
        <v>2600.3537702707458</v>
      </c>
      <c r="D174">
        <f t="shared" si="266"/>
        <v>2600.0349175489996</v>
      </c>
      <c r="E174">
        <f t="shared" si="266"/>
        <v>2600.2336230419965</v>
      </c>
      <c r="F174">
        <f t="shared" si="266"/>
        <v>2599.297575634228</v>
      </c>
      <c r="G174">
        <f t="shared" si="266"/>
        <v>2599.297575634228</v>
      </c>
      <c r="H174">
        <f t="shared" si="266"/>
        <v>2599.297575634228</v>
      </c>
      <c r="I174">
        <f t="shared" si="266"/>
        <v>2599.297575634228</v>
      </c>
      <c r="J174">
        <f t="shared" si="266"/>
        <v>2599.7538661611393</v>
      </c>
      <c r="K174">
        <f t="shared" si="266"/>
        <v>2600.4277759078273</v>
      </c>
      <c r="L174">
        <f t="shared" si="266"/>
        <v>2603.1933062223657</v>
      </c>
      <c r="M174">
        <f t="shared" si="266"/>
        <v>2599.7538661611393</v>
      </c>
      <c r="N174">
        <f t="shared" si="266"/>
        <v>2499.7633328472493</v>
      </c>
      <c r="O174">
        <f t="shared" si="266"/>
        <v>2599.7538661611393</v>
      </c>
      <c r="P174">
        <f t="shared" si="266"/>
        <v>2699.7443994750297</v>
      </c>
      <c r="Q174">
        <f t="shared" si="266"/>
        <v>2599.7538661611393</v>
      </c>
      <c r="R174">
        <f t="shared" si="266"/>
        <v>2599.7538661611393</v>
      </c>
      <c r="S174">
        <f t="shared" si="266"/>
        <v>2599.7538661611393</v>
      </c>
      <c r="T174">
        <f t="shared" si="266"/>
        <v>2599.7538661611393</v>
      </c>
      <c r="U174">
        <f t="shared" si="266"/>
        <v>2489.6353009860632</v>
      </c>
      <c r="V174">
        <f t="shared" si="266"/>
        <v>2489.6353009860632</v>
      </c>
      <c r="W174">
        <f t="shared" si="266"/>
        <v>2599.7538661611393</v>
      </c>
      <c r="X174">
        <f t="shared" si="266"/>
        <v>2599.7538661611393</v>
      </c>
      <c r="Y174">
        <f t="shared" si="266"/>
        <v>2599.7538661611393</v>
      </c>
      <c r="Z174">
        <f t="shared" si="266"/>
        <v>2599.7538661611393</v>
      </c>
      <c r="AA174">
        <f t="shared" si="266"/>
        <v>2599.7538661611393</v>
      </c>
      <c r="AB174">
        <f t="shared" si="266"/>
        <v>2599.7538661611393</v>
      </c>
      <c r="AC174">
        <f t="shared" si="266"/>
        <v>2599.7538661611393</v>
      </c>
      <c r="AD174">
        <f t="shared" si="266"/>
        <v>2712.5297016621166</v>
      </c>
      <c r="AE174">
        <f t="shared" si="266"/>
        <v>2599.7538661611393</v>
      </c>
      <c r="AF174">
        <f t="shared" si="266"/>
        <v>2599.7538661611393</v>
      </c>
      <c r="AG174">
        <f t="shared" si="266"/>
        <v>2599.7538661611393</v>
      </c>
      <c r="AH174">
        <f t="shared" ref="AH174:BH174" si="267">AH173*AH172*AH$145</f>
        <v>2599.7538661611393</v>
      </c>
      <c r="AI174">
        <f t="shared" si="267"/>
        <v>2700.5105926213955</v>
      </c>
      <c r="AJ174">
        <f t="shared" si="267"/>
        <v>2599.7538661611393</v>
      </c>
      <c r="AK174">
        <f t="shared" si="267"/>
        <v>2701.847303866241</v>
      </c>
      <c r="AL174">
        <f t="shared" si="267"/>
        <v>2535.6741497290186</v>
      </c>
      <c r="AM174">
        <f t="shared" si="267"/>
        <v>2640.9466846281307</v>
      </c>
      <c r="AN174">
        <f t="shared" si="267"/>
        <v>2558.158260757833</v>
      </c>
      <c r="AO174">
        <f t="shared" si="267"/>
        <v>2626.4562253647637</v>
      </c>
      <c r="AP174">
        <f t="shared" si="267"/>
        <v>2535.5499503191545</v>
      </c>
      <c r="AQ174">
        <f t="shared" si="267"/>
        <v>2599.7538661611393</v>
      </c>
      <c r="AR174">
        <f t="shared" si="267"/>
        <v>2599.7538661611393</v>
      </c>
      <c r="AS174">
        <f t="shared" si="267"/>
        <v>2599.7538661611393</v>
      </c>
      <c r="AT174">
        <f t="shared" si="267"/>
        <v>2599.7538661611393</v>
      </c>
      <c r="AU174">
        <f t="shared" si="267"/>
        <v>2599.7538661611393</v>
      </c>
      <c r="AV174">
        <f t="shared" si="267"/>
        <v>2599.7538661611393</v>
      </c>
      <c r="AW174">
        <f t="shared" si="267"/>
        <v>2599.7538661611393</v>
      </c>
      <c r="AX174">
        <f t="shared" si="267"/>
        <v>2599.7538661611393</v>
      </c>
      <c r="AY174">
        <f t="shared" si="267"/>
        <v>2599.7538661611393</v>
      </c>
      <c r="AZ174">
        <f t="shared" si="267"/>
        <v>2599.7538661611393</v>
      </c>
      <c r="BA174">
        <f t="shared" si="267"/>
        <v>2599.7538661611393</v>
      </c>
      <c r="BB174">
        <f t="shared" si="267"/>
        <v>2599.7538661611393</v>
      </c>
      <c r="BC174">
        <f t="shared" si="267"/>
        <v>2599.7538661611393</v>
      </c>
      <c r="BD174">
        <f t="shared" si="267"/>
        <v>2599.7538661611393</v>
      </c>
      <c r="BE174">
        <f t="shared" si="267"/>
        <v>2599.7538661611393</v>
      </c>
      <c r="BF174">
        <f t="shared" si="267"/>
        <v>2599.7538661611393</v>
      </c>
      <c r="BG174">
        <f t="shared" si="267"/>
        <v>2599.7538661611393</v>
      </c>
      <c r="BH174">
        <f t="shared" si="267"/>
        <v>2599.7538661611393</v>
      </c>
    </row>
    <row r="176" spans="1:60" x14ac:dyDescent="0.25">
      <c r="A176" t="s">
        <v>744</v>
      </c>
      <c r="B176">
        <f t="shared" ref="B176:AG176" si="268">(231+0.036*B167)*B$95</f>
        <v>543.92958998400002</v>
      </c>
      <c r="C176">
        <f t="shared" si="268"/>
        <v>543.97806355200009</v>
      </c>
      <c r="D176">
        <f t="shared" si="268"/>
        <v>543.97365686399996</v>
      </c>
      <c r="E176">
        <f t="shared" si="268"/>
        <v>543.92958998400002</v>
      </c>
      <c r="F176">
        <f t="shared" si="268"/>
        <v>543.92958998400002</v>
      </c>
      <c r="G176">
        <f t="shared" si="268"/>
        <v>543.92958998400002</v>
      </c>
      <c r="H176">
        <f t="shared" si="268"/>
        <v>543.92958998400002</v>
      </c>
      <c r="I176">
        <f t="shared" si="268"/>
        <v>543.92958998400002</v>
      </c>
      <c r="J176">
        <f t="shared" si="268"/>
        <v>543.92958998400002</v>
      </c>
      <c r="K176">
        <f t="shared" si="268"/>
        <v>543.92958998400002</v>
      </c>
      <c r="L176">
        <f t="shared" si="268"/>
        <v>543.92958998400002</v>
      </c>
      <c r="M176">
        <f t="shared" si="268"/>
        <v>543.92958998400002</v>
      </c>
      <c r="N176">
        <f t="shared" si="268"/>
        <v>543.92958998400002</v>
      </c>
      <c r="O176">
        <f t="shared" si="268"/>
        <v>543.92958998400002</v>
      </c>
      <c r="P176">
        <f t="shared" si="268"/>
        <v>543.92958998400002</v>
      </c>
      <c r="Q176">
        <f t="shared" si="268"/>
        <v>543.92958998400002</v>
      </c>
      <c r="R176">
        <f t="shared" si="268"/>
        <v>543.92958998400002</v>
      </c>
      <c r="S176">
        <f t="shared" si="268"/>
        <v>543.92958998400002</v>
      </c>
      <c r="T176">
        <f t="shared" si="268"/>
        <v>543.92958998400002</v>
      </c>
      <c r="U176">
        <f t="shared" si="268"/>
        <v>543.92958998400002</v>
      </c>
      <c r="V176">
        <f t="shared" si="268"/>
        <v>543.92958998400002</v>
      </c>
      <c r="W176">
        <f t="shared" si="268"/>
        <v>543.92958998400002</v>
      </c>
      <c r="X176">
        <f t="shared" si="268"/>
        <v>543.92958998400002</v>
      </c>
      <c r="Y176">
        <f t="shared" si="268"/>
        <v>543.92958998400002</v>
      </c>
      <c r="Z176">
        <f t="shared" si="268"/>
        <v>543.92958998400002</v>
      </c>
      <c r="AA176">
        <f t="shared" si="268"/>
        <v>543.92958998400002</v>
      </c>
      <c r="AB176">
        <f t="shared" si="268"/>
        <v>543.92958998400002</v>
      </c>
      <c r="AC176">
        <f t="shared" si="268"/>
        <v>543.92958998400002</v>
      </c>
      <c r="AD176">
        <f t="shared" si="268"/>
        <v>543.92958998400002</v>
      </c>
      <c r="AE176">
        <f t="shared" si="268"/>
        <v>543.92958998400002</v>
      </c>
      <c r="AF176">
        <f t="shared" si="268"/>
        <v>543.92958998400002</v>
      </c>
      <c r="AG176">
        <f t="shared" si="268"/>
        <v>543.92958998400002</v>
      </c>
      <c r="AH176">
        <f t="shared" ref="AH176:BH176" si="269">(231+0.036*AH167)*AH$95</f>
        <v>543.92958998400002</v>
      </c>
      <c r="AI176">
        <f t="shared" si="269"/>
        <v>543.92958998400002</v>
      </c>
      <c r="AJ176">
        <f t="shared" si="269"/>
        <v>543.92958998400002</v>
      </c>
      <c r="AK176">
        <f t="shared" si="269"/>
        <v>543.92958998400002</v>
      </c>
      <c r="AL176">
        <f t="shared" si="269"/>
        <v>533.882341344</v>
      </c>
      <c r="AM176">
        <f t="shared" si="269"/>
        <v>547.24518203520006</v>
      </c>
      <c r="AN176">
        <f t="shared" si="269"/>
        <v>537.40769174399998</v>
      </c>
      <c r="AO176">
        <f t="shared" si="269"/>
        <v>546.08181640320004</v>
      </c>
      <c r="AP176">
        <f t="shared" si="269"/>
        <v>543.92958998400002</v>
      </c>
      <c r="AQ176">
        <f t="shared" si="269"/>
        <v>543.92958998400002</v>
      </c>
      <c r="AR176">
        <f t="shared" si="269"/>
        <v>543.92958998400002</v>
      </c>
      <c r="AS176">
        <f t="shared" si="269"/>
        <v>543.92958998400002</v>
      </c>
      <c r="AT176">
        <f t="shared" si="269"/>
        <v>543.92958998400002</v>
      </c>
      <c r="AU176">
        <f t="shared" si="269"/>
        <v>543.92958998400002</v>
      </c>
      <c r="AV176">
        <f t="shared" si="269"/>
        <v>543.92958998400002</v>
      </c>
      <c r="AW176">
        <f t="shared" si="269"/>
        <v>543.92958998400002</v>
      </c>
      <c r="AX176">
        <f t="shared" si="269"/>
        <v>543.92958998400002</v>
      </c>
      <c r="AY176">
        <f t="shared" si="269"/>
        <v>543.92958998400002</v>
      </c>
      <c r="AZ176">
        <f t="shared" si="269"/>
        <v>543.92958998400002</v>
      </c>
      <c r="BA176">
        <f t="shared" si="269"/>
        <v>543.92958998400002</v>
      </c>
      <c r="BB176">
        <f t="shared" si="269"/>
        <v>543.92958998400002</v>
      </c>
      <c r="BC176">
        <f t="shared" si="269"/>
        <v>543.92958998400002</v>
      </c>
      <c r="BD176">
        <f t="shared" si="269"/>
        <v>543.92958998400002</v>
      </c>
      <c r="BE176">
        <f t="shared" si="269"/>
        <v>543.92958998400002</v>
      </c>
      <c r="BF176">
        <f t="shared" si="269"/>
        <v>543.92958998400002</v>
      </c>
      <c r="BG176">
        <f t="shared" si="269"/>
        <v>543.92958998400002</v>
      </c>
      <c r="BH176">
        <f t="shared" si="269"/>
        <v>543.92958998400002</v>
      </c>
    </row>
    <row r="177" spans="1:60" x14ac:dyDescent="0.25">
      <c r="A177" t="s">
        <v>745</v>
      </c>
      <c r="B177">
        <f t="shared" ref="B177:AG177" si="270">(350+0.09*B167)*B$95</f>
        <v>1116.3989749599998</v>
      </c>
      <c r="C177">
        <f t="shared" si="270"/>
        <v>1116.5201588800001</v>
      </c>
      <c r="D177">
        <f t="shared" si="270"/>
        <v>1116.50914216</v>
      </c>
      <c r="E177">
        <f t="shared" si="270"/>
        <v>1116.3989749599998</v>
      </c>
      <c r="F177">
        <f t="shared" si="270"/>
        <v>1116.3989749599998</v>
      </c>
      <c r="G177">
        <f t="shared" si="270"/>
        <v>1116.3989749599998</v>
      </c>
      <c r="H177">
        <f t="shared" si="270"/>
        <v>1116.3989749599998</v>
      </c>
      <c r="I177">
        <f t="shared" si="270"/>
        <v>1116.3989749599998</v>
      </c>
      <c r="J177">
        <f t="shared" si="270"/>
        <v>1116.3989749599998</v>
      </c>
      <c r="K177">
        <f t="shared" si="270"/>
        <v>1116.3989749599998</v>
      </c>
      <c r="L177">
        <f t="shared" si="270"/>
        <v>1116.3989749599998</v>
      </c>
      <c r="M177">
        <f t="shared" si="270"/>
        <v>1116.3989749599998</v>
      </c>
      <c r="N177">
        <f t="shared" si="270"/>
        <v>1116.3989749599998</v>
      </c>
      <c r="O177">
        <f t="shared" si="270"/>
        <v>1116.3989749599998</v>
      </c>
      <c r="P177">
        <f t="shared" si="270"/>
        <v>1116.3989749599998</v>
      </c>
      <c r="Q177">
        <f t="shared" si="270"/>
        <v>1116.3989749599998</v>
      </c>
      <c r="R177">
        <f t="shared" si="270"/>
        <v>1116.3989749599998</v>
      </c>
      <c r="S177">
        <f t="shared" si="270"/>
        <v>1116.3989749599998</v>
      </c>
      <c r="T177">
        <f t="shared" si="270"/>
        <v>1116.3989749599998</v>
      </c>
      <c r="U177">
        <f t="shared" si="270"/>
        <v>1116.3989749599998</v>
      </c>
      <c r="V177">
        <f t="shared" si="270"/>
        <v>1116.3989749599998</v>
      </c>
      <c r="W177">
        <f t="shared" si="270"/>
        <v>1116.3989749599998</v>
      </c>
      <c r="X177">
        <f t="shared" si="270"/>
        <v>1116.3989749599998</v>
      </c>
      <c r="Y177">
        <f t="shared" si="270"/>
        <v>1116.3989749599998</v>
      </c>
      <c r="Z177">
        <f t="shared" si="270"/>
        <v>1116.3989749599998</v>
      </c>
      <c r="AA177">
        <f t="shared" si="270"/>
        <v>1116.3989749599998</v>
      </c>
      <c r="AB177">
        <f t="shared" si="270"/>
        <v>1116.3989749599998</v>
      </c>
      <c r="AC177">
        <f t="shared" si="270"/>
        <v>1116.3989749599998</v>
      </c>
      <c r="AD177">
        <f t="shared" si="270"/>
        <v>1116.3989749599998</v>
      </c>
      <c r="AE177">
        <f t="shared" si="270"/>
        <v>1116.3989749599998</v>
      </c>
      <c r="AF177">
        <f t="shared" si="270"/>
        <v>1116.3989749599998</v>
      </c>
      <c r="AG177">
        <f t="shared" si="270"/>
        <v>1116.3989749599998</v>
      </c>
      <c r="AH177">
        <f t="shared" ref="AH177:BH177" si="271">(350+0.09*AH167)*AH$95</f>
        <v>1116.3989749599998</v>
      </c>
      <c r="AI177">
        <f t="shared" si="271"/>
        <v>1116.3989749599998</v>
      </c>
      <c r="AJ177">
        <f t="shared" si="271"/>
        <v>1116.3989749599998</v>
      </c>
      <c r="AK177">
        <f t="shared" si="271"/>
        <v>1116.3989749599998</v>
      </c>
      <c r="AL177">
        <f t="shared" si="271"/>
        <v>1091.28085336</v>
      </c>
      <c r="AM177">
        <f t="shared" si="271"/>
        <v>1124.6879550880001</v>
      </c>
      <c r="AN177">
        <f t="shared" si="271"/>
        <v>1100.0942293599999</v>
      </c>
      <c r="AO177">
        <f t="shared" si="271"/>
        <v>1121.779541008</v>
      </c>
      <c r="AP177">
        <f t="shared" si="271"/>
        <v>1116.3989749599998</v>
      </c>
      <c r="AQ177">
        <f t="shared" si="271"/>
        <v>1116.3989749599998</v>
      </c>
      <c r="AR177">
        <f t="shared" si="271"/>
        <v>1116.3989749599998</v>
      </c>
      <c r="AS177">
        <f t="shared" si="271"/>
        <v>1116.3989749599998</v>
      </c>
      <c r="AT177">
        <f t="shared" si="271"/>
        <v>1116.3989749599998</v>
      </c>
      <c r="AU177">
        <f t="shared" si="271"/>
        <v>1116.3989749599998</v>
      </c>
      <c r="AV177">
        <f t="shared" si="271"/>
        <v>1116.3989749599998</v>
      </c>
      <c r="AW177">
        <f t="shared" si="271"/>
        <v>1116.3989749599998</v>
      </c>
      <c r="AX177">
        <f t="shared" si="271"/>
        <v>1116.3989749599998</v>
      </c>
      <c r="AY177">
        <f t="shared" si="271"/>
        <v>1116.3989749599998</v>
      </c>
      <c r="AZ177">
        <f t="shared" si="271"/>
        <v>1116.3989749599998</v>
      </c>
      <c r="BA177">
        <f t="shared" si="271"/>
        <v>1116.3989749599998</v>
      </c>
      <c r="BB177">
        <f t="shared" si="271"/>
        <v>1116.3989749599998</v>
      </c>
      <c r="BC177">
        <f t="shared" si="271"/>
        <v>1116.3989749599998</v>
      </c>
      <c r="BD177">
        <f t="shared" si="271"/>
        <v>1116.3989749599998</v>
      </c>
      <c r="BE177">
        <f t="shared" si="271"/>
        <v>1116.3989749599998</v>
      </c>
      <c r="BF177">
        <f t="shared" si="271"/>
        <v>1116.3989749599998</v>
      </c>
      <c r="BG177">
        <f t="shared" si="271"/>
        <v>1116.3989749599998</v>
      </c>
      <c r="BH177">
        <f t="shared" si="271"/>
        <v>1116.3989749599998</v>
      </c>
    </row>
    <row r="178" spans="1:60" x14ac:dyDescent="0.25">
      <c r="A178" t="s">
        <v>746</v>
      </c>
      <c r="B178">
        <f t="shared" ref="B178:AG178" si="272">MAX(0.5*B176,(0.2+0.02*ImprovedPoisons)*B177)</f>
        <v>312.5917129888</v>
      </c>
      <c r="C178">
        <f t="shared" si="272"/>
        <v>312.62564448640006</v>
      </c>
      <c r="D178">
        <f t="shared" si="272"/>
        <v>312.62255980480001</v>
      </c>
      <c r="E178">
        <f t="shared" si="272"/>
        <v>312.5917129888</v>
      </c>
      <c r="F178">
        <f t="shared" si="272"/>
        <v>312.5917129888</v>
      </c>
      <c r="G178">
        <f t="shared" si="272"/>
        <v>312.5917129888</v>
      </c>
      <c r="H178">
        <f t="shared" si="272"/>
        <v>312.5917129888</v>
      </c>
      <c r="I178">
        <f t="shared" si="272"/>
        <v>312.5917129888</v>
      </c>
      <c r="J178">
        <f t="shared" si="272"/>
        <v>312.5917129888</v>
      </c>
      <c r="K178">
        <f t="shared" si="272"/>
        <v>312.5917129888</v>
      </c>
      <c r="L178">
        <f t="shared" si="272"/>
        <v>312.5917129888</v>
      </c>
      <c r="M178">
        <f t="shared" si="272"/>
        <v>312.5917129888</v>
      </c>
      <c r="N178">
        <f t="shared" si="272"/>
        <v>312.5917129888</v>
      </c>
      <c r="O178">
        <f t="shared" si="272"/>
        <v>312.5917129888</v>
      </c>
      <c r="P178">
        <f t="shared" si="272"/>
        <v>312.5917129888</v>
      </c>
      <c r="Q178">
        <f t="shared" si="272"/>
        <v>312.5917129888</v>
      </c>
      <c r="R178">
        <f t="shared" si="272"/>
        <v>312.5917129888</v>
      </c>
      <c r="S178">
        <f t="shared" si="272"/>
        <v>312.5917129888</v>
      </c>
      <c r="T178">
        <f t="shared" si="272"/>
        <v>312.5917129888</v>
      </c>
      <c r="U178">
        <f t="shared" si="272"/>
        <v>312.5917129888</v>
      </c>
      <c r="V178">
        <f t="shared" si="272"/>
        <v>312.5917129888</v>
      </c>
      <c r="W178">
        <f t="shared" si="272"/>
        <v>312.5917129888</v>
      </c>
      <c r="X178">
        <f t="shared" si="272"/>
        <v>312.5917129888</v>
      </c>
      <c r="Y178">
        <f t="shared" si="272"/>
        <v>312.5917129888</v>
      </c>
      <c r="Z178">
        <f t="shared" si="272"/>
        <v>312.5917129888</v>
      </c>
      <c r="AA178">
        <f t="shared" si="272"/>
        <v>312.5917129888</v>
      </c>
      <c r="AB178">
        <f t="shared" si="272"/>
        <v>312.5917129888</v>
      </c>
      <c r="AC178">
        <f t="shared" si="272"/>
        <v>312.5917129888</v>
      </c>
      <c r="AD178">
        <f t="shared" si="272"/>
        <v>312.5917129888</v>
      </c>
      <c r="AE178">
        <f t="shared" si="272"/>
        <v>312.5917129888</v>
      </c>
      <c r="AF178">
        <f t="shared" si="272"/>
        <v>312.5917129888</v>
      </c>
      <c r="AG178">
        <f t="shared" si="272"/>
        <v>312.5917129888</v>
      </c>
      <c r="AH178">
        <f t="shared" ref="AH178:BH178" si="273">MAX(0.5*AH176,(0.2+0.02*ImprovedPoisons)*AH177)</f>
        <v>312.5917129888</v>
      </c>
      <c r="AI178">
        <f t="shared" si="273"/>
        <v>312.5917129888</v>
      </c>
      <c r="AJ178">
        <f t="shared" si="273"/>
        <v>312.5917129888</v>
      </c>
      <c r="AK178">
        <f t="shared" si="273"/>
        <v>312.5917129888</v>
      </c>
      <c r="AL178">
        <f t="shared" si="273"/>
        <v>305.55863894080005</v>
      </c>
      <c r="AM178">
        <f t="shared" si="273"/>
        <v>314.91262742464005</v>
      </c>
      <c r="AN178">
        <f t="shared" si="273"/>
        <v>308.02638422079997</v>
      </c>
      <c r="AO178">
        <f t="shared" si="273"/>
        <v>314.09827148224002</v>
      </c>
      <c r="AP178">
        <f t="shared" si="273"/>
        <v>312.5917129888</v>
      </c>
      <c r="AQ178">
        <f t="shared" si="273"/>
        <v>312.5917129888</v>
      </c>
      <c r="AR178">
        <f t="shared" si="273"/>
        <v>312.5917129888</v>
      </c>
      <c r="AS178">
        <f t="shared" si="273"/>
        <v>312.5917129888</v>
      </c>
      <c r="AT178">
        <f t="shared" si="273"/>
        <v>312.5917129888</v>
      </c>
      <c r="AU178">
        <f t="shared" si="273"/>
        <v>312.5917129888</v>
      </c>
      <c r="AV178">
        <f t="shared" si="273"/>
        <v>312.5917129888</v>
      </c>
      <c r="AW178">
        <f t="shared" si="273"/>
        <v>312.5917129888</v>
      </c>
      <c r="AX178">
        <f t="shared" si="273"/>
        <v>312.5917129888</v>
      </c>
      <c r="AY178">
        <f t="shared" si="273"/>
        <v>312.5917129888</v>
      </c>
      <c r="AZ178">
        <f t="shared" si="273"/>
        <v>312.5917129888</v>
      </c>
      <c r="BA178">
        <f t="shared" si="273"/>
        <v>312.5917129888</v>
      </c>
      <c r="BB178">
        <f t="shared" si="273"/>
        <v>312.5917129888</v>
      </c>
      <c r="BC178">
        <f t="shared" si="273"/>
        <v>312.5917129888</v>
      </c>
      <c r="BD178">
        <f t="shared" si="273"/>
        <v>312.5917129888</v>
      </c>
      <c r="BE178">
        <f t="shared" si="273"/>
        <v>312.5917129888</v>
      </c>
      <c r="BF178">
        <f t="shared" si="273"/>
        <v>312.5917129888</v>
      </c>
      <c r="BG178">
        <f t="shared" si="273"/>
        <v>312.5917129888</v>
      </c>
      <c r="BH178">
        <f t="shared" si="273"/>
        <v>312.5917129888</v>
      </c>
    </row>
    <row r="179" spans="1:60" x14ac:dyDescent="0.25">
      <c r="A179" t="s">
        <v>727</v>
      </c>
      <c r="B179">
        <f t="shared" ref="B179:AG179" si="274">B$146*(1+0.01*B$102*(B$150-1))*B$88</f>
        <v>1.3317431330466789</v>
      </c>
      <c r="C179">
        <f t="shared" si="274"/>
        <v>1.3317431330466789</v>
      </c>
      <c r="D179">
        <f t="shared" si="274"/>
        <v>1.3317431330466789</v>
      </c>
      <c r="E179">
        <f t="shared" si="274"/>
        <v>1.3319407366412055</v>
      </c>
      <c r="F179">
        <f t="shared" si="274"/>
        <v>1.3317431330466789</v>
      </c>
      <c r="G179">
        <f t="shared" si="274"/>
        <v>1.3312354540658018</v>
      </c>
      <c r="H179">
        <f t="shared" si="274"/>
        <v>1.3312354540658018</v>
      </c>
      <c r="I179">
        <f t="shared" si="274"/>
        <v>1.3317431330466789</v>
      </c>
      <c r="J179">
        <f t="shared" si="274"/>
        <v>1.3317431330466789</v>
      </c>
      <c r="K179">
        <f t="shared" si="274"/>
        <v>1.3317431330466789</v>
      </c>
      <c r="L179">
        <f t="shared" si="274"/>
        <v>1.3317431330466789</v>
      </c>
      <c r="M179">
        <f t="shared" si="274"/>
        <v>1.3317431330466789</v>
      </c>
      <c r="N179">
        <f t="shared" si="274"/>
        <v>1.3317431330466789</v>
      </c>
      <c r="O179">
        <f t="shared" si="274"/>
        <v>1.3317431330466789</v>
      </c>
      <c r="P179">
        <f t="shared" si="274"/>
        <v>1.3317431330466789</v>
      </c>
      <c r="Q179">
        <f t="shared" si="274"/>
        <v>1.3317431330466789</v>
      </c>
      <c r="R179">
        <f t="shared" si="274"/>
        <v>1.3317431330466789</v>
      </c>
      <c r="S179">
        <f t="shared" si="274"/>
        <v>1.3317431330466789</v>
      </c>
      <c r="T179">
        <f t="shared" si="274"/>
        <v>1.3317431330466789</v>
      </c>
      <c r="U179">
        <f t="shared" si="274"/>
        <v>1.3317431330466789</v>
      </c>
      <c r="V179">
        <f t="shared" si="274"/>
        <v>1.3317431330466789</v>
      </c>
      <c r="W179">
        <f t="shared" si="274"/>
        <v>1.3317431330466789</v>
      </c>
      <c r="X179">
        <f t="shared" si="274"/>
        <v>1.3317431330466789</v>
      </c>
      <c r="Y179">
        <f t="shared" si="274"/>
        <v>1.3317431330466789</v>
      </c>
      <c r="Z179">
        <f t="shared" si="274"/>
        <v>1.3317431330466789</v>
      </c>
      <c r="AA179">
        <f t="shared" si="274"/>
        <v>1.3317431330466789</v>
      </c>
      <c r="AB179">
        <f t="shared" si="274"/>
        <v>1.3317431330466789</v>
      </c>
      <c r="AC179">
        <f t="shared" si="274"/>
        <v>1.3317431330466789</v>
      </c>
      <c r="AD179">
        <f t="shared" si="274"/>
        <v>1.3317431330466789</v>
      </c>
      <c r="AE179">
        <f t="shared" si="274"/>
        <v>1.3317431330466789</v>
      </c>
      <c r="AF179">
        <f t="shared" si="274"/>
        <v>1.3317431330466789</v>
      </c>
      <c r="AG179">
        <f t="shared" si="274"/>
        <v>1.3317431330466789</v>
      </c>
      <c r="AH179">
        <f t="shared" ref="AH179:BH179" si="275">AH$146*(1+0.01*AH$102*(AH$150-1))*AH$88</f>
        <v>1.3317431330466789</v>
      </c>
      <c r="AI179">
        <f t="shared" si="275"/>
        <v>1.3317431330466789</v>
      </c>
      <c r="AJ179">
        <f t="shared" si="275"/>
        <v>1.3317431330466789</v>
      </c>
      <c r="AK179">
        <f t="shared" si="275"/>
        <v>1.3317431330466789</v>
      </c>
      <c r="AL179">
        <f t="shared" si="275"/>
        <v>1.3317431330466789</v>
      </c>
      <c r="AM179">
        <f t="shared" si="275"/>
        <v>1.3317431330466789</v>
      </c>
      <c r="AN179">
        <f t="shared" si="275"/>
        <v>1.3317431330466789</v>
      </c>
      <c r="AO179">
        <f t="shared" si="275"/>
        <v>1.3317431330466789</v>
      </c>
      <c r="AP179">
        <f t="shared" si="275"/>
        <v>1.3146994220577788</v>
      </c>
      <c r="AQ179">
        <f t="shared" si="275"/>
        <v>1.3317431330466789</v>
      </c>
      <c r="AR179">
        <f t="shared" si="275"/>
        <v>1.3317431330466789</v>
      </c>
      <c r="AS179">
        <f t="shared" si="275"/>
        <v>1.3317431330466789</v>
      </c>
      <c r="AT179">
        <f t="shared" si="275"/>
        <v>1.3317431330466789</v>
      </c>
      <c r="AU179">
        <f t="shared" si="275"/>
        <v>1.3317431330466789</v>
      </c>
      <c r="AV179">
        <f t="shared" si="275"/>
        <v>1.3317431330466789</v>
      </c>
      <c r="AW179">
        <f t="shared" si="275"/>
        <v>1.3317431330466789</v>
      </c>
      <c r="AX179">
        <f t="shared" si="275"/>
        <v>1.3317431330466789</v>
      </c>
      <c r="AY179">
        <f t="shared" si="275"/>
        <v>1.3317431330466789</v>
      </c>
      <c r="AZ179">
        <f t="shared" si="275"/>
        <v>1.3317431330466789</v>
      </c>
      <c r="BA179">
        <f t="shared" si="275"/>
        <v>1.3317431330466789</v>
      </c>
      <c r="BB179">
        <f t="shared" si="275"/>
        <v>1.3317431330466789</v>
      </c>
      <c r="BC179">
        <f t="shared" si="275"/>
        <v>1.3317431330466789</v>
      </c>
      <c r="BD179">
        <f t="shared" si="275"/>
        <v>1.3317431330466789</v>
      </c>
      <c r="BE179">
        <f t="shared" si="275"/>
        <v>1.3317431330466789</v>
      </c>
      <c r="BF179">
        <f t="shared" si="275"/>
        <v>1.3317431330466789</v>
      </c>
      <c r="BG179">
        <f t="shared" si="275"/>
        <v>1.3317431330466789</v>
      </c>
      <c r="BH179">
        <f t="shared" si="275"/>
        <v>1.3317431330466789</v>
      </c>
    </row>
    <row r="180" spans="1:60" x14ac:dyDescent="0.25">
      <c r="A180" t="s">
        <v>747</v>
      </c>
      <c r="B180">
        <f t="shared" ref="B180:AG180" si="276">B$46/1.4*B179*B178</f>
        <v>773.11346769453235</v>
      </c>
      <c r="C180">
        <f t="shared" si="276"/>
        <v>773.19738833824636</v>
      </c>
      <c r="D180">
        <f t="shared" si="276"/>
        <v>773.18975918881767</v>
      </c>
      <c r="E180">
        <f t="shared" si="276"/>
        <v>773.22818200872882</v>
      </c>
      <c r="F180">
        <f t="shared" si="276"/>
        <v>773.11346769453235</v>
      </c>
      <c r="G180">
        <f t="shared" si="276"/>
        <v>772.81874610172508</v>
      </c>
      <c r="H180">
        <f t="shared" si="276"/>
        <v>772.81874610172508</v>
      </c>
      <c r="I180">
        <f t="shared" si="276"/>
        <v>773.11346769453235</v>
      </c>
      <c r="J180">
        <f t="shared" si="276"/>
        <v>773.11346769453235</v>
      </c>
      <c r="K180">
        <f t="shared" si="276"/>
        <v>773.11346769453235</v>
      </c>
      <c r="L180">
        <f t="shared" si="276"/>
        <v>773.11346769453235</v>
      </c>
      <c r="M180">
        <f t="shared" si="276"/>
        <v>773.11346769453235</v>
      </c>
      <c r="N180">
        <f t="shared" si="276"/>
        <v>743.37833432166576</v>
      </c>
      <c r="O180">
        <f t="shared" si="276"/>
        <v>773.11346769453235</v>
      </c>
      <c r="P180">
        <f t="shared" si="276"/>
        <v>802.84860106739893</v>
      </c>
      <c r="Q180">
        <f t="shared" si="276"/>
        <v>773.11346769453235</v>
      </c>
      <c r="R180">
        <f t="shared" si="276"/>
        <v>773.11346769453235</v>
      </c>
      <c r="S180">
        <f t="shared" si="276"/>
        <v>773.11346769453235</v>
      </c>
      <c r="T180">
        <f t="shared" si="276"/>
        <v>773.11346769453235</v>
      </c>
      <c r="U180">
        <f t="shared" si="276"/>
        <v>773.11346769453235</v>
      </c>
      <c r="V180">
        <f t="shared" si="276"/>
        <v>773.11346769453235</v>
      </c>
      <c r="W180">
        <f t="shared" si="276"/>
        <v>773.11346769453235</v>
      </c>
      <c r="X180">
        <f t="shared" si="276"/>
        <v>773.11346769453235</v>
      </c>
      <c r="Y180">
        <f t="shared" si="276"/>
        <v>773.11346769453235</v>
      </c>
      <c r="Z180">
        <f t="shared" si="276"/>
        <v>773.11346769453235</v>
      </c>
      <c r="AA180">
        <f t="shared" si="276"/>
        <v>773.11346769453235</v>
      </c>
      <c r="AB180">
        <f t="shared" si="276"/>
        <v>773.11346769453235</v>
      </c>
      <c r="AC180">
        <f t="shared" si="276"/>
        <v>773.11346769453235</v>
      </c>
      <c r="AD180">
        <f t="shared" si="276"/>
        <v>773.11346769453235</v>
      </c>
      <c r="AE180">
        <f t="shared" si="276"/>
        <v>773.11346769453235</v>
      </c>
      <c r="AF180">
        <f t="shared" si="276"/>
        <v>773.11346769453235</v>
      </c>
      <c r="AG180">
        <f t="shared" si="276"/>
        <v>773.11346769453235</v>
      </c>
      <c r="AH180">
        <f t="shared" ref="AH180:BH180" si="277">AH$46/1.4*AH179*AH178</f>
        <v>773.11346769453235</v>
      </c>
      <c r="AI180">
        <f t="shared" si="277"/>
        <v>773.11346769453235</v>
      </c>
      <c r="AJ180">
        <f t="shared" si="277"/>
        <v>773.11346769453235</v>
      </c>
      <c r="AK180">
        <f t="shared" si="277"/>
        <v>773.11346769453235</v>
      </c>
      <c r="AL180">
        <f t="shared" si="277"/>
        <v>755.71900699750017</v>
      </c>
      <c r="AM180">
        <f t="shared" si="277"/>
        <v>778.8536397245532</v>
      </c>
      <c r="AN180">
        <f t="shared" si="277"/>
        <v>761.82232654031839</v>
      </c>
      <c r="AO180">
        <f t="shared" si="277"/>
        <v>776.83954427542312</v>
      </c>
      <c r="AP180">
        <f t="shared" si="277"/>
        <v>763.21912532622059</v>
      </c>
      <c r="AQ180">
        <f t="shared" si="277"/>
        <v>773.11346769453235</v>
      </c>
      <c r="AR180">
        <f t="shared" si="277"/>
        <v>773.11346769453235</v>
      </c>
      <c r="AS180">
        <f t="shared" si="277"/>
        <v>773.11346769453235</v>
      </c>
      <c r="AT180">
        <f t="shared" si="277"/>
        <v>773.11346769453235</v>
      </c>
      <c r="AU180">
        <f t="shared" si="277"/>
        <v>773.11346769453235</v>
      </c>
      <c r="AV180">
        <f t="shared" si="277"/>
        <v>773.11346769453235</v>
      </c>
      <c r="AW180">
        <f t="shared" si="277"/>
        <v>773.11346769453235</v>
      </c>
      <c r="AX180">
        <f t="shared" si="277"/>
        <v>773.11346769453235</v>
      </c>
      <c r="AY180">
        <f t="shared" si="277"/>
        <v>773.11346769453235</v>
      </c>
      <c r="AZ180">
        <f t="shared" si="277"/>
        <v>773.11346769453235</v>
      </c>
      <c r="BA180">
        <f t="shared" si="277"/>
        <v>773.11346769453235</v>
      </c>
      <c r="BB180">
        <f t="shared" si="277"/>
        <v>773.11346769453235</v>
      </c>
      <c r="BC180">
        <f t="shared" si="277"/>
        <v>773.11346769453235</v>
      </c>
      <c r="BD180">
        <f t="shared" si="277"/>
        <v>773.11346769453235</v>
      </c>
      <c r="BE180">
        <f t="shared" si="277"/>
        <v>773.11346769453235</v>
      </c>
      <c r="BF180">
        <f t="shared" si="277"/>
        <v>773.11346769453235</v>
      </c>
      <c r="BG180">
        <f t="shared" si="277"/>
        <v>773.11346769453235</v>
      </c>
      <c r="BH180">
        <f t="shared" si="277"/>
        <v>773.11346769453235</v>
      </c>
    </row>
    <row r="182" spans="1:60" x14ac:dyDescent="0.25">
      <c r="A182" t="s">
        <v>748</v>
      </c>
      <c r="B182">
        <f t="shared" ref="B182:AG182" si="278">B174+B180*B84</f>
        <v>3311.2399218458527</v>
      </c>
      <c r="C182">
        <f t="shared" si="278"/>
        <v>3311.9170570092201</v>
      </c>
      <c r="D182">
        <f t="shared" si="278"/>
        <v>3311.5911832825864</v>
      </c>
      <c r="E182">
        <f t="shared" si="278"/>
        <v>3311.8252487864083</v>
      </c>
      <c r="F182">
        <f t="shared" si="278"/>
        <v>3310.5478540344134</v>
      </c>
      <c r="G182">
        <f t="shared" si="278"/>
        <v>3310.2767155486749</v>
      </c>
      <c r="H182">
        <f t="shared" si="278"/>
        <v>3310.2767155486749</v>
      </c>
      <c r="I182">
        <f t="shared" si="278"/>
        <v>3310.5478540344134</v>
      </c>
      <c r="J182">
        <f t="shared" si="278"/>
        <v>3311.2399218458527</v>
      </c>
      <c r="K182">
        <f t="shared" si="278"/>
        <v>3311.9138315925406</v>
      </c>
      <c r="L182">
        <f t="shared" si="278"/>
        <v>3314.6793619070791</v>
      </c>
      <c r="M182">
        <f t="shared" si="278"/>
        <v>3311.2399218458527</v>
      </c>
      <c r="N182">
        <f t="shared" si="278"/>
        <v>3183.8845402363968</v>
      </c>
      <c r="O182">
        <f t="shared" si="278"/>
        <v>3311.2399218458527</v>
      </c>
      <c r="P182">
        <f t="shared" si="278"/>
        <v>3438.595303455309</v>
      </c>
      <c r="Q182">
        <f t="shared" si="278"/>
        <v>3311.2399218458527</v>
      </c>
      <c r="R182">
        <f t="shared" si="278"/>
        <v>3311.2399218458527</v>
      </c>
      <c r="S182">
        <f t="shared" si="278"/>
        <v>3311.2399218458527</v>
      </c>
      <c r="T182">
        <f t="shared" si="278"/>
        <v>3311.2399218458527</v>
      </c>
      <c r="U182">
        <f t="shared" si="278"/>
        <v>3201.1213566707765</v>
      </c>
      <c r="V182">
        <f t="shared" si="278"/>
        <v>3201.1213566707765</v>
      </c>
      <c r="W182">
        <f t="shared" si="278"/>
        <v>3311.2399218458527</v>
      </c>
      <c r="X182">
        <f t="shared" si="278"/>
        <v>3311.2399218458527</v>
      </c>
      <c r="Y182">
        <f t="shared" si="278"/>
        <v>3311.2399218458527</v>
      </c>
      <c r="Z182">
        <f t="shared" si="278"/>
        <v>3311.2399218458527</v>
      </c>
      <c r="AA182">
        <f t="shared" si="278"/>
        <v>3311.2399218458527</v>
      </c>
      <c r="AB182">
        <f t="shared" si="278"/>
        <v>3311.2399218458527</v>
      </c>
      <c r="AC182">
        <f t="shared" si="278"/>
        <v>3311.2399218458527</v>
      </c>
      <c r="AD182">
        <f t="shared" si="278"/>
        <v>3424.01575734683</v>
      </c>
      <c r="AE182">
        <f t="shared" si="278"/>
        <v>3311.2399218458527</v>
      </c>
      <c r="AF182">
        <f t="shared" si="278"/>
        <v>3311.2399218458527</v>
      </c>
      <c r="AG182">
        <f t="shared" si="278"/>
        <v>3311.2399218458527</v>
      </c>
      <c r="AH182">
        <f t="shared" ref="AH182:BH182" si="279">AH174+AH180*AH84</f>
        <v>3311.2399218458527</v>
      </c>
      <c r="AI182">
        <f t="shared" si="279"/>
        <v>3411.9966483061089</v>
      </c>
      <c r="AJ182">
        <f t="shared" si="279"/>
        <v>3311.2399218458527</v>
      </c>
      <c r="AK182">
        <f t="shared" si="279"/>
        <v>3413.3333595509544</v>
      </c>
      <c r="AL182">
        <f t="shared" si="279"/>
        <v>3231.1523142706637</v>
      </c>
      <c r="AM182">
        <f t="shared" si="279"/>
        <v>3357.715344390057</v>
      </c>
      <c r="AN182">
        <f t="shared" si="279"/>
        <v>3259.2532292093265</v>
      </c>
      <c r="AO182">
        <f t="shared" si="279"/>
        <v>3341.3713398364398</v>
      </c>
      <c r="AP182">
        <f t="shared" si="279"/>
        <v>3237.9303741407766</v>
      </c>
      <c r="AQ182">
        <f t="shared" si="279"/>
        <v>3311.2399218458527</v>
      </c>
      <c r="AR182">
        <f t="shared" si="279"/>
        <v>3311.2399218458527</v>
      </c>
      <c r="AS182">
        <f t="shared" si="279"/>
        <v>3311.2399218458527</v>
      </c>
      <c r="AT182">
        <f t="shared" si="279"/>
        <v>3311.2399218458527</v>
      </c>
      <c r="AU182">
        <f t="shared" si="279"/>
        <v>3311.2399218458527</v>
      </c>
      <c r="AV182">
        <f t="shared" si="279"/>
        <v>3311.2399218458527</v>
      </c>
      <c r="AW182">
        <f t="shared" si="279"/>
        <v>3311.2399218458527</v>
      </c>
      <c r="AX182">
        <f t="shared" si="279"/>
        <v>3311.2399218458527</v>
      </c>
      <c r="AY182">
        <f t="shared" si="279"/>
        <v>3311.2399218458527</v>
      </c>
      <c r="AZ182">
        <f t="shared" si="279"/>
        <v>3311.2399218458527</v>
      </c>
      <c r="BA182">
        <f t="shared" si="279"/>
        <v>3311.2399218458527</v>
      </c>
      <c r="BB182">
        <f t="shared" si="279"/>
        <v>3311.2399218458527</v>
      </c>
      <c r="BC182">
        <f t="shared" si="279"/>
        <v>3311.2399218458527</v>
      </c>
      <c r="BD182">
        <f t="shared" si="279"/>
        <v>3311.2399218458527</v>
      </c>
      <c r="BE182">
        <f t="shared" si="279"/>
        <v>3311.2399218458527</v>
      </c>
      <c r="BF182">
        <f t="shared" si="279"/>
        <v>3311.2399218458527</v>
      </c>
      <c r="BG182">
        <f t="shared" si="279"/>
        <v>3311.2399218458527</v>
      </c>
      <c r="BH182">
        <f t="shared" si="279"/>
        <v>3311.2399218458527</v>
      </c>
    </row>
    <row r="183" spans="1:60" x14ac:dyDescent="0.25">
      <c r="A183" t="s">
        <v>749</v>
      </c>
      <c r="B183">
        <f t="shared" ref="B183:AG183" si="280">B180+B$52*0.01*SwordSpec*B182</f>
        <v>773.11346769453235</v>
      </c>
      <c r="C183">
        <f t="shared" si="280"/>
        <v>773.19738833824636</v>
      </c>
      <c r="D183">
        <f t="shared" si="280"/>
        <v>773.18975918881767</v>
      </c>
      <c r="E183">
        <f t="shared" si="280"/>
        <v>773.22818200872882</v>
      </c>
      <c r="F183">
        <f t="shared" si="280"/>
        <v>773.11346769453235</v>
      </c>
      <c r="G183">
        <f t="shared" si="280"/>
        <v>772.81874610172508</v>
      </c>
      <c r="H183">
        <f t="shared" si="280"/>
        <v>772.81874610172508</v>
      </c>
      <c r="I183">
        <f t="shared" si="280"/>
        <v>773.11346769453235</v>
      </c>
      <c r="J183">
        <f t="shared" si="280"/>
        <v>773.11346769453235</v>
      </c>
      <c r="K183">
        <f t="shared" si="280"/>
        <v>773.11346769453235</v>
      </c>
      <c r="L183">
        <f t="shared" si="280"/>
        <v>773.11346769453235</v>
      </c>
      <c r="M183">
        <f t="shared" si="280"/>
        <v>773.11346769453235</v>
      </c>
      <c r="N183">
        <f t="shared" si="280"/>
        <v>743.37833432166576</v>
      </c>
      <c r="O183">
        <f t="shared" si="280"/>
        <v>773.11346769453235</v>
      </c>
      <c r="P183">
        <f t="shared" si="280"/>
        <v>802.84860106739893</v>
      </c>
      <c r="Q183">
        <f t="shared" si="280"/>
        <v>773.11346769453235</v>
      </c>
      <c r="R183">
        <f t="shared" si="280"/>
        <v>773.11346769453235</v>
      </c>
      <c r="S183">
        <f t="shared" si="280"/>
        <v>773.11346769453235</v>
      </c>
      <c r="T183">
        <f t="shared" si="280"/>
        <v>773.11346769453235</v>
      </c>
      <c r="U183">
        <f t="shared" si="280"/>
        <v>773.11346769453235</v>
      </c>
      <c r="V183">
        <f t="shared" si="280"/>
        <v>773.11346769453235</v>
      </c>
      <c r="W183">
        <f t="shared" si="280"/>
        <v>773.11346769453235</v>
      </c>
      <c r="X183">
        <f t="shared" si="280"/>
        <v>773.11346769453235</v>
      </c>
      <c r="Y183">
        <f t="shared" si="280"/>
        <v>773.11346769453235</v>
      </c>
      <c r="Z183">
        <f t="shared" si="280"/>
        <v>773.11346769453235</v>
      </c>
      <c r="AA183">
        <f t="shared" si="280"/>
        <v>773.11346769453235</v>
      </c>
      <c r="AB183">
        <f t="shared" si="280"/>
        <v>773.11346769453235</v>
      </c>
      <c r="AC183">
        <f t="shared" si="280"/>
        <v>773.11346769453235</v>
      </c>
      <c r="AD183">
        <f t="shared" si="280"/>
        <v>773.11346769453235</v>
      </c>
      <c r="AE183">
        <f t="shared" si="280"/>
        <v>773.11346769453235</v>
      </c>
      <c r="AF183">
        <f t="shared" si="280"/>
        <v>773.11346769453235</v>
      </c>
      <c r="AG183">
        <f t="shared" si="280"/>
        <v>773.11346769453235</v>
      </c>
      <c r="AH183">
        <f t="shared" ref="AH183:BH183" si="281">AH180+AH$52*0.01*SwordSpec*AH182</f>
        <v>773.11346769453235</v>
      </c>
      <c r="AI183">
        <f t="shared" si="281"/>
        <v>773.11346769453235</v>
      </c>
      <c r="AJ183">
        <f t="shared" si="281"/>
        <v>773.11346769453235</v>
      </c>
      <c r="AK183">
        <f t="shared" si="281"/>
        <v>773.11346769453235</v>
      </c>
      <c r="AL183">
        <f t="shared" si="281"/>
        <v>755.71900699750017</v>
      </c>
      <c r="AM183">
        <f t="shared" si="281"/>
        <v>778.8536397245532</v>
      </c>
      <c r="AN183">
        <f t="shared" si="281"/>
        <v>761.82232654031839</v>
      </c>
      <c r="AO183">
        <f t="shared" si="281"/>
        <v>776.83954427542312</v>
      </c>
      <c r="AP183">
        <f t="shared" si="281"/>
        <v>763.21912532622059</v>
      </c>
      <c r="AQ183">
        <f t="shared" si="281"/>
        <v>773.11346769453235</v>
      </c>
      <c r="AR183">
        <f t="shared" si="281"/>
        <v>773.11346769453235</v>
      </c>
      <c r="AS183">
        <f t="shared" si="281"/>
        <v>773.11346769453235</v>
      </c>
      <c r="AT183">
        <f t="shared" si="281"/>
        <v>773.11346769453235</v>
      </c>
      <c r="AU183">
        <f t="shared" si="281"/>
        <v>773.11346769453235</v>
      </c>
      <c r="AV183">
        <f t="shared" si="281"/>
        <v>773.11346769453235</v>
      </c>
      <c r="AW183">
        <f t="shared" si="281"/>
        <v>773.11346769453235</v>
      </c>
      <c r="AX183">
        <f t="shared" si="281"/>
        <v>773.11346769453235</v>
      </c>
      <c r="AY183">
        <f t="shared" si="281"/>
        <v>773.11346769453235</v>
      </c>
      <c r="AZ183">
        <f t="shared" si="281"/>
        <v>773.11346769453235</v>
      </c>
      <c r="BA183">
        <f t="shared" si="281"/>
        <v>773.11346769453235</v>
      </c>
      <c r="BB183">
        <f t="shared" si="281"/>
        <v>773.11346769453235</v>
      </c>
      <c r="BC183">
        <f t="shared" si="281"/>
        <v>773.11346769453235</v>
      </c>
      <c r="BD183">
        <f t="shared" si="281"/>
        <v>773.11346769453235</v>
      </c>
      <c r="BE183">
        <f t="shared" si="281"/>
        <v>773.11346769453235</v>
      </c>
      <c r="BF183">
        <f t="shared" si="281"/>
        <v>773.11346769453235</v>
      </c>
      <c r="BG183">
        <f t="shared" si="281"/>
        <v>773.11346769453235</v>
      </c>
      <c r="BH183">
        <f t="shared" si="281"/>
        <v>773.11346769453235</v>
      </c>
    </row>
    <row r="185" spans="1:60" x14ac:dyDescent="0.25">
      <c r="A185" t="s">
        <v>750</v>
      </c>
      <c r="B185">
        <f t="shared" ref="B185:AG185" si="282">(B$46*B$48+2.4*B167/14+180)*(1+0.1*SurpriseAttacks+0.03*Aggression+0.05*BladeTwisting)</f>
        <v>2747.5097862857147</v>
      </c>
      <c r="C185">
        <f t="shared" si="282"/>
        <v>2747.8010160000003</v>
      </c>
      <c r="D185">
        <f t="shared" si="282"/>
        <v>2747.7745405714286</v>
      </c>
      <c r="E185">
        <f t="shared" si="282"/>
        <v>2747.5097862857147</v>
      </c>
      <c r="F185">
        <f t="shared" si="282"/>
        <v>2747.5097862857147</v>
      </c>
      <c r="G185">
        <f t="shared" si="282"/>
        <v>2747.5097862857147</v>
      </c>
      <c r="H185">
        <f t="shared" si="282"/>
        <v>2747.5097862857147</v>
      </c>
      <c r="I185">
        <f t="shared" si="282"/>
        <v>2747.5097862857147</v>
      </c>
      <c r="J185">
        <f t="shared" si="282"/>
        <v>2747.5097862857147</v>
      </c>
      <c r="K185">
        <f t="shared" si="282"/>
        <v>2747.5097862857147</v>
      </c>
      <c r="L185">
        <f t="shared" si="282"/>
        <v>2751.0197862857149</v>
      </c>
      <c r="M185">
        <f t="shared" si="282"/>
        <v>2747.5097862857147</v>
      </c>
      <c r="N185">
        <f t="shared" si="282"/>
        <v>2719.7569016703301</v>
      </c>
      <c r="O185">
        <f t="shared" si="282"/>
        <v>2747.5097862857147</v>
      </c>
      <c r="P185">
        <f t="shared" si="282"/>
        <v>2775.2626709010992</v>
      </c>
      <c r="Q185">
        <f t="shared" si="282"/>
        <v>2747.5097862857147</v>
      </c>
      <c r="R185">
        <f t="shared" si="282"/>
        <v>2747.5097862857147</v>
      </c>
      <c r="S185">
        <f t="shared" si="282"/>
        <v>2747.5097862857147</v>
      </c>
      <c r="T185">
        <f t="shared" si="282"/>
        <v>2747.5097862857147</v>
      </c>
      <c r="U185">
        <f t="shared" si="282"/>
        <v>2747.5097862857147</v>
      </c>
      <c r="V185">
        <f t="shared" si="282"/>
        <v>2747.5097862857147</v>
      </c>
      <c r="W185">
        <f t="shared" si="282"/>
        <v>2747.5097862857147</v>
      </c>
      <c r="X185">
        <f t="shared" si="282"/>
        <v>2747.5097862857147</v>
      </c>
      <c r="Y185">
        <f t="shared" si="282"/>
        <v>2747.5097862857147</v>
      </c>
      <c r="Z185">
        <f t="shared" si="282"/>
        <v>2747.5097862857147</v>
      </c>
      <c r="AA185">
        <f t="shared" si="282"/>
        <v>2747.5097862857147</v>
      </c>
      <c r="AB185">
        <f t="shared" si="282"/>
        <v>2747.5097862857147</v>
      </c>
      <c r="AC185">
        <f t="shared" si="282"/>
        <v>2747.5097862857147</v>
      </c>
      <c r="AD185">
        <f t="shared" si="282"/>
        <v>2747.5097862857147</v>
      </c>
      <c r="AE185">
        <f t="shared" si="282"/>
        <v>2747.5097862857147</v>
      </c>
      <c r="AF185">
        <f t="shared" si="282"/>
        <v>2747.5097862857147</v>
      </c>
      <c r="AG185">
        <f t="shared" si="282"/>
        <v>2747.5097862857147</v>
      </c>
      <c r="AH185">
        <f t="shared" ref="AH185:BH185" si="283">(AH$46*AH$48+2.4*AH167/14+180)*(1+0.1*SurpriseAttacks+0.03*Aggression+0.05*BladeTwisting)</f>
        <v>2747.5097862857147</v>
      </c>
      <c r="AI185">
        <f t="shared" si="283"/>
        <v>2747.5097862857147</v>
      </c>
      <c r="AJ185">
        <f t="shared" si="283"/>
        <v>2747.5097862857147</v>
      </c>
      <c r="AK185">
        <f t="shared" si="283"/>
        <v>2747.5097862857147</v>
      </c>
      <c r="AL185">
        <f t="shared" si="283"/>
        <v>2687.1458091428576</v>
      </c>
      <c r="AM185">
        <f t="shared" si="283"/>
        <v>2767.4298987428579</v>
      </c>
      <c r="AN185">
        <f t="shared" si="283"/>
        <v>2708.3261519999996</v>
      </c>
      <c r="AO185">
        <f t="shared" si="283"/>
        <v>2760.4403855999999</v>
      </c>
      <c r="AP185">
        <f t="shared" si="283"/>
        <v>2747.5097862857147</v>
      </c>
      <c r="AQ185">
        <f t="shared" si="283"/>
        <v>2747.5097862857147</v>
      </c>
      <c r="AR185">
        <f t="shared" si="283"/>
        <v>2747.5097862857147</v>
      </c>
      <c r="AS185">
        <f t="shared" si="283"/>
        <v>2747.5097862857147</v>
      </c>
      <c r="AT185">
        <f t="shared" si="283"/>
        <v>2747.5097862857147</v>
      </c>
      <c r="AU185">
        <f t="shared" si="283"/>
        <v>2747.5097862857147</v>
      </c>
      <c r="AV185">
        <f t="shared" si="283"/>
        <v>2747.5097862857147</v>
      </c>
      <c r="AW185">
        <f t="shared" si="283"/>
        <v>2747.5097862857147</v>
      </c>
      <c r="AX185">
        <f t="shared" si="283"/>
        <v>2747.5097862857147</v>
      </c>
      <c r="AY185">
        <f t="shared" si="283"/>
        <v>2747.5097862857147</v>
      </c>
      <c r="AZ185">
        <f t="shared" si="283"/>
        <v>2747.5097862857147</v>
      </c>
      <c r="BA185">
        <f t="shared" si="283"/>
        <v>2747.5097862857147</v>
      </c>
      <c r="BB185">
        <f t="shared" si="283"/>
        <v>2747.5097862857147</v>
      </c>
      <c r="BC185">
        <f t="shared" si="283"/>
        <v>2747.5097862857147</v>
      </c>
      <c r="BD185">
        <f t="shared" si="283"/>
        <v>2747.5097862857147</v>
      </c>
      <c r="BE185">
        <f t="shared" si="283"/>
        <v>2747.5097862857147</v>
      </c>
      <c r="BF185">
        <f t="shared" si="283"/>
        <v>2747.5097862857147</v>
      </c>
      <c r="BG185">
        <f t="shared" si="283"/>
        <v>2747.5097862857147</v>
      </c>
      <c r="BH185">
        <f t="shared" si="283"/>
        <v>2747.5097862857147</v>
      </c>
    </row>
    <row r="186" spans="1:60" x14ac:dyDescent="0.25">
      <c r="A186" t="s">
        <v>751</v>
      </c>
      <c r="B186">
        <f t="shared" ref="B186:AG186" si="284">(1+0.01*B165*(B$149-1))*B$145</f>
        <v>1.6296009879116338</v>
      </c>
      <c r="C186">
        <f t="shared" si="284"/>
        <v>1.6297932926511363</v>
      </c>
      <c r="D186">
        <f t="shared" si="284"/>
        <v>1.6296009879116338</v>
      </c>
      <c r="E186">
        <f t="shared" si="284"/>
        <v>1.6299183439231286</v>
      </c>
      <c r="F186">
        <f t="shared" si="284"/>
        <v>1.6296009879116338</v>
      </c>
      <c r="G186">
        <f t="shared" si="284"/>
        <v>1.6296009879116338</v>
      </c>
      <c r="H186">
        <f t="shared" si="284"/>
        <v>1.6296009879116338</v>
      </c>
      <c r="I186">
        <f t="shared" si="284"/>
        <v>1.6296009879116338</v>
      </c>
      <c r="J186">
        <f t="shared" si="284"/>
        <v>1.6296009879116338</v>
      </c>
      <c r="K186">
        <f t="shared" si="284"/>
        <v>1.6300234140509928</v>
      </c>
      <c r="L186">
        <f t="shared" si="284"/>
        <v>1.6296009879116338</v>
      </c>
      <c r="M186">
        <f t="shared" si="284"/>
        <v>1.6296009879116338</v>
      </c>
      <c r="N186">
        <f t="shared" si="284"/>
        <v>1.6296009879116338</v>
      </c>
      <c r="O186">
        <f t="shared" si="284"/>
        <v>1.6296009879116338</v>
      </c>
      <c r="P186">
        <f t="shared" si="284"/>
        <v>1.6296009879116338</v>
      </c>
      <c r="Q186">
        <f t="shared" si="284"/>
        <v>1.6296009879116338</v>
      </c>
      <c r="R186">
        <f t="shared" si="284"/>
        <v>1.6296009879116338</v>
      </c>
      <c r="S186">
        <f t="shared" si="284"/>
        <v>1.6296009879116338</v>
      </c>
      <c r="T186">
        <f t="shared" si="284"/>
        <v>1.6296009879116338</v>
      </c>
      <c r="U186">
        <f t="shared" si="284"/>
        <v>1.5567582835545584</v>
      </c>
      <c r="V186">
        <f t="shared" si="284"/>
        <v>1.5567582835545584</v>
      </c>
      <c r="W186">
        <f t="shared" si="284"/>
        <v>1.6296009879116338</v>
      </c>
      <c r="X186">
        <f t="shared" si="284"/>
        <v>1.6296009879116338</v>
      </c>
      <c r="Y186">
        <f t="shared" si="284"/>
        <v>1.6296009879116338</v>
      </c>
      <c r="Z186">
        <f t="shared" si="284"/>
        <v>1.6296009879116338</v>
      </c>
      <c r="AA186">
        <f t="shared" si="284"/>
        <v>1.6296009879116338</v>
      </c>
      <c r="AB186">
        <f t="shared" si="284"/>
        <v>1.6296009879116338</v>
      </c>
      <c r="AC186">
        <f t="shared" si="284"/>
        <v>1.6296009879116338</v>
      </c>
      <c r="AD186">
        <f t="shared" si="284"/>
        <v>1.7002921465390182</v>
      </c>
      <c r="AE186">
        <f t="shared" si="284"/>
        <v>1.6296009879116338</v>
      </c>
      <c r="AF186">
        <f t="shared" si="284"/>
        <v>1.6296009879116338</v>
      </c>
      <c r="AG186">
        <f t="shared" si="284"/>
        <v>1.6296009879116338</v>
      </c>
      <c r="AH186">
        <f t="shared" ref="AH186:BH186" si="285">(1+0.01*AH165*(AH$149-1))*AH$145</f>
        <v>1.6296009879116338</v>
      </c>
      <c r="AI186">
        <f t="shared" si="285"/>
        <v>1.6927582210311014</v>
      </c>
      <c r="AJ186">
        <f t="shared" si="285"/>
        <v>1.6296009879116338</v>
      </c>
      <c r="AK186">
        <f t="shared" si="285"/>
        <v>1.6935961103380492</v>
      </c>
      <c r="AL186">
        <f t="shared" si="285"/>
        <v>1.6296009879116338</v>
      </c>
      <c r="AM186">
        <f t="shared" si="285"/>
        <v>1.6427546320936168</v>
      </c>
      <c r="AN186">
        <f t="shared" si="285"/>
        <v>1.6296009879116338</v>
      </c>
      <c r="AO186">
        <f t="shared" si="285"/>
        <v>1.6381393183455526</v>
      </c>
      <c r="AP186">
        <f t="shared" si="285"/>
        <v>1.5871305211669144</v>
      </c>
      <c r="AQ186">
        <f t="shared" si="285"/>
        <v>1.6296009879116338</v>
      </c>
      <c r="AR186">
        <f t="shared" si="285"/>
        <v>1.6296009879116338</v>
      </c>
      <c r="AS186">
        <f t="shared" si="285"/>
        <v>1.7024436922687092</v>
      </c>
      <c r="AT186">
        <f t="shared" si="285"/>
        <v>1.6296009879116338</v>
      </c>
      <c r="AU186">
        <f t="shared" si="285"/>
        <v>1.6296009879116338</v>
      </c>
      <c r="AV186">
        <f t="shared" si="285"/>
        <v>1.6296009879116338</v>
      </c>
      <c r="AW186">
        <f t="shared" si="285"/>
        <v>1.6296009879116338</v>
      </c>
      <c r="AX186">
        <f t="shared" si="285"/>
        <v>1.6296009879116338</v>
      </c>
      <c r="AY186">
        <f t="shared" si="285"/>
        <v>1.6296009879116338</v>
      </c>
      <c r="AZ186">
        <f t="shared" si="285"/>
        <v>1.6296009879116338</v>
      </c>
      <c r="BA186">
        <f t="shared" si="285"/>
        <v>1.6296009879116338</v>
      </c>
      <c r="BB186">
        <f t="shared" si="285"/>
        <v>1.6296009879116338</v>
      </c>
      <c r="BC186">
        <f t="shared" si="285"/>
        <v>1.6296009879116338</v>
      </c>
      <c r="BD186">
        <f t="shared" si="285"/>
        <v>1.6296009879116338</v>
      </c>
      <c r="BE186">
        <f t="shared" si="285"/>
        <v>1.6296009879116338</v>
      </c>
      <c r="BF186">
        <f t="shared" si="285"/>
        <v>1.6296009879116338</v>
      </c>
      <c r="BG186">
        <f t="shared" si="285"/>
        <v>1.6296009879116338</v>
      </c>
      <c r="BH186">
        <f t="shared" si="285"/>
        <v>1.6296009879116338</v>
      </c>
    </row>
    <row r="187" spans="1:60" x14ac:dyDescent="0.25">
      <c r="A187" t="s">
        <v>752</v>
      </c>
      <c r="B187">
        <f t="shared" ref="B187:AG187" si="286">B185*B186+B183</f>
        <v>5250.4581297226141</v>
      </c>
      <c r="C187">
        <f t="shared" si="286"/>
        <v>5251.5450537550241</v>
      </c>
      <c r="D187">
        <f t="shared" si="286"/>
        <v>5250.9658650624533</v>
      </c>
      <c r="E187">
        <f t="shared" si="286"/>
        <v>5251.4447827841304</v>
      </c>
      <c r="F187">
        <f t="shared" si="286"/>
        <v>5250.4581297226141</v>
      </c>
      <c r="G187">
        <f t="shared" si="286"/>
        <v>5250.1634081298071</v>
      </c>
      <c r="H187">
        <f t="shared" si="286"/>
        <v>5250.1634081298071</v>
      </c>
      <c r="I187">
        <f t="shared" si="286"/>
        <v>5250.4581297226141</v>
      </c>
      <c r="J187">
        <f t="shared" si="286"/>
        <v>5250.4581297226141</v>
      </c>
      <c r="K187">
        <f t="shared" si="286"/>
        <v>5251.618749674486</v>
      </c>
      <c r="L187">
        <f t="shared" si="286"/>
        <v>5256.178029190185</v>
      </c>
      <c r="M187">
        <f t="shared" si="286"/>
        <v>5250.4581297226141</v>
      </c>
      <c r="N187">
        <f t="shared" si="286"/>
        <v>5175.4968681631199</v>
      </c>
      <c r="O187">
        <f t="shared" si="286"/>
        <v>5250.4581297226141</v>
      </c>
      <c r="P187">
        <f t="shared" si="286"/>
        <v>5325.4193912821092</v>
      </c>
      <c r="Q187">
        <f t="shared" si="286"/>
        <v>5250.4581297226141</v>
      </c>
      <c r="R187">
        <f t="shared" si="286"/>
        <v>5250.4581297226141</v>
      </c>
      <c r="S187">
        <f t="shared" si="286"/>
        <v>5250.4581297226141</v>
      </c>
      <c r="T187">
        <f t="shared" si="286"/>
        <v>5250.4581297226141</v>
      </c>
      <c r="U187">
        <f t="shared" si="286"/>
        <v>5050.3220866420324</v>
      </c>
      <c r="V187">
        <f t="shared" si="286"/>
        <v>5050.3220866420324</v>
      </c>
      <c r="W187">
        <f t="shared" si="286"/>
        <v>5250.4581297226141</v>
      </c>
      <c r="X187">
        <f t="shared" si="286"/>
        <v>5250.4581297226141</v>
      </c>
      <c r="Y187">
        <f t="shared" si="286"/>
        <v>5250.4581297226141</v>
      </c>
      <c r="Z187">
        <f t="shared" si="286"/>
        <v>5250.4581297226141</v>
      </c>
      <c r="AA187">
        <f t="shared" si="286"/>
        <v>5250.4581297226141</v>
      </c>
      <c r="AB187">
        <f t="shared" si="286"/>
        <v>5250.4581297226141</v>
      </c>
      <c r="AC187">
        <f t="shared" si="286"/>
        <v>5250.4581297226141</v>
      </c>
      <c r="AD187">
        <f t="shared" si="286"/>
        <v>5444.6827798552285</v>
      </c>
      <c r="AE187">
        <f t="shared" si="286"/>
        <v>5250.4581297226141</v>
      </c>
      <c r="AF187">
        <f t="shared" si="286"/>
        <v>5250.4581297226141</v>
      </c>
      <c r="AG187">
        <f t="shared" si="286"/>
        <v>5250.4581297226141</v>
      </c>
      <c r="AH187">
        <f t="shared" ref="AH187:BH187" si="287">AH185*AH186+AH183</f>
        <v>5250.4581297226141</v>
      </c>
      <c r="AI187">
        <f t="shared" si="287"/>
        <v>5423.9832457930797</v>
      </c>
      <c r="AJ187">
        <f t="shared" si="287"/>
        <v>5250.4581297226141</v>
      </c>
      <c r="AK187">
        <f t="shared" si="287"/>
        <v>5426.2853548637431</v>
      </c>
      <c r="AL187">
        <f t="shared" si="287"/>
        <v>5134.6944722393073</v>
      </c>
      <c r="AM187">
        <f t="shared" si="287"/>
        <v>5325.0619248787525</v>
      </c>
      <c r="AN187">
        <f t="shared" si="287"/>
        <v>5175.3132994264315</v>
      </c>
      <c r="AO187">
        <f t="shared" si="287"/>
        <v>5298.8254758757412</v>
      </c>
      <c r="AP187">
        <f t="shared" si="287"/>
        <v>5123.8757643450645</v>
      </c>
      <c r="AQ187">
        <f t="shared" si="287"/>
        <v>5250.4581297226141</v>
      </c>
      <c r="AR187">
        <f t="shared" si="287"/>
        <v>5250.4581297226141</v>
      </c>
      <c r="AS187">
        <f t="shared" si="287"/>
        <v>5450.5941728031967</v>
      </c>
      <c r="AT187">
        <f t="shared" si="287"/>
        <v>5250.4581297226141</v>
      </c>
      <c r="AU187">
        <f t="shared" si="287"/>
        <v>5250.4581297226141</v>
      </c>
      <c r="AV187">
        <f t="shared" si="287"/>
        <v>5250.4581297226141</v>
      </c>
      <c r="AW187">
        <f t="shared" si="287"/>
        <v>5250.4581297226141</v>
      </c>
      <c r="AX187">
        <f t="shared" si="287"/>
        <v>5250.4581297226141</v>
      </c>
      <c r="AY187">
        <f t="shared" si="287"/>
        <v>5250.4581297226141</v>
      </c>
      <c r="AZ187">
        <f t="shared" si="287"/>
        <v>5250.4581297226141</v>
      </c>
      <c r="BA187">
        <f t="shared" si="287"/>
        <v>5250.4581297226141</v>
      </c>
      <c r="BB187">
        <f t="shared" si="287"/>
        <v>5250.4581297226141</v>
      </c>
      <c r="BC187">
        <f t="shared" si="287"/>
        <v>5250.4581297226141</v>
      </c>
      <c r="BD187">
        <f t="shared" si="287"/>
        <v>5250.4581297226141</v>
      </c>
      <c r="BE187">
        <f t="shared" si="287"/>
        <v>5250.4581297226141</v>
      </c>
      <c r="BF187">
        <f t="shared" si="287"/>
        <v>5250.4581297226141</v>
      </c>
      <c r="BG187">
        <f t="shared" si="287"/>
        <v>5250.4581297226141</v>
      </c>
      <c r="BH187">
        <f t="shared" si="287"/>
        <v>5250.4581297226141</v>
      </c>
    </row>
    <row r="189" spans="1:60" x14ac:dyDescent="0.25">
      <c r="A189" t="s">
        <v>753</v>
      </c>
      <c r="B189">
        <f t="shared" ref="B189:AG189" si="288">B187/B$90</f>
        <v>131.26145324306535</v>
      </c>
      <c r="C189">
        <f t="shared" si="288"/>
        <v>131.28862634387559</v>
      </c>
      <c r="D189">
        <f t="shared" si="288"/>
        <v>131.27414662656133</v>
      </c>
      <c r="E189">
        <f t="shared" si="288"/>
        <v>131.28611956960327</v>
      </c>
      <c r="F189">
        <f t="shared" si="288"/>
        <v>131.26145324306535</v>
      </c>
      <c r="G189">
        <f t="shared" si="288"/>
        <v>131.25408520324518</v>
      </c>
      <c r="H189">
        <f t="shared" si="288"/>
        <v>131.24507661516571</v>
      </c>
      <c r="I189">
        <f t="shared" si="288"/>
        <v>131.2524441492825</v>
      </c>
      <c r="J189">
        <f t="shared" si="288"/>
        <v>131.26145324306535</v>
      </c>
      <c r="K189">
        <f t="shared" si="288"/>
        <v>131.29046874186216</v>
      </c>
      <c r="L189">
        <f t="shared" si="288"/>
        <v>131.40445072975461</v>
      </c>
      <c r="M189">
        <f t="shared" si="288"/>
        <v>131.26145324306535</v>
      </c>
      <c r="N189">
        <f t="shared" si="288"/>
        <v>129.38742170407801</v>
      </c>
      <c r="O189">
        <f t="shared" si="288"/>
        <v>131.26145324306535</v>
      </c>
      <c r="P189">
        <f t="shared" si="288"/>
        <v>133.13548478205274</v>
      </c>
      <c r="Q189">
        <f t="shared" si="288"/>
        <v>131.26145324306535</v>
      </c>
      <c r="R189">
        <f t="shared" si="288"/>
        <v>131.26145324306535</v>
      </c>
      <c r="S189">
        <f t="shared" si="288"/>
        <v>131.26145324306535</v>
      </c>
      <c r="T189">
        <f t="shared" si="288"/>
        <v>131.26145324306535</v>
      </c>
      <c r="U189">
        <f t="shared" si="288"/>
        <v>126.25805216605082</v>
      </c>
      <c r="V189">
        <f t="shared" si="288"/>
        <v>126.25805216605082</v>
      </c>
      <c r="W189">
        <f t="shared" si="288"/>
        <v>131.26145324306535</v>
      </c>
      <c r="X189">
        <f t="shared" si="288"/>
        <v>131.26145324306535</v>
      </c>
      <c r="Y189">
        <f t="shared" si="288"/>
        <v>131.26145324306535</v>
      </c>
      <c r="Z189">
        <f t="shared" si="288"/>
        <v>131.26145324306535</v>
      </c>
      <c r="AA189">
        <f t="shared" si="288"/>
        <v>131.26145324306535</v>
      </c>
      <c r="AB189">
        <f t="shared" si="288"/>
        <v>131.26145324306535</v>
      </c>
      <c r="AC189">
        <f t="shared" si="288"/>
        <v>131.26145324306535</v>
      </c>
      <c r="AD189">
        <f t="shared" si="288"/>
        <v>136.11706949638071</v>
      </c>
      <c r="AE189">
        <f t="shared" si="288"/>
        <v>131.26145324306535</v>
      </c>
      <c r="AF189">
        <f t="shared" si="288"/>
        <v>131.26145324306535</v>
      </c>
      <c r="AG189">
        <f t="shared" si="288"/>
        <v>131.26145324306535</v>
      </c>
      <c r="AH189">
        <f t="shared" ref="AH189:BH189" si="289">AH187/AH$90</f>
        <v>131.26145324306535</v>
      </c>
      <c r="AI189">
        <f t="shared" si="289"/>
        <v>135.599581144827</v>
      </c>
      <c r="AJ189">
        <f t="shared" si="289"/>
        <v>131.26145324306535</v>
      </c>
      <c r="AK189">
        <f t="shared" si="289"/>
        <v>135.65713387159357</v>
      </c>
      <c r="AL189">
        <f t="shared" si="289"/>
        <v>128.36736180598268</v>
      </c>
      <c r="AM189">
        <f t="shared" si="289"/>
        <v>133.12654812196882</v>
      </c>
      <c r="AN189">
        <f t="shared" si="289"/>
        <v>129.3828324856608</v>
      </c>
      <c r="AO189">
        <f t="shared" si="289"/>
        <v>132.47063689689352</v>
      </c>
      <c r="AP189">
        <f t="shared" si="289"/>
        <v>128.0968941086266</v>
      </c>
      <c r="AQ189">
        <f t="shared" si="289"/>
        <v>131.26145324306535</v>
      </c>
      <c r="AR189">
        <f t="shared" si="289"/>
        <v>131.26145324306535</v>
      </c>
      <c r="AS189">
        <f t="shared" si="289"/>
        <v>136.26485432007991</v>
      </c>
      <c r="AT189">
        <f t="shared" si="289"/>
        <v>131.26145324306535</v>
      </c>
      <c r="AU189">
        <f t="shared" si="289"/>
        <v>131.26145324306535</v>
      </c>
      <c r="AV189">
        <f t="shared" si="289"/>
        <v>131.26145324306535</v>
      </c>
      <c r="AW189">
        <f t="shared" si="289"/>
        <v>131.26145324306535</v>
      </c>
      <c r="AX189">
        <f t="shared" si="289"/>
        <v>131.26145324306535</v>
      </c>
      <c r="AY189">
        <f t="shared" si="289"/>
        <v>131.26145324306535</v>
      </c>
      <c r="AZ189">
        <f t="shared" si="289"/>
        <v>131.26145324306535</v>
      </c>
      <c r="BA189">
        <f t="shared" si="289"/>
        <v>131.26145324306535</v>
      </c>
      <c r="BB189">
        <f t="shared" si="289"/>
        <v>131.26145324306535</v>
      </c>
      <c r="BC189">
        <f t="shared" si="289"/>
        <v>131.26145324306535</v>
      </c>
      <c r="BD189">
        <f t="shared" si="289"/>
        <v>131.26145324306535</v>
      </c>
      <c r="BE189">
        <f t="shared" si="289"/>
        <v>131.26145324306535</v>
      </c>
      <c r="BF189">
        <f t="shared" si="289"/>
        <v>131.26145324306535</v>
      </c>
      <c r="BG189">
        <f t="shared" si="289"/>
        <v>131.26145324306535</v>
      </c>
      <c r="BH189">
        <f t="shared" si="289"/>
        <v>131.26145324306535</v>
      </c>
    </row>
    <row r="191" spans="1:60" x14ac:dyDescent="0.25">
      <c r="A191" t="s">
        <v>754</v>
      </c>
      <c r="B191">
        <f t="shared" ref="B191:AG191" si="290">(1+0.01*B164*(B$148-1))*B$145</f>
        <v>1.4292275037827031</v>
      </c>
      <c r="C191">
        <f t="shared" si="290"/>
        <v>1.4293754305053974</v>
      </c>
      <c r="D191">
        <f t="shared" si="290"/>
        <v>1.4292275037827031</v>
      </c>
      <c r="E191">
        <f t="shared" si="290"/>
        <v>1.4294716237915455</v>
      </c>
      <c r="F191">
        <f t="shared" si="290"/>
        <v>1.4292275037827031</v>
      </c>
      <c r="G191">
        <f t="shared" si="290"/>
        <v>1.4292275037827031</v>
      </c>
      <c r="H191">
        <f t="shared" si="290"/>
        <v>1.4292275037827031</v>
      </c>
      <c r="I191">
        <f t="shared" si="290"/>
        <v>1.4292275037827031</v>
      </c>
      <c r="J191">
        <f t="shared" si="290"/>
        <v>1.4292275037827031</v>
      </c>
      <c r="K191">
        <f t="shared" si="290"/>
        <v>1.4295979889880799</v>
      </c>
      <c r="L191">
        <f t="shared" si="290"/>
        <v>1.4292275037827031</v>
      </c>
      <c r="M191">
        <f t="shared" si="290"/>
        <v>1.4292275037827031</v>
      </c>
      <c r="N191">
        <f t="shared" si="290"/>
        <v>1.4292275037827031</v>
      </c>
      <c r="O191">
        <f t="shared" si="290"/>
        <v>1.4292275037827031</v>
      </c>
      <c r="P191">
        <f t="shared" si="290"/>
        <v>1.4292275037827031</v>
      </c>
      <c r="Q191">
        <f t="shared" si="290"/>
        <v>1.4292275037827031</v>
      </c>
      <c r="R191">
        <f t="shared" si="290"/>
        <v>1.4292275037827031</v>
      </c>
      <c r="S191">
        <f t="shared" si="290"/>
        <v>1.4292275037827031</v>
      </c>
      <c r="T191">
        <f t="shared" si="290"/>
        <v>1.4292275037827031</v>
      </c>
      <c r="U191">
        <f t="shared" si="290"/>
        <v>1.3731946542772604</v>
      </c>
      <c r="V191">
        <f t="shared" si="290"/>
        <v>1.3731946542772604</v>
      </c>
      <c r="W191">
        <f t="shared" si="290"/>
        <v>1.4292275037827031</v>
      </c>
      <c r="X191">
        <f t="shared" si="290"/>
        <v>1.4292275037827031</v>
      </c>
      <c r="Y191">
        <f t="shared" si="290"/>
        <v>1.4292275037827031</v>
      </c>
      <c r="Z191">
        <f t="shared" si="290"/>
        <v>1.4292275037827031</v>
      </c>
      <c r="AA191">
        <f t="shared" si="290"/>
        <v>1.4292275037827031</v>
      </c>
      <c r="AB191">
        <f t="shared" si="290"/>
        <v>1.4292275037827031</v>
      </c>
      <c r="AC191">
        <f t="shared" si="290"/>
        <v>1.4292275037827031</v>
      </c>
      <c r="AD191">
        <f t="shared" si="290"/>
        <v>1.4912265752940677</v>
      </c>
      <c r="AE191">
        <f t="shared" si="290"/>
        <v>1.4292275037827031</v>
      </c>
      <c r="AF191">
        <f t="shared" si="290"/>
        <v>1.4292275037827031</v>
      </c>
      <c r="AG191">
        <f t="shared" si="290"/>
        <v>1.4292275037827031</v>
      </c>
      <c r="AH191">
        <f t="shared" ref="AH191:BH191" si="291">(1+0.01*AH164*(AH$148-1))*AH$145</f>
        <v>1.4292275037827031</v>
      </c>
      <c r="AI191">
        <f t="shared" si="291"/>
        <v>1.4846190108490043</v>
      </c>
      <c r="AJ191">
        <f t="shared" si="291"/>
        <v>1.4292275037827031</v>
      </c>
      <c r="AK191">
        <f t="shared" si="291"/>
        <v>1.4853538744453685</v>
      </c>
      <c r="AL191">
        <f t="shared" si="291"/>
        <v>1.4292275037827031</v>
      </c>
      <c r="AM191">
        <f t="shared" si="291"/>
        <v>1.4393456916149976</v>
      </c>
      <c r="AN191">
        <f t="shared" si="291"/>
        <v>1.4292275037827031</v>
      </c>
      <c r="AO191">
        <f t="shared" si="291"/>
        <v>1.435795450270333</v>
      </c>
      <c r="AP191">
        <f t="shared" si="291"/>
        <v>1.3965579139790731</v>
      </c>
      <c r="AQ191">
        <f t="shared" si="291"/>
        <v>1.4292275037827031</v>
      </c>
      <c r="AR191">
        <f t="shared" si="291"/>
        <v>1.4292275037827031</v>
      </c>
      <c r="AS191">
        <f t="shared" si="291"/>
        <v>1.4292275037827031</v>
      </c>
      <c r="AT191">
        <f t="shared" si="291"/>
        <v>1.4292275037827031</v>
      </c>
      <c r="AU191">
        <f t="shared" si="291"/>
        <v>1.4292275037827031</v>
      </c>
      <c r="AV191">
        <f t="shared" si="291"/>
        <v>1.4292275037827031</v>
      </c>
      <c r="AW191">
        <f t="shared" si="291"/>
        <v>1.4292275037827031</v>
      </c>
      <c r="AX191">
        <f t="shared" si="291"/>
        <v>1.4292275037827031</v>
      </c>
      <c r="AY191">
        <f t="shared" si="291"/>
        <v>1.4292275037827031</v>
      </c>
      <c r="AZ191">
        <f t="shared" si="291"/>
        <v>1.4292275037827031</v>
      </c>
      <c r="BA191">
        <f t="shared" si="291"/>
        <v>1.4292275037827031</v>
      </c>
      <c r="BB191">
        <f t="shared" si="291"/>
        <v>1.4292275037827031</v>
      </c>
      <c r="BC191">
        <f t="shared" si="291"/>
        <v>1.4292275037827031</v>
      </c>
      <c r="BD191">
        <f t="shared" si="291"/>
        <v>1.4292275037827031</v>
      </c>
      <c r="BE191">
        <f t="shared" si="291"/>
        <v>1.4292275037827031</v>
      </c>
      <c r="BF191">
        <f t="shared" si="291"/>
        <v>1.4292275037827031</v>
      </c>
      <c r="BG191">
        <f t="shared" si="291"/>
        <v>1.4292275037827031</v>
      </c>
      <c r="BH191">
        <f t="shared" si="291"/>
        <v>1.4292275037827031</v>
      </c>
    </row>
    <row r="192" spans="1:60" x14ac:dyDescent="0.25">
      <c r="A192" t="s">
        <v>755</v>
      </c>
    </row>
    <row r="193" spans="1:60" x14ac:dyDescent="0.25">
      <c r="A193">
        <f>1</f>
        <v>1</v>
      </c>
      <c r="B193">
        <f t="shared" ref="B193:AG193" si="292">(254+(370+0.07*B167))*(1+0.2/3*ImpEvis+0.03*Aggression)*B191</f>
        <v>1911.9850462607053</v>
      </c>
      <c r="C193">
        <f t="shared" si="292"/>
        <v>1912.3277364015355</v>
      </c>
      <c r="D193">
        <f t="shared" si="292"/>
        <v>1912.1166666799836</v>
      </c>
      <c r="E193">
        <f t="shared" si="292"/>
        <v>1912.3116239435194</v>
      </c>
      <c r="F193">
        <f t="shared" si="292"/>
        <v>1911.9850462607053</v>
      </c>
      <c r="G193">
        <f t="shared" si="292"/>
        <v>1911.9850462607053</v>
      </c>
      <c r="H193">
        <f t="shared" si="292"/>
        <v>1911.9850462607053</v>
      </c>
      <c r="I193">
        <f t="shared" si="292"/>
        <v>1911.9850462607053</v>
      </c>
      <c r="J193">
        <f t="shared" si="292"/>
        <v>1911.9850462607053</v>
      </c>
      <c r="K193">
        <f t="shared" si="292"/>
        <v>1912.4806721639757</v>
      </c>
      <c r="L193">
        <f t="shared" si="292"/>
        <v>1911.9850462607053</v>
      </c>
      <c r="M193">
        <f t="shared" si="292"/>
        <v>1911.9850462607053</v>
      </c>
      <c r="N193">
        <f t="shared" si="292"/>
        <v>1911.9850462607053</v>
      </c>
      <c r="O193">
        <f t="shared" si="292"/>
        <v>1911.9850462607053</v>
      </c>
      <c r="P193">
        <f t="shared" si="292"/>
        <v>1911.9850462607053</v>
      </c>
      <c r="Q193">
        <f t="shared" si="292"/>
        <v>1911.9850462607053</v>
      </c>
      <c r="R193">
        <f t="shared" si="292"/>
        <v>1911.9850462607053</v>
      </c>
      <c r="S193">
        <f t="shared" si="292"/>
        <v>1911.9850462607053</v>
      </c>
      <c r="T193">
        <f t="shared" si="292"/>
        <v>1911.9850462607053</v>
      </c>
      <c r="U193">
        <f t="shared" si="292"/>
        <v>1837.0256922948504</v>
      </c>
      <c r="V193">
        <f t="shared" si="292"/>
        <v>1837.0256922948504</v>
      </c>
      <c r="W193">
        <f t="shared" si="292"/>
        <v>1911.9850462607053</v>
      </c>
      <c r="X193">
        <f t="shared" si="292"/>
        <v>1911.9850462607053</v>
      </c>
      <c r="Y193">
        <f t="shared" si="292"/>
        <v>1911.9850462607053</v>
      </c>
      <c r="Z193">
        <f t="shared" si="292"/>
        <v>1911.9850462607053</v>
      </c>
      <c r="AA193">
        <f t="shared" si="292"/>
        <v>1911.9850462607053</v>
      </c>
      <c r="AB193">
        <f t="shared" si="292"/>
        <v>1911.9850462607053</v>
      </c>
      <c r="AC193">
        <f t="shared" si="292"/>
        <v>1911.9850462607053</v>
      </c>
      <c r="AD193">
        <f t="shared" si="292"/>
        <v>1994.9258637988767</v>
      </c>
      <c r="AE193">
        <f t="shared" si="292"/>
        <v>1911.9850462607053</v>
      </c>
      <c r="AF193">
        <f t="shared" si="292"/>
        <v>1911.9850462607053</v>
      </c>
      <c r="AG193">
        <f t="shared" si="292"/>
        <v>1911.9850462607053</v>
      </c>
      <c r="AH193">
        <f t="shared" ref="AH193:BH193" si="293">(254+(370+0.07*AH167))*(1+0.2/3*ImpEvis+0.03*Aggression)*AH191</f>
        <v>1911.9850462607053</v>
      </c>
      <c r="AI193">
        <f t="shared" si="293"/>
        <v>1986.0864282452449</v>
      </c>
      <c r="AJ193">
        <f t="shared" si="293"/>
        <v>1911.9850462607053</v>
      </c>
      <c r="AK193">
        <f t="shared" si="293"/>
        <v>1987.0695105072157</v>
      </c>
      <c r="AL193">
        <f t="shared" si="293"/>
        <v>1881.9755906652399</v>
      </c>
      <c r="AM193">
        <f t="shared" si="293"/>
        <v>1935.4941358534822</v>
      </c>
      <c r="AN193">
        <f t="shared" si="293"/>
        <v>1892.5052242075083</v>
      </c>
      <c r="AO193">
        <f t="shared" si="293"/>
        <v>1927.2293643069384</v>
      </c>
      <c r="AP193">
        <f t="shared" si="293"/>
        <v>1868.280480677766</v>
      </c>
      <c r="AQ193">
        <f t="shared" si="293"/>
        <v>1911.9850462607053</v>
      </c>
      <c r="AR193">
        <f t="shared" si="293"/>
        <v>1911.9850462607053</v>
      </c>
      <c r="AS193">
        <f t="shared" si="293"/>
        <v>1911.9850462607053</v>
      </c>
      <c r="AT193">
        <f t="shared" si="293"/>
        <v>1911.9850462607053</v>
      </c>
      <c r="AU193">
        <f t="shared" si="293"/>
        <v>1911.9850462607053</v>
      </c>
      <c r="AV193">
        <f t="shared" si="293"/>
        <v>1911.9850462607053</v>
      </c>
      <c r="AW193">
        <f t="shared" si="293"/>
        <v>1911.9850462607053</v>
      </c>
      <c r="AX193">
        <f t="shared" si="293"/>
        <v>1911.9850462607053</v>
      </c>
      <c r="AY193">
        <f t="shared" si="293"/>
        <v>1911.9850462607053</v>
      </c>
      <c r="AZ193">
        <f t="shared" si="293"/>
        <v>1911.9850462607053</v>
      </c>
      <c r="BA193">
        <f t="shared" si="293"/>
        <v>1911.9850462607053</v>
      </c>
      <c r="BB193">
        <f t="shared" si="293"/>
        <v>1911.9850462607053</v>
      </c>
      <c r="BC193">
        <f t="shared" si="293"/>
        <v>1911.9850462607053</v>
      </c>
      <c r="BD193">
        <f t="shared" si="293"/>
        <v>1911.9850462607053</v>
      </c>
      <c r="BE193">
        <f t="shared" si="293"/>
        <v>1911.9850462607053</v>
      </c>
      <c r="BF193">
        <f t="shared" si="293"/>
        <v>1911.9850462607053</v>
      </c>
      <c r="BG193">
        <f t="shared" si="293"/>
        <v>1911.9850462607053</v>
      </c>
      <c r="BH193">
        <f t="shared" si="293"/>
        <v>1911.9850462607053</v>
      </c>
    </row>
    <row r="194" spans="1:60" x14ac:dyDescent="0.25">
      <c r="A194">
        <f>2</f>
        <v>2</v>
      </c>
      <c r="B194">
        <f t="shared" ref="B194:AG194" si="294">(254+(370+0.07*B167)*2)*(1+0.2/3*ImpEvis+0.03*Aggression)*B191</f>
        <v>3406.4927386664831</v>
      </c>
      <c r="C194">
        <f t="shared" si="294"/>
        <v>3407.1349095524447</v>
      </c>
      <c r="D194">
        <f t="shared" si="294"/>
        <v>3406.7559795050397</v>
      </c>
      <c r="E194">
        <f t="shared" si="294"/>
        <v>3407.0745865775289</v>
      </c>
      <c r="F194">
        <f t="shared" si="294"/>
        <v>3406.4927386664831</v>
      </c>
      <c r="G194">
        <f t="shared" si="294"/>
        <v>3406.4927386664831</v>
      </c>
      <c r="H194">
        <f t="shared" si="294"/>
        <v>3406.4927386664831</v>
      </c>
      <c r="I194">
        <f t="shared" si="294"/>
        <v>3406.4927386664831</v>
      </c>
      <c r="J194">
        <f t="shared" si="294"/>
        <v>3406.4927386664831</v>
      </c>
      <c r="K194">
        <f t="shared" si="294"/>
        <v>3407.3757717445333</v>
      </c>
      <c r="L194">
        <f t="shared" si="294"/>
        <v>3406.4927386664831</v>
      </c>
      <c r="M194">
        <f t="shared" si="294"/>
        <v>3406.4927386664831</v>
      </c>
      <c r="N194">
        <f t="shared" si="294"/>
        <v>3406.4927386664831</v>
      </c>
      <c r="O194">
        <f t="shared" si="294"/>
        <v>3406.4927386664831</v>
      </c>
      <c r="P194">
        <f t="shared" si="294"/>
        <v>3406.4927386664831</v>
      </c>
      <c r="Q194">
        <f t="shared" si="294"/>
        <v>3406.4927386664831</v>
      </c>
      <c r="R194">
        <f t="shared" si="294"/>
        <v>3406.4927386664831</v>
      </c>
      <c r="S194">
        <f t="shared" si="294"/>
        <v>3406.4927386664831</v>
      </c>
      <c r="T194">
        <f t="shared" si="294"/>
        <v>3406.4927386664831</v>
      </c>
      <c r="U194">
        <f t="shared" si="294"/>
        <v>3272.9412260753129</v>
      </c>
      <c r="V194">
        <f t="shared" si="294"/>
        <v>3272.9412260753129</v>
      </c>
      <c r="W194">
        <f t="shared" si="294"/>
        <v>3406.4927386664831</v>
      </c>
      <c r="X194">
        <f t="shared" si="294"/>
        <v>3406.4927386664831</v>
      </c>
      <c r="Y194">
        <f t="shared" si="294"/>
        <v>3406.4927386664831</v>
      </c>
      <c r="Z194">
        <f t="shared" si="294"/>
        <v>3406.4927386664831</v>
      </c>
      <c r="AA194">
        <f t="shared" si="294"/>
        <v>3406.4927386664831</v>
      </c>
      <c r="AB194">
        <f t="shared" si="294"/>
        <v>3406.4927386664831</v>
      </c>
      <c r="AC194">
        <f t="shared" si="294"/>
        <v>3406.4927386664831</v>
      </c>
      <c r="AD194">
        <f t="shared" si="294"/>
        <v>3554.2644449543559</v>
      </c>
      <c r="AE194">
        <f t="shared" si="294"/>
        <v>3406.4927386664831</v>
      </c>
      <c r="AF194">
        <f t="shared" si="294"/>
        <v>3406.4927386664831</v>
      </c>
      <c r="AG194">
        <f t="shared" si="294"/>
        <v>3406.4927386664831</v>
      </c>
      <c r="AH194">
        <f t="shared" ref="AH194:BH194" si="295">(254+(370+0.07*AH167)*2)*(1+0.2/3*ImpEvis+0.03*Aggression)*AH191</f>
        <v>3406.4927386664831</v>
      </c>
      <c r="AI194">
        <f t="shared" si="295"/>
        <v>3538.515643421496</v>
      </c>
      <c r="AJ194">
        <f t="shared" si="295"/>
        <v>3406.4927386664831</v>
      </c>
      <c r="AK194">
        <f t="shared" si="295"/>
        <v>3540.2671542889398</v>
      </c>
      <c r="AL194">
        <f t="shared" si="295"/>
        <v>3346.4738274755523</v>
      </c>
      <c r="AM194">
        <f t="shared" si="295"/>
        <v>3450.5553951862239</v>
      </c>
      <c r="AN194">
        <f t="shared" si="295"/>
        <v>3367.533094560089</v>
      </c>
      <c r="AO194">
        <f t="shared" si="295"/>
        <v>3435.0628775899127</v>
      </c>
      <c r="AP194">
        <f t="shared" si="295"/>
        <v>3328.6263946822451</v>
      </c>
      <c r="AQ194">
        <f t="shared" si="295"/>
        <v>3406.4927386664831</v>
      </c>
      <c r="AR194">
        <f t="shared" si="295"/>
        <v>3406.4927386664831</v>
      </c>
      <c r="AS194">
        <f t="shared" si="295"/>
        <v>3406.4927386664831</v>
      </c>
      <c r="AT194">
        <f t="shared" si="295"/>
        <v>3406.4927386664831</v>
      </c>
      <c r="AU194">
        <f t="shared" si="295"/>
        <v>3406.4927386664831</v>
      </c>
      <c r="AV194">
        <f t="shared" si="295"/>
        <v>3406.4927386664831</v>
      </c>
      <c r="AW194">
        <f t="shared" si="295"/>
        <v>3406.4927386664831</v>
      </c>
      <c r="AX194">
        <f t="shared" si="295"/>
        <v>3406.4927386664831</v>
      </c>
      <c r="AY194">
        <f t="shared" si="295"/>
        <v>3406.4927386664831</v>
      </c>
      <c r="AZ194">
        <f t="shared" si="295"/>
        <v>3406.4927386664831</v>
      </c>
      <c r="BA194">
        <f t="shared" si="295"/>
        <v>3406.4927386664831</v>
      </c>
      <c r="BB194">
        <f t="shared" si="295"/>
        <v>3406.4927386664831</v>
      </c>
      <c r="BC194">
        <f t="shared" si="295"/>
        <v>3406.4927386664831</v>
      </c>
      <c r="BD194">
        <f t="shared" si="295"/>
        <v>3406.4927386664831</v>
      </c>
      <c r="BE194">
        <f t="shared" si="295"/>
        <v>3406.4927386664831</v>
      </c>
      <c r="BF194">
        <f t="shared" si="295"/>
        <v>3406.4927386664831</v>
      </c>
      <c r="BG194">
        <f t="shared" si="295"/>
        <v>3406.4927386664831</v>
      </c>
      <c r="BH194">
        <f t="shared" si="295"/>
        <v>3406.4927386664831</v>
      </c>
    </row>
    <row r="195" spans="1:60" x14ac:dyDescent="0.25">
      <c r="A195">
        <f>3</f>
        <v>3</v>
      </c>
      <c r="B195">
        <f t="shared" ref="B195:AG195" si="296">(254+(370+0.07*B167)*3)*(1+0.2/3*ImpEvis+0.03*Aggression)*B191</f>
        <v>4901.0004310722607</v>
      </c>
      <c r="C195">
        <f t="shared" si="296"/>
        <v>4901.9420827033546</v>
      </c>
      <c r="D195">
        <f t="shared" si="296"/>
        <v>4901.3952923300958</v>
      </c>
      <c r="E195">
        <f t="shared" si="296"/>
        <v>4901.8375492115374</v>
      </c>
      <c r="F195">
        <f t="shared" si="296"/>
        <v>4901.0004310722607</v>
      </c>
      <c r="G195">
        <f t="shared" si="296"/>
        <v>4901.0004310722607</v>
      </c>
      <c r="H195">
        <f t="shared" si="296"/>
        <v>4901.0004310722607</v>
      </c>
      <c r="I195">
        <f t="shared" si="296"/>
        <v>4901.0004310722607</v>
      </c>
      <c r="J195">
        <f t="shared" si="296"/>
        <v>4901.0004310722607</v>
      </c>
      <c r="K195">
        <f t="shared" si="296"/>
        <v>4902.2708713250913</v>
      </c>
      <c r="L195">
        <f t="shared" si="296"/>
        <v>4901.0004310722607</v>
      </c>
      <c r="M195">
        <f t="shared" si="296"/>
        <v>4901.0004310722607</v>
      </c>
      <c r="N195">
        <f t="shared" si="296"/>
        <v>4901.0004310722607</v>
      </c>
      <c r="O195">
        <f t="shared" si="296"/>
        <v>4901.0004310722607</v>
      </c>
      <c r="P195">
        <f t="shared" si="296"/>
        <v>4901.0004310722607</v>
      </c>
      <c r="Q195">
        <f t="shared" si="296"/>
        <v>4901.0004310722607</v>
      </c>
      <c r="R195">
        <f t="shared" si="296"/>
        <v>4901.0004310722607</v>
      </c>
      <c r="S195">
        <f t="shared" si="296"/>
        <v>4901.0004310722607</v>
      </c>
      <c r="T195">
        <f t="shared" si="296"/>
        <v>4901.0004310722607</v>
      </c>
      <c r="U195">
        <f t="shared" si="296"/>
        <v>4708.8567598557756</v>
      </c>
      <c r="V195">
        <f t="shared" si="296"/>
        <v>4708.8567598557756</v>
      </c>
      <c r="W195">
        <f t="shared" si="296"/>
        <v>4901.0004310722607</v>
      </c>
      <c r="X195">
        <f t="shared" si="296"/>
        <v>4901.0004310722607</v>
      </c>
      <c r="Y195">
        <f t="shared" si="296"/>
        <v>4901.0004310722607</v>
      </c>
      <c r="Z195">
        <f t="shared" si="296"/>
        <v>4901.0004310722607</v>
      </c>
      <c r="AA195">
        <f t="shared" si="296"/>
        <v>4901.0004310722607</v>
      </c>
      <c r="AB195">
        <f t="shared" si="296"/>
        <v>4901.0004310722607</v>
      </c>
      <c r="AC195">
        <f t="shared" si="296"/>
        <v>4901.0004310722607</v>
      </c>
      <c r="AD195">
        <f t="shared" si="296"/>
        <v>5113.6030261098349</v>
      </c>
      <c r="AE195">
        <f t="shared" si="296"/>
        <v>4901.0004310722607</v>
      </c>
      <c r="AF195">
        <f t="shared" si="296"/>
        <v>4901.0004310722607</v>
      </c>
      <c r="AG195">
        <f t="shared" si="296"/>
        <v>4901.0004310722607</v>
      </c>
      <c r="AH195">
        <f t="shared" ref="AH195:BH195" si="297">(254+(370+0.07*AH167)*3)*(1+0.2/3*ImpEvis+0.03*Aggression)*AH191</f>
        <v>4901.0004310722607</v>
      </c>
      <c r="AI195">
        <f t="shared" si="297"/>
        <v>5090.9448585977461</v>
      </c>
      <c r="AJ195">
        <f t="shared" si="297"/>
        <v>4901.0004310722607</v>
      </c>
      <c r="AK195">
        <f t="shared" si="297"/>
        <v>5093.4647980706632</v>
      </c>
      <c r="AL195">
        <f t="shared" si="297"/>
        <v>4810.9720642858647</v>
      </c>
      <c r="AM195">
        <f t="shared" si="297"/>
        <v>4965.6166545189662</v>
      </c>
      <c r="AN195">
        <f t="shared" si="297"/>
        <v>4842.56096491267</v>
      </c>
      <c r="AO195">
        <f t="shared" si="297"/>
        <v>4942.8963908728856</v>
      </c>
      <c r="AP195">
        <f t="shared" si="297"/>
        <v>4788.9723086867234</v>
      </c>
      <c r="AQ195">
        <f t="shared" si="297"/>
        <v>4901.0004310722607</v>
      </c>
      <c r="AR195">
        <f t="shared" si="297"/>
        <v>4901.0004310722607</v>
      </c>
      <c r="AS195">
        <f t="shared" si="297"/>
        <v>4901.0004310722607</v>
      </c>
      <c r="AT195">
        <f t="shared" si="297"/>
        <v>4901.0004310722607</v>
      </c>
      <c r="AU195">
        <f t="shared" si="297"/>
        <v>4901.0004310722607</v>
      </c>
      <c r="AV195">
        <f t="shared" si="297"/>
        <v>4901.0004310722607</v>
      </c>
      <c r="AW195">
        <f t="shared" si="297"/>
        <v>4901.0004310722607</v>
      </c>
      <c r="AX195">
        <f t="shared" si="297"/>
        <v>4901.0004310722607</v>
      </c>
      <c r="AY195">
        <f t="shared" si="297"/>
        <v>4901.0004310722607</v>
      </c>
      <c r="AZ195">
        <f t="shared" si="297"/>
        <v>4901.0004310722607</v>
      </c>
      <c r="BA195">
        <f t="shared" si="297"/>
        <v>4901.0004310722607</v>
      </c>
      <c r="BB195">
        <f t="shared" si="297"/>
        <v>4901.0004310722607</v>
      </c>
      <c r="BC195">
        <f t="shared" si="297"/>
        <v>4901.0004310722607</v>
      </c>
      <c r="BD195">
        <f t="shared" si="297"/>
        <v>4901.0004310722607</v>
      </c>
      <c r="BE195">
        <f t="shared" si="297"/>
        <v>4901.0004310722607</v>
      </c>
      <c r="BF195">
        <f t="shared" si="297"/>
        <v>4901.0004310722607</v>
      </c>
      <c r="BG195">
        <f t="shared" si="297"/>
        <v>4901.0004310722607</v>
      </c>
      <c r="BH195">
        <f t="shared" si="297"/>
        <v>4901.0004310722607</v>
      </c>
    </row>
    <row r="196" spans="1:60" x14ac:dyDescent="0.25">
      <c r="A196">
        <f>4</f>
        <v>4</v>
      </c>
      <c r="B196">
        <f t="shared" ref="B196:AG196" si="298">(254+(370+0.07*B167)*4)*(1+0.2/3*ImpEvis+0.03*Aggression)*B191</f>
        <v>6395.5081234780382</v>
      </c>
      <c r="C196">
        <f t="shared" si="298"/>
        <v>6396.7492558542635</v>
      </c>
      <c r="D196">
        <f t="shared" si="298"/>
        <v>6396.0346051551514</v>
      </c>
      <c r="E196">
        <f t="shared" si="298"/>
        <v>6396.600511845546</v>
      </c>
      <c r="F196">
        <f t="shared" si="298"/>
        <v>6395.5081234780382</v>
      </c>
      <c r="G196">
        <f t="shared" si="298"/>
        <v>6395.5081234780382</v>
      </c>
      <c r="H196">
        <f t="shared" si="298"/>
        <v>6395.5081234780382</v>
      </c>
      <c r="I196">
        <f t="shared" si="298"/>
        <v>6395.5081234780382</v>
      </c>
      <c r="J196">
        <f t="shared" si="298"/>
        <v>6395.5081234780382</v>
      </c>
      <c r="K196">
        <f t="shared" si="298"/>
        <v>6397.1659709056485</v>
      </c>
      <c r="L196">
        <f t="shared" si="298"/>
        <v>6395.5081234780382</v>
      </c>
      <c r="M196">
        <f t="shared" si="298"/>
        <v>6395.5081234780382</v>
      </c>
      <c r="N196">
        <f t="shared" si="298"/>
        <v>6395.5081234780382</v>
      </c>
      <c r="O196">
        <f t="shared" si="298"/>
        <v>6395.5081234780382</v>
      </c>
      <c r="P196">
        <f t="shared" si="298"/>
        <v>6395.5081234780382</v>
      </c>
      <c r="Q196">
        <f t="shared" si="298"/>
        <v>6395.5081234780382</v>
      </c>
      <c r="R196">
        <f t="shared" si="298"/>
        <v>6395.5081234780382</v>
      </c>
      <c r="S196">
        <f t="shared" si="298"/>
        <v>6395.5081234780382</v>
      </c>
      <c r="T196">
        <f t="shared" si="298"/>
        <v>6395.5081234780382</v>
      </c>
      <c r="U196">
        <f t="shared" si="298"/>
        <v>6144.7722936362379</v>
      </c>
      <c r="V196">
        <f t="shared" si="298"/>
        <v>6144.7722936362379</v>
      </c>
      <c r="W196">
        <f t="shared" si="298"/>
        <v>6395.5081234780382</v>
      </c>
      <c r="X196">
        <f t="shared" si="298"/>
        <v>6395.5081234780382</v>
      </c>
      <c r="Y196">
        <f t="shared" si="298"/>
        <v>6395.5081234780382</v>
      </c>
      <c r="Z196">
        <f t="shared" si="298"/>
        <v>6395.5081234780382</v>
      </c>
      <c r="AA196">
        <f t="shared" si="298"/>
        <v>6395.5081234780382</v>
      </c>
      <c r="AB196">
        <f t="shared" si="298"/>
        <v>6395.5081234780382</v>
      </c>
      <c r="AC196">
        <f t="shared" si="298"/>
        <v>6395.5081234780382</v>
      </c>
      <c r="AD196">
        <f t="shared" si="298"/>
        <v>6672.9416072653148</v>
      </c>
      <c r="AE196">
        <f t="shared" si="298"/>
        <v>6395.5081234780382</v>
      </c>
      <c r="AF196">
        <f t="shared" si="298"/>
        <v>6395.5081234780382</v>
      </c>
      <c r="AG196">
        <f t="shared" si="298"/>
        <v>6395.5081234780382</v>
      </c>
      <c r="AH196">
        <f t="shared" ref="AH196:BH196" si="299">(254+(370+0.07*AH167)*4)*(1+0.2/3*ImpEvis+0.03*Aggression)*AH191</f>
        <v>6395.5081234780382</v>
      </c>
      <c r="AI196">
        <f t="shared" si="299"/>
        <v>6643.3740737739963</v>
      </c>
      <c r="AJ196">
        <f t="shared" si="299"/>
        <v>6395.5081234780382</v>
      </c>
      <c r="AK196">
        <f t="shared" si="299"/>
        <v>6646.6624418523861</v>
      </c>
      <c r="AL196">
        <f t="shared" si="299"/>
        <v>6275.4703010961775</v>
      </c>
      <c r="AM196">
        <f t="shared" si="299"/>
        <v>6480.6779138517077</v>
      </c>
      <c r="AN196">
        <f t="shared" si="299"/>
        <v>6317.5888352652519</v>
      </c>
      <c r="AO196">
        <f t="shared" si="299"/>
        <v>6450.7299041558608</v>
      </c>
      <c r="AP196">
        <f t="shared" si="299"/>
        <v>6249.3182226912022</v>
      </c>
      <c r="AQ196">
        <f t="shared" si="299"/>
        <v>6395.5081234780382</v>
      </c>
      <c r="AR196">
        <f t="shared" si="299"/>
        <v>6395.5081234780382</v>
      </c>
      <c r="AS196">
        <f t="shared" si="299"/>
        <v>6395.5081234780382</v>
      </c>
      <c r="AT196">
        <f t="shared" si="299"/>
        <v>6395.5081234780382</v>
      </c>
      <c r="AU196">
        <f t="shared" si="299"/>
        <v>6395.5081234780382</v>
      </c>
      <c r="AV196">
        <f t="shared" si="299"/>
        <v>6395.5081234780382</v>
      </c>
      <c r="AW196">
        <f t="shared" si="299"/>
        <v>6395.5081234780382</v>
      </c>
      <c r="AX196">
        <f t="shared" si="299"/>
        <v>6395.5081234780382</v>
      </c>
      <c r="AY196">
        <f t="shared" si="299"/>
        <v>6395.5081234780382</v>
      </c>
      <c r="AZ196">
        <f t="shared" si="299"/>
        <v>6395.5081234780382</v>
      </c>
      <c r="BA196">
        <f t="shared" si="299"/>
        <v>6395.5081234780382</v>
      </c>
      <c r="BB196">
        <f t="shared" si="299"/>
        <v>6395.5081234780382</v>
      </c>
      <c r="BC196">
        <f t="shared" si="299"/>
        <v>6395.5081234780382</v>
      </c>
      <c r="BD196">
        <f t="shared" si="299"/>
        <v>6395.5081234780382</v>
      </c>
      <c r="BE196">
        <f t="shared" si="299"/>
        <v>6395.5081234780382</v>
      </c>
      <c r="BF196">
        <f t="shared" si="299"/>
        <v>6395.5081234780382</v>
      </c>
      <c r="BG196">
        <f t="shared" si="299"/>
        <v>6395.5081234780382</v>
      </c>
      <c r="BH196">
        <f t="shared" si="299"/>
        <v>6395.5081234780382</v>
      </c>
    </row>
    <row r="197" spans="1:60" x14ac:dyDescent="0.25">
      <c r="A197">
        <f>5</f>
        <v>5</v>
      </c>
      <c r="B197">
        <f t="shared" ref="B197:AG197" si="300">(254+(370+0.07*B167)*5)*(1+0.2/3*ImpEvis+0.03*Aggression)*B191</f>
        <v>7890.0158158838158</v>
      </c>
      <c r="C197">
        <f t="shared" si="300"/>
        <v>7891.5564290051734</v>
      </c>
      <c r="D197">
        <f t="shared" si="300"/>
        <v>7890.6739179802071</v>
      </c>
      <c r="E197">
        <f t="shared" si="300"/>
        <v>7891.3634744795554</v>
      </c>
      <c r="F197">
        <f t="shared" si="300"/>
        <v>7890.0158158838158</v>
      </c>
      <c r="G197">
        <f t="shared" si="300"/>
        <v>7890.0158158838158</v>
      </c>
      <c r="H197">
        <f t="shared" si="300"/>
        <v>7890.0158158838158</v>
      </c>
      <c r="I197">
        <f t="shared" si="300"/>
        <v>7890.0158158838158</v>
      </c>
      <c r="J197">
        <f t="shared" si="300"/>
        <v>7890.0158158838158</v>
      </c>
      <c r="K197">
        <f t="shared" si="300"/>
        <v>7892.0610704862056</v>
      </c>
      <c r="L197">
        <f t="shared" si="300"/>
        <v>7890.0158158838158</v>
      </c>
      <c r="M197">
        <f t="shared" si="300"/>
        <v>7890.0158158838158</v>
      </c>
      <c r="N197">
        <f t="shared" si="300"/>
        <v>7890.0158158838158</v>
      </c>
      <c r="O197">
        <f t="shared" si="300"/>
        <v>7890.0158158838158</v>
      </c>
      <c r="P197">
        <f t="shared" si="300"/>
        <v>7890.0158158838158</v>
      </c>
      <c r="Q197">
        <f t="shared" si="300"/>
        <v>7890.0158158838158</v>
      </c>
      <c r="R197">
        <f t="shared" si="300"/>
        <v>7890.0158158838158</v>
      </c>
      <c r="S197">
        <f t="shared" si="300"/>
        <v>7890.0158158838158</v>
      </c>
      <c r="T197">
        <f t="shared" si="300"/>
        <v>7890.0158158838158</v>
      </c>
      <c r="U197">
        <f t="shared" si="300"/>
        <v>7580.6878274167002</v>
      </c>
      <c r="V197">
        <f t="shared" si="300"/>
        <v>7580.6878274167002</v>
      </c>
      <c r="W197">
        <f t="shared" si="300"/>
        <v>7890.0158158838158</v>
      </c>
      <c r="X197">
        <f t="shared" si="300"/>
        <v>7890.0158158838158</v>
      </c>
      <c r="Y197">
        <f t="shared" si="300"/>
        <v>7890.0158158838158</v>
      </c>
      <c r="Z197">
        <f t="shared" si="300"/>
        <v>7890.0158158838158</v>
      </c>
      <c r="AA197">
        <f t="shared" si="300"/>
        <v>7890.0158158838158</v>
      </c>
      <c r="AB197">
        <f t="shared" si="300"/>
        <v>7890.0158158838158</v>
      </c>
      <c r="AC197">
        <f t="shared" si="300"/>
        <v>7890.0158158838158</v>
      </c>
      <c r="AD197">
        <f t="shared" si="300"/>
        <v>8232.2801884207929</v>
      </c>
      <c r="AE197">
        <f t="shared" si="300"/>
        <v>7890.0158158838158</v>
      </c>
      <c r="AF197">
        <f t="shared" si="300"/>
        <v>7890.0158158838158</v>
      </c>
      <c r="AG197">
        <f t="shared" si="300"/>
        <v>7890.0158158838158</v>
      </c>
      <c r="AH197">
        <f t="shared" ref="AH197:BH197" si="301">(254+(370+0.07*AH167)*5)*(1+0.2/3*ImpEvis+0.03*Aggression)*AH191</f>
        <v>7890.0158158838158</v>
      </c>
      <c r="AI197">
        <f t="shared" si="301"/>
        <v>8195.8032889502465</v>
      </c>
      <c r="AJ197">
        <f t="shared" si="301"/>
        <v>7890.0158158838158</v>
      </c>
      <c r="AK197">
        <f t="shared" si="301"/>
        <v>8199.8600856341091</v>
      </c>
      <c r="AL197">
        <f t="shared" si="301"/>
        <v>7739.9685379064904</v>
      </c>
      <c r="AM197">
        <f t="shared" si="301"/>
        <v>7995.7391731844491</v>
      </c>
      <c r="AN197">
        <f t="shared" si="301"/>
        <v>7792.6167056178319</v>
      </c>
      <c r="AO197">
        <f t="shared" si="301"/>
        <v>7958.5634174388342</v>
      </c>
      <c r="AP197">
        <f t="shared" si="301"/>
        <v>7709.664136695681</v>
      </c>
      <c r="AQ197">
        <f t="shared" si="301"/>
        <v>7890.0158158838158</v>
      </c>
      <c r="AR197">
        <f t="shared" si="301"/>
        <v>7890.0158158838158</v>
      </c>
      <c r="AS197">
        <f t="shared" si="301"/>
        <v>7890.0158158838158</v>
      </c>
      <c r="AT197">
        <f t="shared" si="301"/>
        <v>7890.0158158838158</v>
      </c>
      <c r="AU197">
        <f t="shared" si="301"/>
        <v>7890.0158158838158</v>
      </c>
      <c r="AV197">
        <f t="shared" si="301"/>
        <v>7890.0158158838158</v>
      </c>
      <c r="AW197">
        <f t="shared" si="301"/>
        <v>7890.0158158838158</v>
      </c>
      <c r="AX197">
        <f t="shared" si="301"/>
        <v>7890.0158158838158</v>
      </c>
      <c r="AY197">
        <f t="shared" si="301"/>
        <v>7890.0158158838158</v>
      </c>
      <c r="AZ197">
        <f t="shared" si="301"/>
        <v>7890.0158158838158</v>
      </c>
      <c r="BA197">
        <f t="shared" si="301"/>
        <v>7890.0158158838158</v>
      </c>
      <c r="BB197">
        <f t="shared" si="301"/>
        <v>7890.0158158838158</v>
      </c>
      <c r="BC197">
        <f t="shared" si="301"/>
        <v>7890.0158158838158</v>
      </c>
      <c r="BD197">
        <f t="shared" si="301"/>
        <v>7890.0158158838158</v>
      </c>
      <c r="BE197">
        <f t="shared" si="301"/>
        <v>7890.0158158838158</v>
      </c>
      <c r="BF197">
        <f t="shared" si="301"/>
        <v>7890.0158158838158</v>
      </c>
      <c r="BG197">
        <f t="shared" si="301"/>
        <v>7890.0158158838158</v>
      </c>
      <c r="BH197">
        <f t="shared" si="301"/>
        <v>7890.0158158838158</v>
      </c>
    </row>
    <row r="199" spans="1:60" x14ac:dyDescent="0.25">
      <c r="A199" t="s">
        <v>756</v>
      </c>
    </row>
    <row r="200" spans="1:60" x14ac:dyDescent="0.25">
      <c r="A200">
        <f>1</f>
        <v>1</v>
      </c>
      <c r="B200">
        <f t="shared" ref="B200:K204" si="302">B$94-$A200*RelentlessStrikes</f>
        <v>35</v>
      </c>
      <c r="C200">
        <f t="shared" si="302"/>
        <v>35</v>
      </c>
      <c r="D200">
        <f t="shared" si="302"/>
        <v>35</v>
      </c>
      <c r="E200">
        <f t="shared" si="302"/>
        <v>35</v>
      </c>
      <c r="F200">
        <f t="shared" si="302"/>
        <v>35</v>
      </c>
      <c r="G200">
        <f t="shared" si="302"/>
        <v>35</v>
      </c>
      <c r="H200">
        <f t="shared" si="302"/>
        <v>35.01067724565074</v>
      </c>
      <c r="I200">
        <f t="shared" si="302"/>
        <v>35</v>
      </c>
      <c r="J200">
        <f t="shared" si="302"/>
        <v>35</v>
      </c>
      <c r="K200">
        <f t="shared" si="302"/>
        <v>35</v>
      </c>
      <c r="L200">
        <f t="shared" ref="L200:U204" si="303">L$94-$A200*RelentlessStrikes</f>
        <v>35</v>
      </c>
      <c r="M200">
        <f t="shared" si="303"/>
        <v>35</v>
      </c>
      <c r="N200">
        <f t="shared" si="303"/>
        <v>35</v>
      </c>
      <c r="O200">
        <f t="shared" si="303"/>
        <v>35</v>
      </c>
      <c r="P200">
        <f t="shared" si="303"/>
        <v>35</v>
      </c>
      <c r="Q200">
        <f t="shared" si="303"/>
        <v>35</v>
      </c>
      <c r="R200">
        <f t="shared" si="303"/>
        <v>35</v>
      </c>
      <c r="S200">
        <f t="shared" si="303"/>
        <v>35</v>
      </c>
      <c r="T200">
        <f t="shared" si="303"/>
        <v>35</v>
      </c>
      <c r="U200">
        <f t="shared" si="303"/>
        <v>35</v>
      </c>
      <c r="V200">
        <f t="shared" ref="V200:AE204" si="304">V$94-$A200*RelentlessStrikes</f>
        <v>35</v>
      </c>
      <c r="W200">
        <f t="shared" si="304"/>
        <v>35</v>
      </c>
      <c r="X200">
        <f t="shared" si="304"/>
        <v>35</v>
      </c>
      <c r="Y200">
        <f t="shared" si="304"/>
        <v>35</v>
      </c>
      <c r="Z200">
        <f t="shared" si="304"/>
        <v>35</v>
      </c>
      <c r="AA200">
        <f t="shared" si="304"/>
        <v>35</v>
      </c>
      <c r="AB200">
        <f t="shared" si="304"/>
        <v>35</v>
      </c>
      <c r="AC200">
        <f t="shared" si="304"/>
        <v>35</v>
      </c>
      <c r="AD200">
        <f t="shared" si="304"/>
        <v>35</v>
      </c>
      <c r="AE200">
        <f t="shared" si="304"/>
        <v>35</v>
      </c>
      <c r="AF200">
        <f t="shared" ref="AF200:AO204" si="305">AF$94-$A200*RelentlessStrikes</f>
        <v>35</v>
      </c>
      <c r="AG200">
        <f t="shared" si="305"/>
        <v>35</v>
      </c>
      <c r="AH200">
        <f t="shared" si="305"/>
        <v>35</v>
      </c>
      <c r="AI200">
        <f t="shared" si="305"/>
        <v>35</v>
      </c>
      <c r="AJ200">
        <f t="shared" si="305"/>
        <v>35</v>
      </c>
      <c r="AK200">
        <f t="shared" si="305"/>
        <v>35</v>
      </c>
      <c r="AL200">
        <f t="shared" si="305"/>
        <v>35</v>
      </c>
      <c r="AM200">
        <f t="shared" si="305"/>
        <v>35</v>
      </c>
      <c r="AN200">
        <f t="shared" si="305"/>
        <v>35</v>
      </c>
      <c r="AO200">
        <f t="shared" si="305"/>
        <v>35</v>
      </c>
      <c r="AP200">
        <f t="shared" ref="AP200:AY204" si="306">AP$94-$A200*RelentlessStrikes</f>
        <v>35</v>
      </c>
      <c r="AQ200">
        <f t="shared" si="306"/>
        <v>35</v>
      </c>
      <c r="AR200">
        <f t="shared" si="306"/>
        <v>35</v>
      </c>
      <c r="AS200">
        <f t="shared" si="306"/>
        <v>35</v>
      </c>
      <c r="AT200">
        <f t="shared" si="306"/>
        <v>35</v>
      </c>
      <c r="AU200">
        <f t="shared" si="306"/>
        <v>35</v>
      </c>
      <c r="AV200">
        <f t="shared" si="306"/>
        <v>35</v>
      </c>
      <c r="AW200">
        <f t="shared" si="306"/>
        <v>35</v>
      </c>
      <c r="AX200">
        <f t="shared" si="306"/>
        <v>35</v>
      </c>
      <c r="AY200">
        <f t="shared" si="306"/>
        <v>35</v>
      </c>
      <c r="AZ200">
        <f t="shared" ref="AZ200:BH204" si="307">AZ$94-$A200*RelentlessStrikes</f>
        <v>35</v>
      </c>
      <c r="BA200">
        <f t="shared" si="307"/>
        <v>35</v>
      </c>
      <c r="BB200">
        <f t="shared" si="307"/>
        <v>35</v>
      </c>
      <c r="BC200">
        <f t="shared" si="307"/>
        <v>35</v>
      </c>
      <c r="BD200">
        <f t="shared" si="307"/>
        <v>35</v>
      </c>
      <c r="BE200">
        <f t="shared" si="307"/>
        <v>35</v>
      </c>
      <c r="BF200">
        <f t="shared" si="307"/>
        <v>35</v>
      </c>
      <c r="BG200">
        <f t="shared" si="307"/>
        <v>35</v>
      </c>
      <c r="BH200">
        <f t="shared" si="307"/>
        <v>35</v>
      </c>
    </row>
    <row r="201" spans="1:60" x14ac:dyDescent="0.25">
      <c r="A201">
        <f>2</f>
        <v>2</v>
      </c>
      <c r="B201">
        <f t="shared" si="302"/>
        <v>35</v>
      </c>
      <c r="C201">
        <f t="shared" si="302"/>
        <v>35</v>
      </c>
      <c r="D201">
        <f t="shared" si="302"/>
        <v>35</v>
      </c>
      <c r="E201">
        <f t="shared" si="302"/>
        <v>35</v>
      </c>
      <c r="F201">
        <f t="shared" si="302"/>
        <v>35</v>
      </c>
      <c r="G201">
        <f t="shared" si="302"/>
        <v>35</v>
      </c>
      <c r="H201">
        <f t="shared" si="302"/>
        <v>35.01067724565074</v>
      </c>
      <c r="I201">
        <f t="shared" si="302"/>
        <v>35</v>
      </c>
      <c r="J201">
        <f t="shared" si="302"/>
        <v>35</v>
      </c>
      <c r="K201">
        <f t="shared" si="302"/>
        <v>35</v>
      </c>
      <c r="L201">
        <f t="shared" si="303"/>
        <v>35</v>
      </c>
      <c r="M201">
        <f t="shared" si="303"/>
        <v>35</v>
      </c>
      <c r="N201">
        <f t="shared" si="303"/>
        <v>35</v>
      </c>
      <c r="O201">
        <f t="shared" si="303"/>
        <v>35</v>
      </c>
      <c r="P201">
        <f t="shared" si="303"/>
        <v>35</v>
      </c>
      <c r="Q201">
        <f t="shared" si="303"/>
        <v>35</v>
      </c>
      <c r="R201">
        <f t="shared" si="303"/>
        <v>35</v>
      </c>
      <c r="S201">
        <f t="shared" si="303"/>
        <v>35</v>
      </c>
      <c r="T201">
        <f t="shared" si="303"/>
        <v>35</v>
      </c>
      <c r="U201">
        <f t="shared" si="303"/>
        <v>35</v>
      </c>
      <c r="V201">
        <f t="shared" si="304"/>
        <v>35</v>
      </c>
      <c r="W201">
        <f t="shared" si="304"/>
        <v>35</v>
      </c>
      <c r="X201">
        <f t="shared" si="304"/>
        <v>35</v>
      </c>
      <c r="Y201">
        <f t="shared" si="304"/>
        <v>35</v>
      </c>
      <c r="Z201">
        <f t="shared" si="304"/>
        <v>35</v>
      </c>
      <c r="AA201">
        <f t="shared" si="304"/>
        <v>35</v>
      </c>
      <c r="AB201">
        <f t="shared" si="304"/>
        <v>35</v>
      </c>
      <c r="AC201">
        <f t="shared" si="304"/>
        <v>35</v>
      </c>
      <c r="AD201">
        <f t="shared" si="304"/>
        <v>35</v>
      </c>
      <c r="AE201">
        <f t="shared" si="304"/>
        <v>35</v>
      </c>
      <c r="AF201">
        <f t="shared" si="305"/>
        <v>35</v>
      </c>
      <c r="AG201">
        <f t="shared" si="305"/>
        <v>35</v>
      </c>
      <c r="AH201">
        <f t="shared" si="305"/>
        <v>35</v>
      </c>
      <c r="AI201">
        <f t="shared" si="305"/>
        <v>35</v>
      </c>
      <c r="AJ201">
        <f t="shared" si="305"/>
        <v>35</v>
      </c>
      <c r="AK201">
        <f t="shared" si="305"/>
        <v>35</v>
      </c>
      <c r="AL201">
        <f t="shared" si="305"/>
        <v>35</v>
      </c>
      <c r="AM201">
        <f t="shared" si="305"/>
        <v>35</v>
      </c>
      <c r="AN201">
        <f t="shared" si="305"/>
        <v>35</v>
      </c>
      <c r="AO201">
        <f t="shared" si="305"/>
        <v>35</v>
      </c>
      <c r="AP201">
        <f t="shared" si="306"/>
        <v>35</v>
      </c>
      <c r="AQ201">
        <f t="shared" si="306"/>
        <v>35</v>
      </c>
      <c r="AR201">
        <f t="shared" si="306"/>
        <v>35</v>
      </c>
      <c r="AS201">
        <f t="shared" si="306"/>
        <v>35</v>
      </c>
      <c r="AT201">
        <f t="shared" si="306"/>
        <v>35</v>
      </c>
      <c r="AU201">
        <f t="shared" si="306"/>
        <v>35</v>
      </c>
      <c r="AV201">
        <f t="shared" si="306"/>
        <v>35</v>
      </c>
      <c r="AW201">
        <f t="shared" si="306"/>
        <v>35</v>
      </c>
      <c r="AX201">
        <f t="shared" si="306"/>
        <v>35</v>
      </c>
      <c r="AY201">
        <f t="shared" si="306"/>
        <v>35</v>
      </c>
      <c r="AZ201">
        <f t="shared" si="307"/>
        <v>35</v>
      </c>
      <c r="BA201">
        <f t="shared" si="307"/>
        <v>35</v>
      </c>
      <c r="BB201">
        <f t="shared" si="307"/>
        <v>35</v>
      </c>
      <c r="BC201">
        <f t="shared" si="307"/>
        <v>35</v>
      </c>
      <c r="BD201">
        <f t="shared" si="307"/>
        <v>35</v>
      </c>
      <c r="BE201">
        <f t="shared" si="307"/>
        <v>35</v>
      </c>
      <c r="BF201">
        <f t="shared" si="307"/>
        <v>35</v>
      </c>
      <c r="BG201">
        <f t="shared" si="307"/>
        <v>35</v>
      </c>
      <c r="BH201">
        <f t="shared" si="307"/>
        <v>35</v>
      </c>
    </row>
    <row r="202" spans="1:60" x14ac:dyDescent="0.25">
      <c r="A202">
        <f>3</f>
        <v>3</v>
      </c>
      <c r="B202">
        <f t="shared" si="302"/>
        <v>35</v>
      </c>
      <c r="C202">
        <f t="shared" si="302"/>
        <v>35</v>
      </c>
      <c r="D202">
        <f t="shared" si="302"/>
        <v>35</v>
      </c>
      <c r="E202">
        <f t="shared" si="302"/>
        <v>35</v>
      </c>
      <c r="F202">
        <f t="shared" si="302"/>
        <v>35</v>
      </c>
      <c r="G202">
        <f t="shared" si="302"/>
        <v>35</v>
      </c>
      <c r="H202">
        <f t="shared" si="302"/>
        <v>35.01067724565074</v>
      </c>
      <c r="I202">
        <f t="shared" si="302"/>
        <v>35</v>
      </c>
      <c r="J202">
        <f t="shared" si="302"/>
        <v>35</v>
      </c>
      <c r="K202">
        <f t="shared" si="302"/>
        <v>35</v>
      </c>
      <c r="L202">
        <f t="shared" si="303"/>
        <v>35</v>
      </c>
      <c r="M202">
        <f t="shared" si="303"/>
        <v>35</v>
      </c>
      <c r="N202">
        <f t="shared" si="303"/>
        <v>35</v>
      </c>
      <c r="O202">
        <f t="shared" si="303"/>
        <v>35</v>
      </c>
      <c r="P202">
        <f t="shared" si="303"/>
        <v>35</v>
      </c>
      <c r="Q202">
        <f t="shared" si="303"/>
        <v>35</v>
      </c>
      <c r="R202">
        <f t="shared" si="303"/>
        <v>35</v>
      </c>
      <c r="S202">
        <f t="shared" si="303"/>
        <v>35</v>
      </c>
      <c r="T202">
        <f t="shared" si="303"/>
        <v>35</v>
      </c>
      <c r="U202">
        <f t="shared" si="303"/>
        <v>35</v>
      </c>
      <c r="V202">
        <f t="shared" si="304"/>
        <v>35</v>
      </c>
      <c r="W202">
        <f t="shared" si="304"/>
        <v>35</v>
      </c>
      <c r="X202">
        <f t="shared" si="304"/>
        <v>35</v>
      </c>
      <c r="Y202">
        <f t="shared" si="304"/>
        <v>35</v>
      </c>
      <c r="Z202">
        <f t="shared" si="304"/>
        <v>35</v>
      </c>
      <c r="AA202">
        <f t="shared" si="304"/>
        <v>35</v>
      </c>
      <c r="AB202">
        <f t="shared" si="304"/>
        <v>35</v>
      </c>
      <c r="AC202">
        <f t="shared" si="304"/>
        <v>35</v>
      </c>
      <c r="AD202">
        <f t="shared" si="304"/>
        <v>35</v>
      </c>
      <c r="AE202">
        <f t="shared" si="304"/>
        <v>35</v>
      </c>
      <c r="AF202">
        <f t="shared" si="305"/>
        <v>35</v>
      </c>
      <c r="AG202">
        <f t="shared" si="305"/>
        <v>35</v>
      </c>
      <c r="AH202">
        <f t="shared" si="305"/>
        <v>35</v>
      </c>
      <c r="AI202">
        <f t="shared" si="305"/>
        <v>35</v>
      </c>
      <c r="AJ202">
        <f t="shared" si="305"/>
        <v>35</v>
      </c>
      <c r="AK202">
        <f t="shared" si="305"/>
        <v>35</v>
      </c>
      <c r="AL202">
        <f t="shared" si="305"/>
        <v>35</v>
      </c>
      <c r="AM202">
        <f t="shared" si="305"/>
        <v>35</v>
      </c>
      <c r="AN202">
        <f t="shared" si="305"/>
        <v>35</v>
      </c>
      <c r="AO202">
        <f t="shared" si="305"/>
        <v>35</v>
      </c>
      <c r="AP202">
        <f t="shared" si="306"/>
        <v>35</v>
      </c>
      <c r="AQ202">
        <f t="shared" si="306"/>
        <v>35</v>
      </c>
      <c r="AR202">
        <f t="shared" si="306"/>
        <v>35</v>
      </c>
      <c r="AS202">
        <f t="shared" si="306"/>
        <v>35</v>
      </c>
      <c r="AT202">
        <f t="shared" si="306"/>
        <v>35</v>
      </c>
      <c r="AU202">
        <f t="shared" si="306"/>
        <v>35</v>
      </c>
      <c r="AV202">
        <f t="shared" si="306"/>
        <v>35</v>
      </c>
      <c r="AW202">
        <f t="shared" si="306"/>
        <v>35</v>
      </c>
      <c r="AX202">
        <f t="shared" si="306"/>
        <v>35</v>
      </c>
      <c r="AY202">
        <f t="shared" si="306"/>
        <v>35</v>
      </c>
      <c r="AZ202">
        <f t="shared" si="307"/>
        <v>35</v>
      </c>
      <c r="BA202">
        <f t="shared" si="307"/>
        <v>35</v>
      </c>
      <c r="BB202">
        <f t="shared" si="307"/>
        <v>35</v>
      </c>
      <c r="BC202">
        <f t="shared" si="307"/>
        <v>35</v>
      </c>
      <c r="BD202">
        <f t="shared" si="307"/>
        <v>35</v>
      </c>
      <c r="BE202">
        <f t="shared" si="307"/>
        <v>35</v>
      </c>
      <c r="BF202">
        <f t="shared" si="307"/>
        <v>35</v>
      </c>
      <c r="BG202">
        <f t="shared" si="307"/>
        <v>35</v>
      </c>
      <c r="BH202">
        <f t="shared" si="307"/>
        <v>35</v>
      </c>
    </row>
    <row r="203" spans="1:60" x14ac:dyDescent="0.25">
      <c r="A203">
        <f>4</f>
        <v>4</v>
      </c>
      <c r="B203">
        <f t="shared" si="302"/>
        <v>35</v>
      </c>
      <c r="C203">
        <f t="shared" si="302"/>
        <v>35</v>
      </c>
      <c r="D203">
        <f t="shared" si="302"/>
        <v>35</v>
      </c>
      <c r="E203">
        <f t="shared" si="302"/>
        <v>35</v>
      </c>
      <c r="F203">
        <f t="shared" si="302"/>
        <v>35</v>
      </c>
      <c r="G203">
        <f t="shared" si="302"/>
        <v>35</v>
      </c>
      <c r="H203">
        <f t="shared" si="302"/>
        <v>35.01067724565074</v>
      </c>
      <c r="I203">
        <f t="shared" si="302"/>
        <v>35</v>
      </c>
      <c r="J203">
        <f t="shared" si="302"/>
        <v>35</v>
      </c>
      <c r="K203">
        <f t="shared" si="302"/>
        <v>35</v>
      </c>
      <c r="L203">
        <f t="shared" si="303"/>
        <v>35</v>
      </c>
      <c r="M203">
        <f t="shared" si="303"/>
        <v>35</v>
      </c>
      <c r="N203">
        <f t="shared" si="303"/>
        <v>35</v>
      </c>
      <c r="O203">
        <f t="shared" si="303"/>
        <v>35</v>
      </c>
      <c r="P203">
        <f t="shared" si="303"/>
        <v>35</v>
      </c>
      <c r="Q203">
        <f t="shared" si="303"/>
        <v>35</v>
      </c>
      <c r="R203">
        <f t="shared" si="303"/>
        <v>35</v>
      </c>
      <c r="S203">
        <f t="shared" si="303"/>
        <v>35</v>
      </c>
      <c r="T203">
        <f t="shared" si="303"/>
        <v>35</v>
      </c>
      <c r="U203">
        <f t="shared" si="303"/>
        <v>35</v>
      </c>
      <c r="V203">
        <f t="shared" si="304"/>
        <v>35</v>
      </c>
      <c r="W203">
        <f t="shared" si="304"/>
        <v>35</v>
      </c>
      <c r="X203">
        <f t="shared" si="304"/>
        <v>35</v>
      </c>
      <c r="Y203">
        <f t="shared" si="304"/>
        <v>35</v>
      </c>
      <c r="Z203">
        <f t="shared" si="304"/>
        <v>35</v>
      </c>
      <c r="AA203">
        <f t="shared" si="304"/>
        <v>35</v>
      </c>
      <c r="AB203">
        <f t="shared" si="304"/>
        <v>35</v>
      </c>
      <c r="AC203">
        <f t="shared" si="304"/>
        <v>35</v>
      </c>
      <c r="AD203">
        <f t="shared" si="304"/>
        <v>35</v>
      </c>
      <c r="AE203">
        <f t="shared" si="304"/>
        <v>35</v>
      </c>
      <c r="AF203">
        <f t="shared" si="305"/>
        <v>35</v>
      </c>
      <c r="AG203">
        <f t="shared" si="305"/>
        <v>35</v>
      </c>
      <c r="AH203">
        <f t="shared" si="305"/>
        <v>35</v>
      </c>
      <c r="AI203">
        <f t="shared" si="305"/>
        <v>35</v>
      </c>
      <c r="AJ203">
        <f t="shared" si="305"/>
        <v>35</v>
      </c>
      <c r="AK203">
        <f t="shared" si="305"/>
        <v>35</v>
      </c>
      <c r="AL203">
        <f t="shared" si="305"/>
        <v>35</v>
      </c>
      <c r="AM203">
        <f t="shared" si="305"/>
        <v>35</v>
      </c>
      <c r="AN203">
        <f t="shared" si="305"/>
        <v>35</v>
      </c>
      <c r="AO203">
        <f t="shared" si="305"/>
        <v>35</v>
      </c>
      <c r="AP203">
        <f t="shared" si="306"/>
        <v>35</v>
      </c>
      <c r="AQ203">
        <f t="shared" si="306"/>
        <v>35</v>
      </c>
      <c r="AR203">
        <f t="shared" si="306"/>
        <v>35</v>
      </c>
      <c r="AS203">
        <f t="shared" si="306"/>
        <v>35</v>
      </c>
      <c r="AT203">
        <f t="shared" si="306"/>
        <v>35</v>
      </c>
      <c r="AU203">
        <f t="shared" si="306"/>
        <v>35</v>
      </c>
      <c r="AV203">
        <f t="shared" si="306"/>
        <v>35</v>
      </c>
      <c r="AW203">
        <f t="shared" si="306"/>
        <v>35</v>
      </c>
      <c r="AX203">
        <f t="shared" si="306"/>
        <v>35</v>
      </c>
      <c r="AY203">
        <f t="shared" si="306"/>
        <v>35</v>
      </c>
      <c r="AZ203">
        <f t="shared" si="307"/>
        <v>35</v>
      </c>
      <c r="BA203">
        <f t="shared" si="307"/>
        <v>35</v>
      </c>
      <c r="BB203">
        <f t="shared" si="307"/>
        <v>35</v>
      </c>
      <c r="BC203">
        <f t="shared" si="307"/>
        <v>35</v>
      </c>
      <c r="BD203">
        <f t="shared" si="307"/>
        <v>35</v>
      </c>
      <c r="BE203">
        <f t="shared" si="307"/>
        <v>35</v>
      </c>
      <c r="BF203">
        <f t="shared" si="307"/>
        <v>35</v>
      </c>
      <c r="BG203">
        <f t="shared" si="307"/>
        <v>35</v>
      </c>
      <c r="BH203">
        <f t="shared" si="307"/>
        <v>35</v>
      </c>
    </row>
    <row r="204" spans="1:60" x14ac:dyDescent="0.25">
      <c r="A204">
        <f>5</f>
        <v>5</v>
      </c>
      <c r="B204">
        <f t="shared" si="302"/>
        <v>35</v>
      </c>
      <c r="C204">
        <f t="shared" si="302"/>
        <v>35</v>
      </c>
      <c r="D204">
        <f t="shared" si="302"/>
        <v>35</v>
      </c>
      <c r="E204">
        <f t="shared" si="302"/>
        <v>35</v>
      </c>
      <c r="F204">
        <f t="shared" si="302"/>
        <v>35</v>
      </c>
      <c r="G204">
        <f t="shared" si="302"/>
        <v>35</v>
      </c>
      <c r="H204">
        <f t="shared" si="302"/>
        <v>35.01067724565074</v>
      </c>
      <c r="I204">
        <f t="shared" si="302"/>
        <v>35</v>
      </c>
      <c r="J204">
        <f t="shared" si="302"/>
        <v>35</v>
      </c>
      <c r="K204">
        <f t="shared" si="302"/>
        <v>35</v>
      </c>
      <c r="L204">
        <f t="shared" si="303"/>
        <v>35</v>
      </c>
      <c r="M204">
        <f t="shared" si="303"/>
        <v>35</v>
      </c>
      <c r="N204">
        <f t="shared" si="303"/>
        <v>35</v>
      </c>
      <c r="O204">
        <f t="shared" si="303"/>
        <v>35</v>
      </c>
      <c r="P204">
        <f t="shared" si="303"/>
        <v>35</v>
      </c>
      <c r="Q204">
        <f t="shared" si="303"/>
        <v>35</v>
      </c>
      <c r="R204">
        <f t="shared" si="303"/>
        <v>35</v>
      </c>
      <c r="S204">
        <f t="shared" si="303"/>
        <v>35</v>
      </c>
      <c r="T204">
        <f t="shared" si="303"/>
        <v>35</v>
      </c>
      <c r="U204">
        <f t="shared" si="303"/>
        <v>35</v>
      </c>
      <c r="V204">
        <f t="shared" si="304"/>
        <v>35</v>
      </c>
      <c r="W204">
        <f t="shared" si="304"/>
        <v>35</v>
      </c>
      <c r="X204">
        <f t="shared" si="304"/>
        <v>35</v>
      </c>
      <c r="Y204">
        <f t="shared" si="304"/>
        <v>35</v>
      </c>
      <c r="Z204">
        <f t="shared" si="304"/>
        <v>35</v>
      </c>
      <c r="AA204">
        <f t="shared" si="304"/>
        <v>35</v>
      </c>
      <c r="AB204">
        <f t="shared" si="304"/>
        <v>35</v>
      </c>
      <c r="AC204">
        <f t="shared" si="304"/>
        <v>35</v>
      </c>
      <c r="AD204">
        <f t="shared" si="304"/>
        <v>35</v>
      </c>
      <c r="AE204">
        <f t="shared" si="304"/>
        <v>35</v>
      </c>
      <c r="AF204">
        <f t="shared" si="305"/>
        <v>35</v>
      </c>
      <c r="AG204">
        <f t="shared" si="305"/>
        <v>35</v>
      </c>
      <c r="AH204">
        <f t="shared" si="305"/>
        <v>35</v>
      </c>
      <c r="AI204">
        <f t="shared" si="305"/>
        <v>35</v>
      </c>
      <c r="AJ204">
        <f t="shared" si="305"/>
        <v>35</v>
      </c>
      <c r="AK204">
        <f t="shared" si="305"/>
        <v>35</v>
      </c>
      <c r="AL204">
        <f t="shared" si="305"/>
        <v>35</v>
      </c>
      <c r="AM204">
        <f t="shared" si="305"/>
        <v>35</v>
      </c>
      <c r="AN204">
        <f t="shared" si="305"/>
        <v>35</v>
      </c>
      <c r="AO204">
        <f t="shared" si="305"/>
        <v>35</v>
      </c>
      <c r="AP204">
        <f t="shared" si="306"/>
        <v>35</v>
      </c>
      <c r="AQ204">
        <f t="shared" si="306"/>
        <v>35</v>
      </c>
      <c r="AR204">
        <f t="shared" si="306"/>
        <v>35</v>
      </c>
      <c r="AS204">
        <f t="shared" si="306"/>
        <v>35</v>
      </c>
      <c r="AT204">
        <f t="shared" si="306"/>
        <v>35</v>
      </c>
      <c r="AU204">
        <f t="shared" si="306"/>
        <v>35</v>
      </c>
      <c r="AV204">
        <f t="shared" si="306"/>
        <v>35</v>
      </c>
      <c r="AW204">
        <f t="shared" si="306"/>
        <v>35</v>
      </c>
      <c r="AX204">
        <f t="shared" si="306"/>
        <v>35</v>
      </c>
      <c r="AY204">
        <f t="shared" si="306"/>
        <v>35</v>
      </c>
      <c r="AZ204">
        <f t="shared" si="307"/>
        <v>35</v>
      </c>
      <c r="BA204">
        <f t="shared" si="307"/>
        <v>35</v>
      </c>
      <c r="BB204">
        <f t="shared" si="307"/>
        <v>35</v>
      </c>
      <c r="BC204">
        <f t="shared" si="307"/>
        <v>35</v>
      </c>
      <c r="BD204">
        <f t="shared" si="307"/>
        <v>35</v>
      </c>
      <c r="BE204">
        <f t="shared" si="307"/>
        <v>35</v>
      </c>
      <c r="BF204">
        <f t="shared" si="307"/>
        <v>35</v>
      </c>
      <c r="BG204">
        <f t="shared" si="307"/>
        <v>35</v>
      </c>
      <c r="BH204">
        <f t="shared" si="307"/>
        <v>35</v>
      </c>
    </row>
    <row r="206" spans="1:60" x14ac:dyDescent="0.25">
      <c r="A206" t="s">
        <v>757</v>
      </c>
    </row>
    <row r="207" spans="1:60" x14ac:dyDescent="0.25">
      <c r="A207">
        <f>1</f>
        <v>1</v>
      </c>
      <c r="B207">
        <f t="shared" ref="B207:AG207" si="308">B193-B200*B189</f>
        <v>-2682.1658172465814</v>
      </c>
      <c r="C207">
        <f t="shared" si="308"/>
        <v>-2682.7741856341099</v>
      </c>
      <c r="D207">
        <f t="shared" si="308"/>
        <v>-2682.4784652496628</v>
      </c>
      <c r="E207">
        <f t="shared" si="308"/>
        <v>-2682.702560992595</v>
      </c>
      <c r="F207">
        <f t="shared" si="308"/>
        <v>-2682.1658172465814</v>
      </c>
      <c r="G207">
        <f t="shared" si="308"/>
        <v>-2681.9079358528761</v>
      </c>
      <c r="H207">
        <f t="shared" si="308"/>
        <v>-2682.9939711935649</v>
      </c>
      <c r="I207">
        <f t="shared" si="308"/>
        <v>-2681.8504989641815</v>
      </c>
      <c r="J207">
        <f t="shared" si="308"/>
        <v>-2682.1658172465814</v>
      </c>
      <c r="K207">
        <f t="shared" si="308"/>
        <v>-2682.6857338012001</v>
      </c>
      <c r="L207">
        <f t="shared" si="308"/>
        <v>-2687.1707292807059</v>
      </c>
      <c r="M207">
        <f t="shared" si="308"/>
        <v>-2682.1658172465814</v>
      </c>
      <c r="N207">
        <f t="shared" si="308"/>
        <v>-2616.574713382025</v>
      </c>
      <c r="O207">
        <f t="shared" si="308"/>
        <v>-2682.1658172465814</v>
      </c>
      <c r="P207">
        <f t="shared" si="308"/>
        <v>-2747.7569211111404</v>
      </c>
      <c r="Q207">
        <f t="shared" si="308"/>
        <v>-2682.1658172465814</v>
      </c>
      <c r="R207">
        <f t="shared" si="308"/>
        <v>-2682.1658172465814</v>
      </c>
      <c r="S207">
        <f t="shared" si="308"/>
        <v>-2682.1658172465814</v>
      </c>
      <c r="T207">
        <f t="shared" si="308"/>
        <v>-2682.1658172465814</v>
      </c>
      <c r="U207">
        <f t="shared" si="308"/>
        <v>-2582.0061335169285</v>
      </c>
      <c r="V207">
        <f t="shared" si="308"/>
        <v>-2582.0061335169285</v>
      </c>
      <c r="W207">
        <f t="shared" si="308"/>
        <v>-2682.1658172465814</v>
      </c>
      <c r="X207">
        <f t="shared" si="308"/>
        <v>-2682.1658172465814</v>
      </c>
      <c r="Y207">
        <f t="shared" si="308"/>
        <v>-2682.1658172465814</v>
      </c>
      <c r="Z207">
        <f t="shared" si="308"/>
        <v>-2682.1658172465814</v>
      </c>
      <c r="AA207">
        <f t="shared" si="308"/>
        <v>-2682.1658172465814</v>
      </c>
      <c r="AB207">
        <f t="shared" si="308"/>
        <v>-2682.1658172465814</v>
      </c>
      <c r="AC207">
        <f t="shared" si="308"/>
        <v>-2682.1658172465814</v>
      </c>
      <c r="AD207">
        <f t="shared" si="308"/>
        <v>-2769.1715685744475</v>
      </c>
      <c r="AE207">
        <f t="shared" si="308"/>
        <v>-2682.1658172465814</v>
      </c>
      <c r="AF207">
        <f t="shared" si="308"/>
        <v>-2682.1658172465814</v>
      </c>
      <c r="AG207">
        <f t="shared" si="308"/>
        <v>-2682.1658172465814</v>
      </c>
      <c r="AH207">
        <f t="shared" ref="AH207:BH207" si="309">AH193-AH200*AH189</f>
        <v>-2682.1658172465814</v>
      </c>
      <c r="AI207">
        <f t="shared" si="309"/>
        <v>-2759.8989118237005</v>
      </c>
      <c r="AJ207">
        <f t="shared" si="309"/>
        <v>-2682.1658172465814</v>
      </c>
      <c r="AK207">
        <f t="shared" si="309"/>
        <v>-2760.9301749985598</v>
      </c>
      <c r="AL207">
        <f t="shared" si="309"/>
        <v>-2610.8820725441537</v>
      </c>
      <c r="AM207">
        <f t="shared" si="309"/>
        <v>-2723.9350484154265</v>
      </c>
      <c r="AN207">
        <f t="shared" si="309"/>
        <v>-2635.8939127906197</v>
      </c>
      <c r="AO207">
        <f t="shared" si="309"/>
        <v>-2709.2429270843354</v>
      </c>
      <c r="AP207">
        <f t="shared" si="309"/>
        <v>-2615.1108131241654</v>
      </c>
      <c r="AQ207">
        <f t="shared" si="309"/>
        <v>-2682.1658172465814</v>
      </c>
      <c r="AR207">
        <f t="shared" si="309"/>
        <v>-2682.1658172465814</v>
      </c>
      <c r="AS207">
        <f t="shared" si="309"/>
        <v>-2857.2848549420914</v>
      </c>
      <c r="AT207">
        <f t="shared" si="309"/>
        <v>-2682.1658172465814</v>
      </c>
      <c r="AU207">
        <f t="shared" si="309"/>
        <v>-2682.1658172465814</v>
      </c>
      <c r="AV207">
        <f t="shared" si="309"/>
        <v>-2682.1658172465814</v>
      </c>
      <c r="AW207">
        <f t="shared" si="309"/>
        <v>-2682.1658172465814</v>
      </c>
      <c r="AX207">
        <f t="shared" si="309"/>
        <v>-2682.1658172465814</v>
      </c>
      <c r="AY207">
        <f t="shared" si="309"/>
        <v>-2682.1658172465814</v>
      </c>
      <c r="AZ207">
        <f t="shared" si="309"/>
        <v>-2682.1658172465814</v>
      </c>
      <c r="BA207">
        <f t="shared" si="309"/>
        <v>-2682.1658172465814</v>
      </c>
      <c r="BB207">
        <f t="shared" si="309"/>
        <v>-2682.1658172465814</v>
      </c>
      <c r="BC207">
        <f t="shared" si="309"/>
        <v>-2682.1658172465814</v>
      </c>
      <c r="BD207">
        <f t="shared" si="309"/>
        <v>-2682.1658172465814</v>
      </c>
      <c r="BE207">
        <f t="shared" si="309"/>
        <v>-2682.1658172465814</v>
      </c>
      <c r="BF207">
        <f t="shared" si="309"/>
        <v>-2682.1658172465814</v>
      </c>
      <c r="BG207">
        <f t="shared" si="309"/>
        <v>-2682.1658172465814</v>
      </c>
      <c r="BH207">
        <f t="shared" si="309"/>
        <v>-2682.1658172465814</v>
      </c>
    </row>
    <row r="208" spans="1:60" x14ac:dyDescent="0.25">
      <c r="A208">
        <f>2</f>
        <v>2</v>
      </c>
      <c r="B208">
        <f t="shared" ref="B208:AG208" si="310">B194-B201*B189</f>
        <v>-1187.6581248408038</v>
      </c>
      <c r="C208">
        <f t="shared" si="310"/>
        <v>-1187.967012483201</v>
      </c>
      <c r="D208">
        <f t="shared" si="310"/>
        <v>-1187.8391524246067</v>
      </c>
      <c r="E208">
        <f t="shared" si="310"/>
        <v>-1187.9395983585855</v>
      </c>
      <c r="F208">
        <f t="shared" si="310"/>
        <v>-1187.6581248408038</v>
      </c>
      <c r="G208">
        <f t="shared" si="310"/>
        <v>-1187.4002434470985</v>
      </c>
      <c r="H208">
        <f t="shared" si="310"/>
        <v>-1188.4862787877873</v>
      </c>
      <c r="I208">
        <f t="shared" si="310"/>
        <v>-1187.3428065584039</v>
      </c>
      <c r="J208">
        <f t="shared" si="310"/>
        <v>-1187.6581248408038</v>
      </c>
      <c r="K208">
        <f t="shared" si="310"/>
        <v>-1187.7906342206425</v>
      </c>
      <c r="L208">
        <f t="shared" si="310"/>
        <v>-1192.6630368749284</v>
      </c>
      <c r="M208">
        <f t="shared" si="310"/>
        <v>-1187.6581248408038</v>
      </c>
      <c r="N208">
        <f t="shared" si="310"/>
        <v>-1122.0670209762475</v>
      </c>
      <c r="O208">
        <f t="shared" si="310"/>
        <v>-1187.6581248408038</v>
      </c>
      <c r="P208">
        <f t="shared" si="310"/>
        <v>-1253.2492287053628</v>
      </c>
      <c r="Q208">
        <f t="shared" si="310"/>
        <v>-1187.6581248408038</v>
      </c>
      <c r="R208">
        <f t="shared" si="310"/>
        <v>-1187.6581248408038</v>
      </c>
      <c r="S208">
        <f t="shared" si="310"/>
        <v>-1187.6581248408038</v>
      </c>
      <c r="T208">
        <f t="shared" si="310"/>
        <v>-1187.6581248408038</v>
      </c>
      <c r="U208">
        <f t="shared" si="310"/>
        <v>-1146.0905997364657</v>
      </c>
      <c r="V208">
        <f t="shared" si="310"/>
        <v>-1146.0905997364657</v>
      </c>
      <c r="W208">
        <f t="shared" si="310"/>
        <v>-1187.6581248408038</v>
      </c>
      <c r="X208">
        <f t="shared" si="310"/>
        <v>-1187.6581248408038</v>
      </c>
      <c r="Y208">
        <f t="shared" si="310"/>
        <v>-1187.6581248408038</v>
      </c>
      <c r="Z208">
        <f t="shared" si="310"/>
        <v>-1187.6581248408038</v>
      </c>
      <c r="AA208">
        <f t="shared" si="310"/>
        <v>-1187.6581248408038</v>
      </c>
      <c r="AB208">
        <f t="shared" si="310"/>
        <v>-1187.6581248408038</v>
      </c>
      <c r="AC208">
        <f t="shared" si="310"/>
        <v>-1187.6581248408038</v>
      </c>
      <c r="AD208">
        <f t="shared" si="310"/>
        <v>-1209.8329874189685</v>
      </c>
      <c r="AE208">
        <f t="shared" si="310"/>
        <v>-1187.6581248408038</v>
      </c>
      <c r="AF208">
        <f t="shared" si="310"/>
        <v>-1187.6581248408038</v>
      </c>
      <c r="AG208">
        <f t="shared" si="310"/>
        <v>-1187.6581248408038</v>
      </c>
      <c r="AH208">
        <f t="shared" ref="AH208:BH208" si="311">AH194-AH201*AH189</f>
        <v>-1187.6581248408038</v>
      </c>
      <c r="AI208">
        <f t="shared" si="311"/>
        <v>-1207.4696966474494</v>
      </c>
      <c r="AJ208">
        <f t="shared" si="311"/>
        <v>-1187.6581248408038</v>
      </c>
      <c r="AK208">
        <f t="shared" si="311"/>
        <v>-1207.7325312168355</v>
      </c>
      <c r="AL208">
        <f t="shared" si="311"/>
        <v>-1146.3838357338414</v>
      </c>
      <c r="AM208">
        <f t="shared" si="311"/>
        <v>-1208.8737890826851</v>
      </c>
      <c r="AN208">
        <f t="shared" si="311"/>
        <v>-1160.8660424380387</v>
      </c>
      <c r="AO208">
        <f t="shared" si="311"/>
        <v>-1201.4094138013611</v>
      </c>
      <c r="AP208">
        <f t="shared" si="311"/>
        <v>-1154.7648991196861</v>
      </c>
      <c r="AQ208">
        <f t="shared" si="311"/>
        <v>-1187.6581248408038</v>
      </c>
      <c r="AR208">
        <f t="shared" si="311"/>
        <v>-1187.6581248408038</v>
      </c>
      <c r="AS208">
        <f t="shared" si="311"/>
        <v>-1362.7771625363139</v>
      </c>
      <c r="AT208">
        <f t="shared" si="311"/>
        <v>-1187.6581248408038</v>
      </c>
      <c r="AU208">
        <f t="shared" si="311"/>
        <v>-1187.6581248408038</v>
      </c>
      <c r="AV208">
        <f t="shared" si="311"/>
        <v>-1187.6581248408038</v>
      </c>
      <c r="AW208">
        <f t="shared" si="311"/>
        <v>-1187.6581248408038</v>
      </c>
      <c r="AX208">
        <f t="shared" si="311"/>
        <v>-1187.6581248408038</v>
      </c>
      <c r="AY208">
        <f t="shared" si="311"/>
        <v>-1187.6581248408038</v>
      </c>
      <c r="AZ208">
        <f t="shared" si="311"/>
        <v>-1187.6581248408038</v>
      </c>
      <c r="BA208">
        <f t="shared" si="311"/>
        <v>-1187.6581248408038</v>
      </c>
      <c r="BB208">
        <f t="shared" si="311"/>
        <v>-1187.6581248408038</v>
      </c>
      <c r="BC208">
        <f t="shared" si="311"/>
        <v>-1187.6581248408038</v>
      </c>
      <c r="BD208">
        <f t="shared" si="311"/>
        <v>-1187.6581248408038</v>
      </c>
      <c r="BE208">
        <f t="shared" si="311"/>
        <v>-1187.6581248408038</v>
      </c>
      <c r="BF208">
        <f t="shared" si="311"/>
        <v>-1187.6581248408038</v>
      </c>
      <c r="BG208">
        <f t="shared" si="311"/>
        <v>-1187.6581248408038</v>
      </c>
      <c r="BH208">
        <f t="shared" si="311"/>
        <v>-1187.6581248408038</v>
      </c>
    </row>
    <row r="209" spans="1:60" x14ac:dyDescent="0.25">
      <c r="A209">
        <f>3</f>
        <v>3</v>
      </c>
      <c r="B209">
        <f t="shared" ref="B209:AG209" si="312">B195-B202*B189</f>
        <v>306.84956756497377</v>
      </c>
      <c r="C209">
        <f t="shared" si="312"/>
        <v>306.84016066770891</v>
      </c>
      <c r="D209">
        <f t="shared" si="312"/>
        <v>306.80016040044939</v>
      </c>
      <c r="E209">
        <f t="shared" si="312"/>
        <v>306.82336427542305</v>
      </c>
      <c r="F209">
        <f t="shared" si="312"/>
        <v>306.84956756497377</v>
      </c>
      <c r="G209">
        <f t="shared" si="312"/>
        <v>307.10744895867902</v>
      </c>
      <c r="H209">
        <f t="shared" si="312"/>
        <v>306.02141361799022</v>
      </c>
      <c r="I209">
        <f t="shared" si="312"/>
        <v>307.16488584737363</v>
      </c>
      <c r="J209">
        <f t="shared" si="312"/>
        <v>306.84956756497377</v>
      </c>
      <c r="K209">
        <f t="shared" si="312"/>
        <v>307.10446535991559</v>
      </c>
      <c r="L209">
        <f t="shared" si="312"/>
        <v>301.8446555308492</v>
      </c>
      <c r="M209">
        <f t="shared" si="312"/>
        <v>306.84956756497377</v>
      </c>
      <c r="N209">
        <f t="shared" si="312"/>
        <v>372.44067142953008</v>
      </c>
      <c r="O209">
        <f t="shared" si="312"/>
        <v>306.84956756497377</v>
      </c>
      <c r="P209">
        <f t="shared" si="312"/>
        <v>241.25846370041472</v>
      </c>
      <c r="Q209">
        <f t="shared" si="312"/>
        <v>306.84956756497377</v>
      </c>
      <c r="R209">
        <f t="shared" si="312"/>
        <v>306.84956756497377</v>
      </c>
      <c r="S209">
        <f t="shared" si="312"/>
        <v>306.84956756497377</v>
      </c>
      <c r="T209">
        <f t="shared" si="312"/>
        <v>306.84956756497377</v>
      </c>
      <c r="U209">
        <f t="shared" si="312"/>
        <v>289.82493404399702</v>
      </c>
      <c r="V209">
        <f t="shared" si="312"/>
        <v>289.82493404399702</v>
      </c>
      <c r="W209">
        <f t="shared" si="312"/>
        <v>306.84956756497377</v>
      </c>
      <c r="X209">
        <f t="shared" si="312"/>
        <v>306.84956756497377</v>
      </c>
      <c r="Y209">
        <f t="shared" si="312"/>
        <v>306.84956756497377</v>
      </c>
      <c r="Z209">
        <f t="shared" si="312"/>
        <v>306.84956756497377</v>
      </c>
      <c r="AA209">
        <f t="shared" si="312"/>
        <v>306.84956756497377</v>
      </c>
      <c r="AB209">
        <f t="shared" si="312"/>
        <v>306.84956756497377</v>
      </c>
      <c r="AC209">
        <f t="shared" si="312"/>
        <v>306.84956756497377</v>
      </c>
      <c r="AD209">
        <f t="shared" si="312"/>
        <v>349.50559373651049</v>
      </c>
      <c r="AE209">
        <f t="shared" si="312"/>
        <v>306.84956756497377</v>
      </c>
      <c r="AF209">
        <f t="shared" si="312"/>
        <v>306.84956756497377</v>
      </c>
      <c r="AG209">
        <f t="shared" si="312"/>
        <v>306.84956756497377</v>
      </c>
      <c r="AH209">
        <f t="shared" ref="AH209:BH209" si="313">AH195-AH202*AH189</f>
        <v>306.84956756497377</v>
      </c>
      <c r="AI209">
        <f t="shared" si="313"/>
        <v>344.9595185288008</v>
      </c>
      <c r="AJ209">
        <f t="shared" si="313"/>
        <v>306.84956756497377</v>
      </c>
      <c r="AK209">
        <f t="shared" si="313"/>
        <v>345.46511256488793</v>
      </c>
      <c r="AL209">
        <f t="shared" si="313"/>
        <v>318.11440107647104</v>
      </c>
      <c r="AM209">
        <f t="shared" si="313"/>
        <v>306.18747025005723</v>
      </c>
      <c r="AN209">
        <f t="shared" si="313"/>
        <v>314.1618279145423</v>
      </c>
      <c r="AO209">
        <f t="shared" si="313"/>
        <v>306.42409948161185</v>
      </c>
      <c r="AP209">
        <f t="shared" si="313"/>
        <v>305.58101488479224</v>
      </c>
      <c r="AQ209">
        <f t="shared" si="313"/>
        <v>306.84956756497377</v>
      </c>
      <c r="AR209">
        <f t="shared" si="313"/>
        <v>306.84956756497377</v>
      </c>
      <c r="AS209">
        <f t="shared" si="313"/>
        <v>131.73052986946368</v>
      </c>
      <c r="AT209">
        <f t="shared" si="313"/>
        <v>306.84956756497377</v>
      </c>
      <c r="AU209">
        <f t="shared" si="313"/>
        <v>306.84956756497377</v>
      </c>
      <c r="AV209">
        <f t="shared" si="313"/>
        <v>306.84956756497377</v>
      </c>
      <c r="AW209">
        <f t="shared" si="313"/>
        <v>306.84956756497377</v>
      </c>
      <c r="AX209">
        <f t="shared" si="313"/>
        <v>306.84956756497377</v>
      </c>
      <c r="AY209">
        <f t="shared" si="313"/>
        <v>306.84956756497377</v>
      </c>
      <c r="AZ209">
        <f t="shared" si="313"/>
        <v>306.84956756497377</v>
      </c>
      <c r="BA209">
        <f t="shared" si="313"/>
        <v>306.84956756497377</v>
      </c>
      <c r="BB209">
        <f t="shared" si="313"/>
        <v>306.84956756497377</v>
      </c>
      <c r="BC209">
        <f t="shared" si="313"/>
        <v>306.84956756497377</v>
      </c>
      <c r="BD209">
        <f t="shared" si="313"/>
        <v>306.84956756497377</v>
      </c>
      <c r="BE209">
        <f t="shared" si="313"/>
        <v>306.84956756497377</v>
      </c>
      <c r="BF209">
        <f t="shared" si="313"/>
        <v>306.84956756497377</v>
      </c>
      <c r="BG209">
        <f t="shared" si="313"/>
        <v>306.84956756497377</v>
      </c>
      <c r="BH209">
        <f t="shared" si="313"/>
        <v>306.84956756497377</v>
      </c>
    </row>
    <row r="210" spans="1:60" x14ac:dyDescent="0.25">
      <c r="A210">
        <f>4</f>
        <v>4</v>
      </c>
      <c r="B210">
        <f t="shared" ref="B210:AG210" si="314">B196-B203*B189</f>
        <v>1801.3572599707513</v>
      </c>
      <c r="C210">
        <f t="shared" si="314"/>
        <v>1801.6473338186179</v>
      </c>
      <c r="D210">
        <f t="shared" si="314"/>
        <v>1801.439473225505</v>
      </c>
      <c r="E210">
        <f t="shared" si="314"/>
        <v>1801.5863269094316</v>
      </c>
      <c r="F210">
        <f t="shared" si="314"/>
        <v>1801.3572599707513</v>
      </c>
      <c r="G210">
        <f t="shared" si="314"/>
        <v>1801.6151413644566</v>
      </c>
      <c r="H210">
        <f t="shared" si="314"/>
        <v>1800.5291060237678</v>
      </c>
      <c r="I210">
        <f t="shared" si="314"/>
        <v>1801.6725782531512</v>
      </c>
      <c r="J210">
        <f t="shared" si="314"/>
        <v>1801.3572599707513</v>
      </c>
      <c r="K210">
        <f t="shared" si="314"/>
        <v>1801.9995649404727</v>
      </c>
      <c r="L210">
        <f t="shared" si="314"/>
        <v>1796.3523479366268</v>
      </c>
      <c r="M210">
        <f t="shared" si="314"/>
        <v>1801.3572599707513</v>
      </c>
      <c r="N210">
        <f t="shared" si="314"/>
        <v>1866.9483638353076</v>
      </c>
      <c r="O210">
        <f t="shared" si="314"/>
        <v>1801.3572599707513</v>
      </c>
      <c r="P210">
        <f t="shared" si="314"/>
        <v>1735.7661561061923</v>
      </c>
      <c r="Q210">
        <f t="shared" si="314"/>
        <v>1801.3572599707513</v>
      </c>
      <c r="R210">
        <f t="shared" si="314"/>
        <v>1801.3572599707513</v>
      </c>
      <c r="S210">
        <f t="shared" si="314"/>
        <v>1801.3572599707513</v>
      </c>
      <c r="T210">
        <f t="shared" si="314"/>
        <v>1801.3572599707513</v>
      </c>
      <c r="U210">
        <f t="shared" si="314"/>
        <v>1725.7404678244593</v>
      </c>
      <c r="V210">
        <f t="shared" si="314"/>
        <v>1725.7404678244593</v>
      </c>
      <c r="W210">
        <f t="shared" si="314"/>
        <v>1801.3572599707513</v>
      </c>
      <c r="X210">
        <f t="shared" si="314"/>
        <v>1801.3572599707513</v>
      </c>
      <c r="Y210">
        <f t="shared" si="314"/>
        <v>1801.3572599707513</v>
      </c>
      <c r="Z210">
        <f t="shared" si="314"/>
        <v>1801.3572599707513</v>
      </c>
      <c r="AA210">
        <f t="shared" si="314"/>
        <v>1801.3572599707513</v>
      </c>
      <c r="AB210">
        <f t="shared" si="314"/>
        <v>1801.3572599707513</v>
      </c>
      <c r="AC210">
        <f t="shared" si="314"/>
        <v>1801.3572599707513</v>
      </c>
      <c r="AD210">
        <f t="shared" si="314"/>
        <v>1908.8441748919904</v>
      </c>
      <c r="AE210">
        <f t="shared" si="314"/>
        <v>1801.3572599707513</v>
      </c>
      <c r="AF210">
        <f t="shared" si="314"/>
        <v>1801.3572599707513</v>
      </c>
      <c r="AG210">
        <f t="shared" si="314"/>
        <v>1801.3572599707513</v>
      </c>
      <c r="AH210">
        <f t="shared" ref="AH210:BH210" si="315">AH196-AH203*AH189</f>
        <v>1801.3572599707513</v>
      </c>
      <c r="AI210">
        <f t="shared" si="315"/>
        <v>1897.388733705051</v>
      </c>
      <c r="AJ210">
        <f t="shared" si="315"/>
        <v>1801.3572599707513</v>
      </c>
      <c r="AK210">
        <f t="shared" si="315"/>
        <v>1898.6627563466109</v>
      </c>
      <c r="AL210">
        <f t="shared" si="315"/>
        <v>1782.6126378867839</v>
      </c>
      <c r="AM210">
        <f t="shared" si="315"/>
        <v>1821.2487295827987</v>
      </c>
      <c r="AN210">
        <f t="shared" si="315"/>
        <v>1789.1896982671242</v>
      </c>
      <c r="AO210">
        <f t="shared" si="315"/>
        <v>1814.2576127645871</v>
      </c>
      <c r="AP210">
        <f t="shared" si="315"/>
        <v>1765.926928889271</v>
      </c>
      <c r="AQ210">
        <f t="shared" si="315"/>
        <v>1801.3572599707513</v>
      </c>
      <c r="AR210">
        <f t="shared" si="315"/>
        <v>1801.3572599707513</v>
      </c>
      <c r="AS210">
        <f t="shared" si="315"/>
        <v>1626.2382222752412</v>
      </c>
      <c r="AT210">
        <f t="shared" si="315"/>
        <v>1801.3572599707513</v>
      </c>
      <c r="AU210">
        <f t="shared" si="315"/>
        <v>1801.3572599707513</v>
      </c>
      <c r="AV210">
        <f t="shared" si="315"/>
        <v>1801.3572599707513</v>
      </c>
      <c r="AW210">
        <f t="shared" si="315"/>
        <v>1801.3572599707513</v>
      </c>
      <c r="AX210">
        <f t="shared" si="315"/>
        <v>1801.3572599707513</v>
      </c>
      <c r="AY210">
        <f t="shared" si="315"/>
        <v>1801.3572599707513</v>
      </c>
      <c r="AZ210">
        <f t="shared" si="315"/>
        <v>1801.3572599707513</v>
      </c>
      <c r="BA210">
        <f t="shared" si="315"/>
        <v>1801.3572599707513</v>
      </c>
      <c r="BB210">
        <f t="shared" si="315"/>
        <v>1801.3572599707513</v>
      </c>
      <c r="BC210">
        <f t="shared" si="315"/>
        <v>1801.3572599707513</v>
      </c>
      <c r="BD210">
        <f t="shared" si="315"/>
        <v>1801.3572599707513</v>
      </c>
      <c r="BE210">
        <f t="shared" si="315"/>
        <v>1801.3572599707513</v>
      </c>
      <c r="BF210">
        <f t="shared" si="315"/>
        <v>1801.3572599707513</v>
      </c>
      <c r="BG210">
        <f t="shared" si="315"/>
        <v>1801.3572599707513</v>
      </c>
      <c r="BH210">
        <f t="shared" si="315"/>
        <v>1801.3572599707513</v>
      </c>
    </row>
    <row r="211" spans="1:60" x14ac:dyDescent="0.25">
      <c r="A211">
        <f>5</f>
        <v>5</v>
      </c>
      <c r="B211">
        <f t="shared" ref="B211:AG211" si="316">B197-B204*B189</f>
        <v>3295.8649523765289</v>
      </c>
      <c r="C211">
        <f t="shared" si="316"/>
        <v>3296.4545069695278</v>
      </c>
      <c r="D211">
        <f t="shared" si="316"/>
        <v>3296.0787860505607</v>
      </c>
      <c r="E211">
        <f t="shared" si="316"/>
        <v>3296.349289543441</v>
      </c>
      <c r="F211">
        <f t="shared" si="316"/>
        <v>3295.8649523765289</v>
      </c>
      <c r="G211">
        <f t="shared" si="316"/>
        <v>3296.1228337702341</v>
      </c>
      <c r="H211">
        <f t="shared" si="316"/>
        <v>3295.0367984295453</v>
      </c>
      <c r="I211">
        <f t="shared" si="316"/>
        <v>3296.1802706589287</v>
      </c>
      <c r="J211">
        <f t="shared" si="316"/>
        <v>3295.8649523765289</v>
      </c>
      <c r="K211">
        <f t="shared" si="316"/>
        <v>3296.8946645210299</v>
      </c>
      <c r="L211">
        <f t="shared" si="316"/>
        <v>3290.8600403424043</v>
      </c>
      <c r="M211">
        <f t="shared" si="316"/>
        <v>3295.8649523765289</v>
      </c>
      <c r="N211">
        <f t="shared" si="316"/>
        <v>3361.4560562410852</v>
      </c>
      <c r="O211">
        <f t="shared" si="316"/>
        <v>3295.8649523765289</v>
      </c>
      <c r="P211">
        <f t="shared" si="316"/>
        <v>3230.2738485119698</v>
      </c>
      <c r="Q211">
        <f t="shared" si="316"/>
        <v>3295.8649523765289</v>
      </c>
      <c r="R211">
        <f t="shared" si="316"/>
        <v>3295.8649523765289</v>
      </c>
      <c r="S211">
        <f t="shared" si="316"/>
        <v>3295.8649523765289</v>
      </c>
      <c r="T211">
        <f t="shared" si="316"/>
        <v>3295.8649523765289</v>
      </c>
      <c r="U211">
        <f t="shared" si="316"/>
        <v>3161.6560016049216</v>
      </c>
      <c r="V211">
        <f t="shared" si="316"/>
        <v>3161.6560016049216</v>
      </c>
      <c r="W211">
        <f t="shared" si="316"/>
        <v>3295.8649523765289</v>
      </c>
      <c r="X211">
        <f t="shared" si="316"/>
        <v>3295.8649523765289</v>
      </c>
      <c r="Y211">
        <f t="shared" si="316"/>
        <v>3295.8649523765289</v>
      </c>
      <c r="Z211">
        <f t="shared" si="316"/>
        <v>3295.8649523765289</v>
      </c>
      <c r="AA211">
        <f t="shared" si="316"/>
        <v>3295.8649523765289</v>
      </c>
      <c r="AB211">
        <f t="shared" si="316"/>
        <v>3295.8649523765289</v>
      </c>
      <c r="AC211">
        <f t="shared" si="316"/>
        <v>3295.8649523765289</v>
      </c>
      <c r="AD211">
        <f t="shared" si="316"/>
        <v>3468.1827560474685</v>
      </c>
      <c r="AE211">
        <f t="shared" si="316"/>
        <v>3295.8649523765289</v>
      </c>
      <c r="AF211">
        <f t="shared" si="316"/>
        <v>3295.8649523765289</v>
      </c>
      <c r="AG211">
        <f t="shared" si="316"/>
        <v>3295.8649523765289</v>
      </c>
      <c r="AH211">
        <f t="shared" ref="AH211:BH211" si="317">AH197-AH204*AH189</f>
        <v>3295.8649523765289</v>
      </c>
      <c r="AI211">
        <f t="shared" si="317"/>
        <v>3449.8179488813012</v>
      </c>
      <c r="AJ211">
        <f t="shared" si="317"/>
        <v>3295.8649523765289</v>
      </c>
      <c r="AK211">
        <f t="shared" si="317"/>
        <v>3451.8604001283338</v>
      </c>
      <c r="AL211">
        <f t="shared" si="317"/>
        <v>3247.1108746970967</v>
      </c>
      <c r="AM211">
        <f t="shared" si="317"/>
        <v>3336.3099889155401</v>
      </c>
      <c r="AN211">
        <f t="shared" si="317"/>
        <v>3264.2175686197043</v>
      </c>
      <c r="AO211">
        <f t="shared" si="317"/>
        <v>3322.0911260475605</v>
      </c>
      <c r="AP211">
        <f t="shared" si="317"/>
        <v>3226.2728428937498</v>
      </c>
      <c r="AQ211">
        <f t="shared" si="317"/>
        <v>3295.8649523765289</v>
      </c>
      <c r="AR211">
        <f t="shared" si="317"/>
        <v>3295.8649523765289</v>
      </c>
      <c r="AS211">
        <f t="shared" si="317"/>
        <v>3120.7459146810188</v>
      </c>
      <c r="AT211">
        <f t="shared" si="317"/>
        <v>3295.8649523765289</v>
      </c>
      <c r="AU211">
        <f t="shared" si="317"/>
        <v>3295.8649523765289</v>
      </c>
      <c r="AV211">
        <f t="shared" si="317"/>
        <v>3295.8649523765289</v>
      </c>
      <c r="AW211">
        <f t="shared" si="317"/>
        <v>3295.8649523765289</v>
      </c>
      <c r="AX211">
        <f t="shared" si="317"/>
        <v>3295.8649523765289</v>
      </c>
      <c r="AY211">
        <f t="shared" si="317"/>
        <v>3295.8649523765289</v>
      </c>
      <c r="AZ211">
        <f t="shared" si="317"/>
        <v>3295.8649523765289</v>
      </c>
      <c r="BA211">
        <f t="shared" si="317"/>
        <v>3295.8649523765289</v>
      </c>
      <c r="BB211">
        <f t="shared" si="317"/>
        <v>3295.8649523765289</v>
      </c>
      <c r="BC211">
        <f t="shared" si="317"/>
        <v>3295.8649523765289</v>
      </c>
      <c r="BD211">
        <f t="shared" si="317"/>
        <v>3295.8649523765289</v>
      </c>
      <c r="BE211">
        <f t="shared" si="317"/>
        <v>3295.8649523765289</v>
      </c>
      <c r="BF211">
        <f t="shared" si="317"/>
        <v>3295.8649523765289</v>
      </c>
      <c r="BG211">
        <f t="shared" si="317"/>
        <v>3295.8649523765289</v>
      </c>
      <c r="BH211">
        <f t="shared" si="317"/>
        <v>3295.8649523765289</v>
      </c>
    </row>
    <row r="213" spans="1:60" x14ac:dyDescent="0.25">
      <c r="A213" t="s">
        <v>758</v>
      </c>
    </row>
    <row r="214" spans="1:60" x14ac:dyDescent="0.25">
      <c r="A214">
        <f>1</f>
        <v>1</v>
      </c>
      <c r="B214">
        <f t="shared" ref="B214:AG214" si="318">$A214-0.2*Ruthlessness+B200*B170/B$90-3*0.13*B16</f>
        <v>1.5357500186055808</v>
      </c>
      <c r="C214">
        <f t="shared" si="318"/>
        <v>1.5358077686055807</v>
      </c>
      <c r="D214">
        <f t="shared" si="318"/>
        <v>1.5357500186055808</v>
      </c>
      <c r="E214">
        <f t="shared" si="318"/>
        <v>1.5358453220791781</v>
      </c>
      <c r="F214">
        <f t="shared" si="318"/>
        <v>1.5357500186055808</v>
      </c>
      <c r="G214">
        <f t="shared" si="318"/>
        <v>1.5357500186055808</v>
      </c>
      <c r="H214">
        <f t="shared" si="318"/>
        <v>1.5360185195617844</v>
      </c>
      <c r="I214">
        <f t="shared" si="318"/>
        <v>1.5356720667150701</v>
      </c>
      <c r="J214">
        <f t="shared" si="318"/>
        <v>1.5357500186055808</v>
      </c>
      <c r="K214">
        <f t="shared" si="318"/>
        <v>1.5357500186055808</v>
      </c>
      <c r="L214">
        <f t="shared" si="318"/>
        <v>1.5357500186055808</v>
      </c>
      <c r="M214">
        <f t="shared" si="318"/>
        <v>1.5357500186055808</v>
      </c>
      <c r="N214">
        <f t="shared" si="318"/>
        <v>1.5357500186055808</v>
      </c>
      <c r="O214">
        <f t="shared" si="318"/>
        <v>1.5357500186055808</v>
      </c>
      <c r="P214">
        <f t="shared" si="318"/>
        <v>1.5357500186055808</v>
      </c>
      <c r="Q214">
        <f t="shared" si="318"/>
        <v>1.5357500186055808</v>
      </c>
      <c r="R214">
        <f t="shared" si="318"/>
        <v>1.5357500186055808</v>
      </c>
      <c r="S214">
        <f t="shared" si="318"/>
        <v>1.5357500186055808</v>
      </c>
      <c r="T214">
        <f t="shared" si="318"/>
        <v>1.5357500186055808</v>
      </c>
      <c r="U214">
        <f t="shared" si="318"/>
        <v>1.5138750186055807</v>
      </c>
      <c r="V214">
        <f t="shared" si="318"/>
        <v>1.5138750186055807</v>
      </c>
      <c r="W214">
        <f t="shared" si="318"/>
        <v>1.5357500186055808</v>
      </c>
      <c r="X214">
        <f t="shared" si="318"/>
        <v>1.5357500186055808</v>
      </c>
      <c r="Y214">
        <f t="shared" si="318"/>
        <v>1.5357500186055808</v>
      </c>
      <c r="Z214">
        <f t="shared" si="318"/>
        <v>1.5357500186055808</v>
      </c>
      <c r="AA214">
        <f t="shared" si="318"/>
        <v>1.1457500186055807</v>
      </c>
      <c r="AB214">
        <f t="shared" si="318"/>
        <v>1.5357500186055808</v>
      </c>
      <c r="AC214">
        <f t="shared" si="318"/>
        <v>1.5357500186055808</v>
      </c>
      <c r="AD214">
        <f t="shared" si="318"/>
        <v>1.5357500186055808</v>
      </c>
      <c r="AE214">
        <f t="shared" si="318"/>
        <v>1.5357500186055808</v>
      </c>
      <c r="AF214">
        <f t="shared" si="318"/>
        <v>1.5357500186055808</v>
      </c>
      <c r="AG214">
        <f t="shared" si="318"/>
        <v>1.5357500186055808</v>
      </c>
      <c r="AH214">
        <f t="shared" ref="AH214:BH214" si="319">$A214-0.2*Ruthlessness+AH200*AH170/AH$90-3*0.13*AH16</f>
        <v>1.5357500186055808</v>
      </c>
      <c r="AI214">
        <f t="shared" si="319"/>
        <v>1.5357500186055808</v>
      </c>
      <c r="AJ214">
        <f t="shared" si="319"/>
        <v>1.5357500186055808</v>
      </c>
      <c r="AK214">
        <f t="shared" si="319"/>
        <v>1.5357500186055808</v>
      </c>
      <c r="AL214">
        <f t="shared" si="319"/>
        <v>1.5357500186055808</v>
      </c>
      <c r="AM214">
        <f t="shared" si="319"/>
        <v>1.5397001186055808</v>
      </c>
      <c r="AN214">
        <f t="shared" si="319"/>
        <v>1.5357500186055808</v>
      </c>
      <c r="AO214">
        <f t="shared" si="319"/>
        <v>1.5383141186055806</v>
      </c>
      <c r="AP214">
        <f t="shared" si="319"/>
        <v>1.5357500186055808</v>
      </c>
      <c r="AQ214">
        <f t="shared" si="319"/>
        <v>1.5357500186055808</v>
      </c>
      <c r="AR214">
        <f t="shared" si="319"/>
        <v>1.5357500186055808</v>
      </c>
      <c r="AS214">
        <f t="shared" si="319"/>
        <v>1.5576250186055807</v>
      </c>
      <c r="AT214">
        <f t="shared" si="319"/>
        <v>1.5357500186055808</v>
      </c>
      <c r="AU214">
        <f t="shared" si="319"/>
        <v>1.5357500186055808</v>
      </c>
      <c r="AV214">
        <f t="shared" si="319"/>
        <v>1.5357500186055808</v>
      </c>
      <c r="AW214">
        <f t="shared" si="319"/>
        <v>1.5357500186055808</v>
      </c>
      <c r="AX214">
        <f t="shared" si="319"/>
        <v>1.5357500186055808</v>
      </c>
      <c r="AY214">
        <f t="shared" si="319"/>
        <v>1.5357500186055808</v>
      </c>
      <c r="AZ214">
        <f t="shared" si="319"/>
        <v>1.5357500186055808</v>
      </c>
      <c r="BA214">
        <f t="shared" si="319"/>
        <v>1.5357500186055808</v>
      </c>
      <c r="BB214">
        <f t="shared" si="319"/>
        <v>1.5357500186055808</v>
      </c>
      <c r="BC214">
        <f t="shared" si="319"/>
        <v>1.5357500186055808</v>
      </c>
      <c r="BD214">
        <f t="shared" si="319"/>
        <v>1.5357500186055808</v>
      </c>
      <c r="BE214">
        <f t="shared" si="319"/>
        <v>1.5357500186055808</v>
      </c>
      <c r="BF214">
        <f t="shared" si="319"/>
        <v>1.5357500186055808</v>
      </c>
      <c r="BG214">
        <f t="shared" si="319"/>
        <v>1.5357500186055808</v>
      </c>
      <c r="BH214">
        <f t="shared" si="319"/>
        <v>1.5357500186055808</v>
      </c>
    </row>
    <row r="215" spans="1:60" x14ac:dyDescent="0.25">
      <c r="A215">
        <f>2</f>
        <v>2</v>
      </c>
      <c r="B215">
        <f t="shared" ref="B215:AG215" si="320">$A215-0.2*Ruthlessness+B201*B170/B$90-3*0.13*B16</f>
        <v>2.5357500186055808</v>
      </c>
      <c r="C215">
        <f t="shared" si="320"/>
        <v>2.5358077686055807</v>
      </c>
      <c r="D215">
        <f t="shared" si="320"/>
        <v>2.5357500186055808</v>
      </c>
      <c r="E215">
        <f t="shared" si="320"/>
        <v>2.5358453220791781</v>
      </c>
      <c r="F215">
        <f t="shared" si="320"/>
        <v>2.5357500186055808</v>
      </c>
      <c r="G215">
        <f t="shared" si="320"/>
        <v>2.5357500186055808</v>
      </c>
      <c r="H215">
        <f t="shared" si="320"/>
        <v>2.5360185195617841</v>
      </c>
      <c r="I215">
        <f t="shared" si="320"/>
        <v>2.5356720667150698</v>
      </c>
      <c r="J215">
        <f t="shared" si="320"/>
        <v>2.5357500186055808</v>
      </c>
      <c r="K215">
        <f t="shared" si="320"/>
        <v>2.5357500186055808</v>
      </c>
      <c r="L215">
        <f t="shared" si="320"/>
        <v>2.5357500186055808</v>
      </c>
      <c r="M215">
        <f t="shared" si="320"/>
        <v>2.5357500186055808</v>
      </c>
      <c r="N215">
        <f t="shared" si="320"/>
        <v>2.5357500186055808</v>
      </c>
      <c r="O215">
        <f t="shared" si="320"/>
        <v>2.5357500186055808</v>
      </c>
      <c r="P215">
        <f t="shared" si="320"/>
        <v>2.5357500186055808</v>
      </c>
      <c r="Q215">
        <f t="shared" si="320"/>
        <v>2.5357500186055808</v>
      </c>
      <c r="R215">
        <f t="shared" si="320"/>
        <v>2.5357500186055808</v>
      </c>
      <c r="S215">
        <f t="shared" si="320"/>
        <v>2.5357500186055808</v>
      </c>
      <c r="T215">
        <f t="shared" si="320"/>
        <v>2.5357500186055808</v>
      </c>
      <c r="U215">
        <f t="shared" si="320"/>
        <v>2.5138750186055807</v>
      </c>
      <c r="V215">
        <f t="shared" si="320"/>
        <v>2.5138750186055807</v>
      </c>
      <c r="W215">
        <f t="shared" si="320"/>
        <v>2.5357500186055808</v>
      </c>
      <c r="X215">
        <f t="shared" si="320"/>
        <v>2.5357500186055808</v>
      </c>
      <c r="Y215">
        <f t="shared" si="320"/>
        <v>2.5357500186055808</v>
      </c>
      <c r="Z215">
        <f t="shared" si="320"/>
        <v>2.5357500186055808</v>
      </c>
      <c r="AA215">
        <f t="shared" si="320"/>
        <v>2.1457500186055807</v>
      </c>
      <c r="AB215">
        <f t="shared" si="320"/>
        <v>2.5357500186055808</v>
      </c>
      <c r="AC215">
        <f t="shared" si="320"/>
        <v>2.5357500186055808</v>
      </c>
      <c r="AD215">
        <f t="shared" si="320"/>
        <v>2.5357500186055808</v>
      </c>
      <c r="AE215">
        <f t="shared" si="320"/>
        <v>2.5357500186055808</v>
      </c>
      <c r="AF215">
        <f t="shared" si="320"/>
        <v>2.5357500186055808</v>
      </c>
      <c r="AG215">
        <f t="shared" si="320"/>
        <v>2.5357500186055808</v>
      </c>
      <c r="AH215">
        <f t="shared" ref="AH215:BH215" si="321">$A215-0.2*Ruthlessness+AH201*AH170/AH$90-3*0.13*AH16</f>
        <v>2.5357500186055808</v>
      </c>
      <c r="AI215">
        <f t="shared" si="321"/>
        <v>2.5357500186055808</v>
      </c>
      <c r="AJ215">
        <f t="shared" si="321"/>
        <v>2.5357500186055808</v>
      </c>
      <c r="AK215">
        <f t="shared" si="321"/>
        <v>2.5357500186055808</v>
      </c>
      <c r="AL215">
        <f t="shared" si="321"/>
        <v>2.5357500186055808</v>
      </c>
      <c r="AM215">
        <f t="shared" si="321"/>
        <v>2.5397001186055808</v>
      </c>
      <c r="AN215">
        <f t="shared" si="321"/>
        <v>2.5357500186055808</v>
      </c>
      <c r="AO215">
        <f t="shared" si="321"/>
        <v>2.5383141186055806</v>
      </c>
      <c r="AP215">
        <f t="shared" si="321"/>
        <v>2.5357500186055808</v>
      </c>
      <c r="AQ215">
        <f t="shared" si="321"/>
        <v>2.5357500186055808</v>
      </c>
      <c r="AR215">
        <f t="shared" si="321"/>
        <v>2.5357500186055808</v>
      </c>
      <c r="AS215">
        <f t="shared" si="321"/>
        <v>2.5576250186055809</v>
      </c>
      <c r="AT215">
        <f t="shared" si="321"/>
        <v>2.5357500186055808</v>
      </c>
      <c r="AU215">
        <f t="shared" si="321"/>
        <v>2.5357500186055808</v>
      </c>
      <c r="AV215">
        <f t="shared" si="321"/>
        <v>2.5357500186055808</v>
      </c>
      <c r="AW215">
        <f t="shared" si="321"/>
        <v>2.5357500186055808</v>
      </c>
      <c r="AX215">
        <f t="shared" si="321"/>
        <v>2.5357500186055808</v>
      </c>
      <c r="AY215">
        <f t="shared" si="321"/>
        <v>2.5357500186055808</v>
      </c>
      <c r="AZ215">
        <f t="shared" si="321"/>
        <v>2.5357500186055808</v>
      </c>
      <c r="BA215">
        <f t="shared" si="321"/>
        <v>2.5357500186055808</v>
      </c>
      <c r="BB215">
        <f t="shared" si="321"/>
        <v>2.5357500186055808</v>
      </c>
      <c r="BC215">
        <f t="shared" si="321"/>
        <v>2.5357500186055808</v>
      </c>
      <c r="BD215">
        <f t="shared" si="321"/>
        <v>2.5357500186055808</v>
      </c>
      <c r="BE215">
        <f t="shared" si="321"/>
        <v>2.5357500186055808</v>
      </c>
      <c r="BF215">
        <f t="shared" si="321"/>
        <v>2.5357500186055808</v>
      </c>
      <c r="BG215">
        <f t="shared" si="321"/>
        <v>2.5357500186055808</v>
      </c>
      <c r="BH215">
        <f t="shared" si="321"/>
        <v>2.5357500186055808</v>
      </c>
    </row>
    <row r="216" spans="1:60" x14ac:dyDescent="0.25">
      <c r="A216">
        <f>3</f>
        <v>3</v>
      </c>
      <c r="B216">
        <f t="shared" ref="B216:AG216" si="322">$A216-0.2*Ruthlessness+B202*B170/B$90-3*0.13*B16</f>
        <v>3.5357500186055808</v>
      </c>
      <c r="C216">
        <f t="shared" si="322"/>
        <v>3.5358077686055807</v>
      </c>
      <c r="D216">
        <f t="shared" si="322"/>
        <v>3.5357500186055808</v>
      </c>
      <c r="E216">
        <f t="shared" si="322"/>
        <v>3.5358453220791781</v>
      </c>
      <c r="F216">
        <f t="shared" si="322"/>
        <v>3.5357500186055808</v>
      </c>
      <c r="G216">
        <f t="shared" si="322"/>
        <v>3.5357500186055808</v>
      </c>
      <c r="H216">
        <f t="shared" si="322"/>
        <v>3.5360185195617841</v>
      </c>
      <c r="I216">
        <f t="shared" si="322"/>
        <v>3.5356720667150698</v>
      </c>
      <c r="J216">
        <f t="shared" si="322"/>
        <v>3.5357500186055808</v>
      </c>
      <c r="K216">
        <f t="shared" si="322"/>
        <v>3.5357500186055808</v>
      </c>
      <c r="L216">
        <f t="shared" si="322"/>
        <v>3.5357500186055808</v>
      </c>
      <c r="M216">
        <f t="shared" si="322"/>
        <v>3.5357500186055808</v>
      </c>
      <c r="N216">
        <f t="shared" si="322"/>
        <v>3.5357500186055808</v>
      </c>
      <c r="O216">
        <f t="shared" si="322"/>
        <v>3.5357500186055808</v>
      </c>
      <c r="P216">
        <f t="shared" si="322"/>
        <v>3.5357500186055808</v>
      </c>
      <c r="Q216">
        <f t="shared" si="322"/>
        <v>3.5357500186055808</v>
      </c>
      <c r="R216">
        <f t="shared" si="322"/>
        <v>3.5357500186055808</v>
      </c>
      <c r="S216">
        <f t="shared" si="322"/>
        <v>3.5357500186055808</v>
      </c>
      <c r="T216">
        <f t="shared" si="322"/>
        <v>3.5357500186055808</v>
      </c>
      <c r="U216">
        <f t="shared" si="322"/>
        <v>3.5138750186055807</v>
      </c>
      <c r="V216">
        <f t="shared" si="322"/>
        <v>3.5138750186055807</v>
      </c>
      <c r="W216">
        <f t="shared" si="322"/>
        <v>3.5357500186055808</v>
      </c>
      <c r="X216">
        <f t="shared" si="322"/>
        <v>3.5357500186055808</v>
      </c>
      <c r="Y216">
        <f t="shared" si="322"/>
        <v>3.5357500186055808</v>
      </c>
      <c r="Z216">
        <f t="shared" si="322"/>
        <v>3.5357500186055808</v>
      </c>
      <c r="AA216">
        <f t="shared" si="322"/>
        <v>3.1457500186055807</v>
      </c>
      <c r="AB216">
        <f t="shared" si="322"/>
        <v>3.5357500186055808</v>
      </c>
      <c r="AC216">
        <f t="shared" si="322"/>
        <v>3.5357500186055808</v>
      </c>
      <c r="AD216">
        <f t="shared" si="322"/>
        <v>3.5357500186055808</v>
      </c>
      <c r="AE216">
        <f t="shared" si="322"/>
        <v>3.5357500186055808</v>
      </c>
      <c r="AF216">
        <f t="shared" si="322"/>
        <v>3.5357500186055808</v>
      </c>
      <c r="AG216">
        <f t="shared" si="322"/>
        <v>3.5357500186055808</v>
      </c>
      <c r="AH216">
        <f t="shared" ref="AH216:BH216" si="323">$A216-0.2*Ruthlessness+AH202*AH170/AH$90-3*0.13*AH16</f>
        <v>3.5357500186055808</v>
      </c>
      <c r="AI216">
        <f t="shared" si="323"/>
        <v>3.5357500186055808</v>
      </c>
      <c r="AJ216">
        <f t="shared" si="323"/>
        <v>3.5357500186055808</v>
      </c>
      <c r="AK216">
        <f t="shared" si="323"/>
        <v>3.5357500186055808</v>
      </c>
      <c r="AL216">
        <f t="shared" si="323"/>
        <v>3.5357500186055808</v>
      </c>
      <c r="AM216">
        <f t="shared" si="323"/>
        <v>3.5397001186055808</v>
      </c>
      <c r="AN216">
        <f t="shared" si="323"/>
        <v>3.5357500186055808</v>
      </c>
      <c r="AO216">
        <f t="shared" si="323"/>
        <v>3.5383141186055806</v>
      </c>
      <c r="AP216">
        <f t="shared" si="323"/>
        <v>3.5357500186055808</v>
      </c>
      <c r="AQ216">
        <f t="shared" si="323"/>
        <v>3.5357500186055808</v>
      </c>
      <c r="AR216">
        <f t="shared" si="323"/>
        <v>3.5357500186055808</v>
      </c>
      <c r="AS216">
        <f t="shared" si="323"/>
        <v>3.5576250186055809</v>
      </c>
      <c r="AT216">
        <f t="shared" si="323"/>
        <v>3.5357500186055808</v>
      </c>
      <c r="AU216">
        <f t="shared" si="323"/>
        <v>3.5357500186055808</v>
      </c>
      <c r="AV216">
        <f t="shared" si="323"/>
        <v>3.5357500186055808</v>
      </c>
      <c r="AW216">
        <f t="shared" si="323"/>
        <v>3.5357500186055808</v>
      </c>
      <c r="AX216">
        <f t="shared" si="323"/>
        <v>3.5357500186055808</v>
      </c>
      <c r="AY216">
        <f t="shared" si="323"/>
        <v>3.5357500186055808</v>
      </c>
      <c r="AZ216">
        <f t="shared" si="323"/>
        <v>3.5357500186055808</v>
      </c>
      <c r="BA216">
        <f t="shared" si="323"/>
        <v>3.5357500186055808</v>
      </c>
      <c r="BB216">
        <f t="shared" si="323"/>
        <v>3.5357500186055808</v>
      </c>
      <c r="BC216">
        <f t="shared" si="323"/>
        <v>3.5357500186055808</v>
      </c>
      <c r="BD216">
        <f t="shared" si="323"/>
        <v>3.5357500186055808</v>
      </c>
      <c r="BE216">
        <f t="shared" si="323"/>
        <v>3.5357500186055808</v>
      </c>
      <c r="BF216">
        <f t="shared" si="323"/>
        <v>3.5357500186055808</v>
      </c>
      <c r="BG216">
        <f t="shared" si="323"/>
        <v>3.5357500186055808</v>
      </c>
      <c r="BH216">
        <f t="shared" si="323"/>
        <v>3.5357500186055808</v>
      </c>
    </row>
    <row r="217" spans="1:60" x14ac:dyDescent="0.25">
      <c r="A217">
        <f>4</f>
        <v>4</v>
      </c>
      <c r="B217">
        <f t="shared" ref="B217:AG217" si="324">$A217-0.2*Ruthlessness+B203*B170/B$90-3*0.13*B16</f>
        <v>4.5357500186055812</v>
      </c>
      <c r="C217">
        <f t="shared" si="324"/>
        <v>4.5358077686055811</v>
      </c>
      <c r="D217">
        <f t="shared" si="324"/>
        <v>4.5357500186055812</v>
      </c>
      <c r="E217">
        <f t="shared" si="324"/>
        <v>4.5358453220791777</v>
      </c>
      <c r="F217">
        <f t="shared" si="324"/>
        <v>4.5357500186055812</v>
      </c>
      <c r="G217">
        <f t="shared" si="324"/>
        <v>4.5357500186055812</v>
      </c>
      <c r="H217">
        <f t="shared" si="324"/>
        <v>4.5360185195617841</v>
      </c>
      <c r="I217">
        <f t="shared" si="324"/>
        <v>4.5356720667150698</v>
      </c>
      <c r="J217">
        <f t="shared" si="324"/>
        <v>4.5357500186055812</v>
      </c>
      <c r="K217">
        <f t="shared" si="324"/>
        <v>4.5357500186055812</v>
      </c>
      <c r="L217">
        <f t="shared" si="324"/>
        <v>4.5357500186055812</v>
      </c>
      <c r="M217">
        <f t="shared" si="324"/>
        <v>4.5357500186055812</v>
      </c>
      <c r="N217">
        <f t="shared" si="324"/>
        <v>4.5357500186055812</v>
      </c>
      <c r="O217">
        <f t="shared" si="324"/>
        <v>4.5357500186055812</v>
      </c>
      <c r="P217">
        <f t="shared" si="324"/>
        <v>4.5357500186055812</v>
      </c>
      <c r="Q217">
        <f t="shared" si="324"/>
        <v>4.5357500186055812</v>
      </c>
      <c r="R217">
        <f t="shared" si="324"/>
        <v>4.5357500186055812</v>
      </c>
      <c r="S217">
        <f t="shared" si="324"/>
        <v>4.5357500186055812</v>
      </c>
      <c r="T217">
        <f t="shared" si="324"/>
        <v>4.5357500186055812</v>
      </c>
      <c r="U217">
        <f t="shared" si="324"/>
        <v>4.5138750186055807</v>
      </c>
      <c r="V217">
        <f t="shared" si="324"/>
        <v>4.5138750186055807</v>
      </c>
      <c r="W217">
        <f t="shared" si="324"/>
        <v>4.5357500186055812</v>
      </c>
      <c r="X217">
        <f t="shared" si="324"/>
        <v>4.5357500186055812</v>
      </c>
      <c r="Y217">
        <f t="shared" si="324"/>
        <v>4.5357500186055812</v>
      </c>
      <c r="Z217">
        <f t="shared" si="324"/>
        <v>4.5357500186055812</v>
      </c>
      <c r="AA217">
        <f t="shared" si="324"/>
        <v>4.1457500186055816</v>
      </c>
      <c r="AB217">
        <f t="shared" si="324"/>
        <v>4.5357500186055812</v>
      </c>
      <c r="AC217">
        <f t="shared" si="324"/>
        <v>4.5357500186055812</v>
      </c>
      <c r="AD217">
        <f t="shared" si="324"/>
        <v>4.5357500186055812</v>
      </c>
      <c r="AE217">
        <f t="shared" si="324"/>
        <v>4.5357500186055812</v>
      </c>
      <c r="AF217">
        <f t="shared" si="324"/>
        <v>4.5357500186055812</v>
      </c>
      <c r="AG217">
        <f t="shared" si="324"/>
        <v>4.5357500186055812</v>
      </c>
      <c r="AH217">
        <f t="shared" ref="AH217:BH217" si="325">$A217-0.2*Ruthlessness+AH203*AH170/AH$90-3*0.13*AH16</f>
        <v>4.5357500186055812</v>
      </c>
      <c r="AI217">
        <f t="shared" si="325"/>
        <v>4.5357500186055812</v>
      </c>
      <c r="AJ217">
        <f t="shared" si="325"/>
        <v>4.5357500186055812</v>
      </c>
      <c r="AK217">
        <f t="shared" si="325"/>
        <v>4.5357500186055812</v>
      </c>
      <c r="AL217">
        <f t="shared" si="325"/>
        <v>4.5357500186055812</v>
      </c>
      <c r="AM217">
        <f t="shared" si="325"/>
        <v>4.5397001186055803</v>
      </c>
      <c r="AN217">
        <f t="shared" si="325"/>
        <v>4.5357500186055812</v>
      </c>
      <c r="AO217">
        <f t="shared" si="325"/>
        <v>4.5383141186055802</v>
      </c>
      <c r="AP217">
        <f t="shared" si="325"/>
        <v>4.5357500186055812</v>
      </c>
      <c r="AQ217">
        <f t="shared" si="325"/>
        <v>4.5357500186055812</v>
      </c>
      <c r="AR217">
        <f t="shared" si="325"/>
        <v>4.5357500186055812</v>
      </c>
      <c r="AS217">
        <f t="shared" si="325"/>
        <v>4.5576250186055809</v>
      </c>
      <c r="AT217">
        <f t="shared" si="325"/>
        <v>4.5357500186055812</v>
      </c>
      <c r="AU217">
        <f t="shared" si="325"/>
        <v>4.5357500186055812</v>
      </c>
      <c r="AV217">
        <f t="shared" si="325"/>
        <v>4.5357500186055812</v>
      </c>
      <c r="AW217">
        <f t="shared" si="325"/>
        <v>4.5357500186055812</v>
      </c>
      <c r="AX217">
        <f t="shared" si="325"/>
        <v>4.5357500186055812</v>
      </c>
      <c r="AY217">
        <f t="shared" si="325"/>
        <v>4.5357500186055812</v>
      </c>
      <c r="AZ217">
        <f t="shared" si="325"/>
        <v>4.5357500186055812</v>
      </c>
      <c r="BA217">
        <f t="shared" si="325"/>
        <v>4.5357500186055812</v>
      </c>
      <c r="BB217">
        <f t="shared" si="325"/>
        <v>4.5357500186055812</v>
      </c>
      <c r="BC217">
        <f t="shared" si="325"/>
        <v>4.5357500186055812</v>
      </c>
      <c r="BD217">
        <f t="shared" si="325"/>
        <v>4.5357500186055812</v>
      </c>
      <c r="BE217">
        <f t="shared" si="325"/>
        <v>4.5357500186055812</v>
      </c>
      <c r="BF217">
        <f t="shared" si="325"/>
        <v>4.5357500186055812</v>
      </c>
      <c r="BG217">
        <f t="shared" si="325"/>
        <v>4.5357500186055812</v>
      </c>
      <c r="BH217">
        <f t="shared" si="325"/>
        <v>4.5357500186055812</v>
      </c>
    </row>
    <row r="218" spans="1:60" x14ac:dyDescent="0.25">
      <c r="A218">
        <f>5</f>
        <v>5</v>
      </c>
      <c r="B218">
        <f t="shared" ref="B218:AG218" si="326">$A218-0.2*Ruthlessness+B204*B170/B$90-3*0.13*B16</f>
        <v>5.5357500186055812</v>
      </c>
      <c r="C218">
        <f t="shared" si="326"/>
        <v>5.5358077686055811</v>
      </c>
      <c r="D218">
        <f t="shared" si="326"/>
        <v>5.5357500186055812</v>
      </c>
      <c r="E218">
        <f t="shared" si="326"/>
        <v>5.5358453220791786</v>
      </c>
      <c r="F218">
        <f t="shared" si="326"/>
        <v>5.5357500186055812</v>
      </c>
      <c r="G218">
        <f t="shared" si="326"/>
        <v>5.5357500186055812</v>
      </c>
      <c r="H218">
        <f t="shared" si="326"/>
        <v>5.536018519561785</v>
      </c>
      <c r="I218">
        <f t="shared" si="326"/>
        <v>5.5356720667150707</v>
      </c>
      <c r="J218">
        <f t="shared" si="326"/>
        <v>5.5357500186055812</v>
      </c>
      <c r="K218">
        <f t="shared" si="326"/>
        <v>5.5357500186055812</v>
      </c>
      <c r="L218">
        <f t="shared" si="326"/>
        <v>5.5357500186055812</v>
      </c>
      <c r="M218">
        <f t="shared" si="326"/>
        <v>5.5357500186055812</v>
      </c>
      <c r="N218">
        <f t="shared" si="326"/>
        <v>5.5357500186055812</v>
      </c>
      <c r="O218">
        <f t="shared" si="326"/>
        <v>5.5357500186055812</v>
      </c>
      <c r="P218">
        <f t="shared" si="326"/>
        <v>5.5357500186055812</v>
      </c>
      <c r="Q218">
        <f t="shared" si="326"/>
        <v>5.5357500186055812</v>
      </c>
      <c r="R218">
        <f t="shared" si="326"/>
        <v>5.5357500186055812</v>
      </c>
      <c r="S218">
        <f t="shared" si="326"/>
        <v>5.5357500186055812</v>
      </c>
      <c r="T218">
        <f t="shared" si="326"/>
        <v>5.5357500186055812</v>
      </c>
      <c r="U218">
        <f t="shared" si="326"/>
        <v>5.5138750186055816</v>
      </c>
      <c r="V218">
        <f t="shared" si="326"/>
        <v>5.5138750186055816</v>
      </c>
      <c r="W218">
        <f t="shared" si="326"/>
        <v>5.5357500186055812</v>
      </c>
      <c r="X218">
        <f t="shared" si="326"/>
        <v>5.5357500186055812</v>
      </c>
      <c r="Y218">
        <f t="shared" si="326"/>
        <v>5.5357500186055812</v>
      </c>
      <c r="Z218">
        <f t="shared" si="326"/>
        <v>5.5357500186055812</v>
      </c>
      <c r="AA218">
        <f t="shared" si="326"/>
        <v>5.1457500186055816</v>
      </c>
      <c r="AB218">
        <f t="shared" si="326"/>
        <v>5.5357500186055812</v>
      </c>
      <c r="AC218">
        <f t="shared" si="326"/>
        <v>5.5357500186055812</v>
      </c>
      <c r="AD218">
        <f t="shared" si="326"/>
        <v>5.5357500186055812</v>
      </c>
      <c r="AE218">
        <f t="shared" si="326"/>
        <v>5.5357500186055812</v>
      </c>
      <c r="AF218">
        <f t="shared" si="326"/>
        <v>5.5357500186055812</v>
      </c>
      <c r="AG218">
        <f t="shared" si="326"/>
        <v>5.5357500186055812</v>
      </c>
      <c r="AH218">
        <f t="shared" ref="AH218:BH218" si="327">$A218-0.2*Ruthlessness+AH204*AH170/AH$90-3*0.13*AH16</f>
        <v>5.5357500186055812</v>
      </c>
      <c r="AI218">
        <f t="shared" si="327"/>
        <v>5.5357500186055812</v>
      </c>
      <c r="AJ218">
        <f t="shared" si="327"/>
        <v>5.5357500186055812</v>
      </c>
      <c r="AK218">
        <f t="shared" si="327"/>
        <v>5.5357500186055812</v>
      </c>
      <c r="AL218">
        <f t="shared" si="327"/>
        <v>5.5357500186055812</v>
      </c>
      <c r="AM218">
        <f t="shared" si="327"/>
        <v>5.5397001186055812</v>
      </c>
      <c r="AN218">
        <f t="shared" si="327"/>
        <v>5.5357500186055812</v>
      </c>
      <c r="AO218">
        <f t="shared" si="327"/>
        <v>5.5383141186055811</v>
      </c>
      <c r="AP218">
        <f t="shared" si="327"/>
        <v>5.5357500186055812</v>
      </c>
      <c r="AQ218">
        <f t="shared" si="327"/>
        <v>5.5357500186055812</v>
      </c>
      <c r="AR218">
        <f t="shared" si="327"/>
        <v>5.5357500186055812</v>
      </c>
      <c r="AS218">
        <f t="shared" si="327"/>
        <v>5.5576250186055809</v>
      </c>
      <c r="AT218">
        <f t="shared" si="327"/>
        <v>5.5357500186055812</v>
      </c>
      <c r="AU218">
        <f t="shared" si="327"/>
        <v>5.5357500186055812</v>
      </c>
      <c r="AV218">
        <f t="shared" si="327"/>
        <v>5.5357500186055812</v>
      </c>
      <c r="AW218">
        <f t="shared" si="327"/>
        <v>5.5357500186055812</v>
      </c>
      <c r="AX218">
        <f t="shared" si="327"/>
        <v>5.5357500186055812</v>
      </c>
      <c r="AY218">
        <f t="shared" si="327"/>
        <v>5.5357500186055812</v>
      </c>
      <c r="AZ218">
        <f t="shared" si="327"/>
        <v>5.5357500186055812</v>
      </c>
      <c r="BA218">
        <f t="shared" si="327"/>
        <v>5.5357500186055812</v>
      </c>
      <c r="BB218">
        <f t="shared" si="327"/>
        <v>5.5357500186055812</v>
      </c>
      <c r="BC218">
        <f t="shared" si="327"/>
        <v>5.5357500186055812</v>
      </c>
      <c r="BD218">
        <f t="shared" si="327"/>
        <v>5.5357500186055812</v>
      </c>
      <c r="BE218">
        <f t="shared" si="327"/>
        <v>5.5357500186055812</v>
      </c>
      <c r="BF218">
        <f t="shared" si="327"/>
        <v>5.5357500186055812</v>
      </c>
      <c r="BG218">
        <f t="shared" si="327"/>
        <v>5.5357500186055812</v>
      </c>
      <c r="BH218">
        <f t="shared" si="327"/>
        <v>5.5357500186055812</v>
      </c>
    </row>
    <row r="220" spans="1:60" x14ac:dyDescent="0.25">
      <c r="A220" t="s">
        <v>759</v>
      </c>
    </row>
    <row r="221" spans="1:60" x14ac:dyDescent="0.25">
      <c r="A221">
        <f>1</f>
        <v>1</v>
      </c>
      <c r="B221">
        <f t="shared" ref="B221:AG221" si="328">B207/B214</f>
        <v>-1746.4859415609285</v>
      </c>
      <c r="C221">
        <f t="shared" si="328"/>
        <v>-1746.8163923079412</v>
      </c>
      <c r="D221">
        <f t="shared" si="328"/>
        <v>-1746.6895215702359</v>
      </c>
      <c r="E221">
        <f t="shared" si="328"/>
        <v>-1746.7270449870814</v>
      </c>
      <c r="F221">
        <f t="shared" si="328"/>
        <v>-1746.4859415609285</v>
      </c>
      <c r="G221">
        <f t="shared" si="328"/>
        <v>-1746.3180227000587</v>
      </c>
      <c r="H221">
        <f t="shared" si="328"/>
        <v>-1746.7198064506442</v>
      </c>
      <c r="I221">
        <f t="shared" si="328"/>
        <v>-1746.3692653477003</v>
      </c>
      <c r="J221">
        <f t="shared" si="328"/>
        <v>-1746.4859415609285</v>
      </c>
      <c r="K221">
        <f t="shared" si="328"/>
        <v>-1746.8244839983824</v>
      </c>
      <c r="L221">
        <f t="shared" si="328"/>
        <v>-1749.7448782195579</v>
      </c>
      <c r="M221">
        <f t="shared" si="328"/>
        <v>-1746.4859415609285</v>
      </c>
      <c r="N221">
        <f t="shared" si="328"/>
        <v>-1703.7764490849909</v>
      </c>
      <c r="O221">
        <f t="shared" si="328"/>
        <v>-1746.4859415609285</v>
      </c>
      <c r="P221">
        <f t="shared" si="328"/>
        <v>-1789.1954340368682</v>
      </c>
      <c r="Q221">
        <f t="shared" si="328"/>
        <v>-1746.4859415609285</v>
      </c>
      <c r="R221">
        <f t="shared" si="328"/>
        <v>-1746.4859415609285</v>
      </c>
      <c r="S221">
        <f t="shared" si="328"/>
        <v>-1746.4859415609285</v>
      </c>
      <c r="T221">
        <f t="shared" si="328"/>
        <v>-1746.4859415609285</v>
      </c>
      <c r="U221">
        <f t="shared" si="328"/>
        <v>-1705.560962288152</v>
      </c>
      <c r="V221">
        <f t="shared" si="328"/>
        <v>-1705.560962288152</v>
      </c>
      <c r="W221">
        <f t="shared" si="328"/>
        <v>-1746.4859415609285</v>
      </c>
      <c r="X221">
        <f t="shared" si="328"/>
        <v>-1746.4859415609285</v>
      </c>
      <c r="Y221">
        <f t="shared" si="328"/>
        <v>-1746.4859415609285</v>
      </c>
      <c r="Z221">
        <f t="shared" si="328"/>
        <v>-1746.4859415609285</v>
      </c>
      <c r="AA221">
        <f t="shared" si="328"/>
        <v>-2340.9694730015144</v>
      </c>
      <c r="AB221">
        <f t="shared" si="328"/>
        <v>-1746.4859415609285</v>
      </c>
      <c r="AC221">
        <f t="shared" si="328"/>
        <v>-1746.4859415609285</v>
      </c>
      <c r="AD221">
        <f t="shared" si="328"/>
        <v>-1803.1395311906165</v>
      </c>
      <c r="AE221">
        <f t="shared" si="328"/>
        <v>-1746.4859415609285</v>
      </c>
      <c r="AF221">
        <f t="shared" si="328"/>
        <v>-1746.4859415609285</v>
      </c>
      <c r="AG221">
        <f t="shared" si="328"/>
        <v>-1746.4859415609285</v>
      </c>
      <c r="AH221">
        <f t="shared" ref="AH221:BH221" si="329">AH207/AH214</f>
        <v>-1746.4859415609285</v>
      </c>
      <c r="AI221">
        <f t="shared" si="329"/>
        <v>-1797.1016626323167</v>
      </c>
      <c r="AJ221">
        <f t="shared" si="329"/>
        <v>-1746.4859415609285</v>
      </c>
      <c r="AK221">
        <f t="shared" si="329"/>
        <v>-1797.7731672146806</v>
      </c>
      <c r="AL221">
        <f t="shared" si="329"/>
        <v>-1700.0696994389514</v>
      </c>
      <c r="AM221">
        <f t="shared" si="329"/>
        <v>-1769.13349261955</v>
      </c>
      <c r="AN221">
        <f t="shared" si="329"/>
        <v>-1716.3561001835049</v>
      </c>
      <c r="AO221">
        <f t="shared" si="329"/>
        <v>-1761.1766636713667</v>
      </c>
      <c r="AP221">
        <f t="shared" si="329"/>
        <v>-1702.8232338871237</v>
      </c>
      <c r="AQ221">
        <f t="shared" si="329"/>
        <v>-1746.4859415609285</v>
      </c>
      <c r="AR221">
        <f t="shared" si="329"/>
        <v>-1746.4859415609285</v>
      </c>
      <c r="AS221">
        <f t="shared" si="329"/>
        <v>-1834.385568292935</v>
      </c>
      <c r="AT221">
        <f t="shared" si="329"/>
        <v>-1746.4859415609285</v>
      </c>
      <c r="AU221">
        <f t="shared" si="329"/>
        <v>-1746.4859415609285</v>
      </c>
      <c r="AV221">
        <f t="shared" si="329"/>
        <v>-1746.4859415609285</v>
      </c>
      <c r="AW221">
        <f t="shared" si="329"/>
        <v>-1746.4859415609285</v>
      </c>
      <c r="AX221">
        <f t="shared" si="329"/>
        <v>-1746.4859415609285</v>
      </c>
      <c r="AY221">
        <f t="shared" si="329"/>
        <v>-1746.4859415609285</v>
      </c>
      <c r="AZ221">
        <f t="shared" si="329"/>
        <v>-1746.4859415609285</v>
      </c>
      <c r="BA221">
        <f t="shared" si="329"/>
        <v>-1746.4859415609285</v>
      </c>
      <c r="BB221">
        <f t="shared" si="329"/>
        <v>-1746.4859415609285</v>
      </c>
      <c r="BC221">
        <f t="shared" si="329"/>
        <v>-1746.4859415609285</v>
      </c>
      <c r="BD221">
        <f t="shared" si="329"/>
        <v>-1746.4859415609285</v>
      </c>
      <c r="BE221">
        <f t="shared" si="329"/>
        <v>-1746.4859415609285</v>
      </c>
      <c r="BF221">
        <f t="shared" si="329"/>
        <v>-1746.4859415609285</v>
      </c>
      <c r="BG221">
        <f t="shared" si="329"/>
        <v>-1746.4859415609285</v>
      </c>
      <c r="BH221">
        <f t="shared" si="329"/>
        <v>-1746.4859415609285</v>
      </c>
    </row>
    <row r="222" spans="1:60" x14ac:dyDescent="0.25">
      <c r="A222">
        <f>2</f>
        <v>2</v>
      </c>
      <c r="B222">
        <f t="shared" ref="B222:AG222" si="330">B208/B215</f>
        <v>-468.36561811163932</v>
      </c>
      <c r="C222">
        <f t="shared" si="330"/>
        <v>-468.47676199700817</v>
      </c>
      <c r="D222">
        <f t="shared" si="330"/>
        <v>-468.43700826542999</v>
      </c>
      <c r="E222">
        <f t="shared" si="330"/>
        <v>-468.45901365331531</v>
      </c>
      <c r="F222">
        <f t="shared" si="330"/>
        <v>-468.36561811163932</v>
      </c>
      <c r="G222">
        <f t="shared" si="330"/>
        <v>-468.26391984019574</v>
      </c>
      <c r="H222">
        <f t="shared" si="330"/>
        <v>-468.64258664528757</v>
      </c>
      <c r="I222">
        <f t="shared" si="330"/>
        <v>-468.25566371308855</v>
      </c>
      <c r="J222">
        <f t="shared" si="330"/>
        <v>-468.36561811163932</v>
      </c>
      <c r="K222">
        <f t="shared" si="330"/>
        <v>-468.41787459546714</v>
      </c>
      <c r="L222">
        <f t="shared" si="330"/>
        <v>-470.33935842413149</v>
      </c>
      <c r="M222">
        <f t="shared" si="330"/>
        <v>-468.36561811163932</v>
      </c>
      <c r="N222">
        <f t="shared" si="330"/>
        <v>-442.49906841892744</v>
      </c>
      <c r="O222">
        <f t="shared" si="330"/>
        <v>-468.36561811163932</v>
      </c>
      <c r="P222">
        <f t="shared" si="330"/>
        <v>-494.23216780435229</v>
      </c>
      <c r="Q222">
        <f t="shared" si="330"/>
        <v>-468.36561811163932</v>
      </c>
      <c r="R222">
        <f t="shared" si="330"/>
        <v>-468.36561811163932</v>
      </c>
      <c r="S222">
        <f t="shared" si="330"/>
        <v>-468.36561811163932</v>
      </c>
      <c r="T222">
        <f t="shared" si="330"/>
        <v>-468.36561811163932</v>
      </c>
      <c r="U222">
        <f t="shared" si="330"/>
        <v>-455.90595843232882</v>
      </c>
      <c r="V222">
        <f t="shared" si="330"/>
        <v>-455.90595843232882</v>
      </c>
      <c r="W222">
        <f t="shared" si="330"/>
        <v>-468.36561811163932</v>
      </c>
      <c r="X222">
        <f t="shared" si="330"/>
        <v>-468.36561811163932</v>
      </c>
      <c r="Y222">
        <f t="shared" si="330"/>
        <v>-468.36561811163932</v>
      </c>
      <c r="Z222">
        <f t="shared" si="330"/>
        <v>-468.36561811163932</v>
      </c>
      <c r="AA222">
        <f t="shared" si="330"/>
        <v>-553.49323758254252</v>
      </c>
      <c r="AB222">
        <f t="shared" si="330"/>
        <v>-468.36561811163932</v>
      </c>
      <c r="AC222">
        <f t="shared" si="330"/>
        <v>-468.36561811163932</v>
      </c>
      <c r="AD222">
        <f t="shared" si="330"/>
        <v>-477.11051110797609</v>
      </c>
      <c r="AE222">
        <f t="shared" si="330"/>
        <v>-468.36561811163932</v>
      </c>
      <c r="AF222">
        <f t="shared" si="330"/>
        <v>-468.36561811163932</v>
      </c>
      <c r="AG222">
        <f t="shared" si="330"/>
        <v>-468.36561811163932</v>
      </c>
      <c r="AH222">
        <f t="shared" ref="AH222:BH222" si="331">AH208/AH215</f>
        <v>-468.36561811163932</v>
      </c>
      <c r="AI222">
        <f t="shared" si="331"/>
        <v>-476.17852224701625</v>
      </c>
      <c r="AJ222">
        <f t="shared" si="331"/>
        <v>-468.36561811163932</v>
      </c>
      <c r="AK222">
        <f t="shared" si="331"/>
        <v>-476.28217385599095</v>
      </c>
      <c r="AL222">
        <f t="shared" si="331"/>
        <v>-452.08866304740974</v>
      </c>
      <c r="AM222">
        <f t="shared" si="331"/>
        <v>-475.99075978561427</v>
      </c>
      <c r="AN222">
        <f t="shared" si="331"/>
        <v>-457.79987535064816</v>
      </c>
      <c r="AO222">
        <f t="shared" si="331"/>
        <v>-473.30998358128886</v>
      </c>
      <c r="AP222">
        <f t="shared" si="331"/>
        <v>-455.39382456741379</v>
      </c>
      <c r="AQ222">
        <f t="shared" si="331"/>
        <v>-468.36561811163932</v>
      </c>
      <c r="AR222">
        <f t="shared" si="331"/>
        <v>-468.36561811163932</v>
      </c>
      <c r="AS222">
        <f t="shared" si="331"/>
        <v>-532.82914916092784</v>
      </c>
      <c r="AT222">
        <f t="shared" si="331"/>
        <v>-468.36561811163932</v>
      </c>
      <c r="AU222">
        <f t="shared" si="331"/>
        <v>-468.36561811163932</v>
      </c>
      <c r="AV222">
        <f t="shared" si="331"/>
        <v>-468.36561811163932</v>
      </c>
      <c r="AW222">
        <f t="shared" si="331"/>
        <v>-468.36561811163932</v>
      </c>
      <c r="AX222">
        <f t="shared" si="331"/>
        <v>-468.36561811163932</v>
      </c>
      <c r="AY222">
        <f t="shared" si="331"/>
        <v>-468.36561811163932</v>
      </c>
      <c r="AZ222">
        <f t="shared" si="331"/>
        <v>-468.36561811163932</v>
      </c>
      <c r="BA222">
        <f t="shared" si="331"/>
        <v>-468.36561811163932</v>
      </c>
      <c r="BB222">
        <f t="shared" si="331"/>
        <v>-468.36561811163932</v>
      </c>
      <c r="BC222">
        <f t="shared" si="331"/>
        <v>-468.36561811163932</v>
      </c>
      <c r="BD222">
        <f t="shared" si="331"/>
        <v>-468.36561811163932</v>
      </c>
      <c r="BE222">
        <f t="shared" si="331"/>
        <v>-468.36561811163932</v>
      </c>
      <c r="BF222">
        <f t="shared" si="331"/>
        <v>-468.36561811163932</v>
      </c>
      <c r="BG222">
        <f t="shared" si="331"/>
        <v>-468.36561811163932</v>
      </c>
      <c r="BH222">
        <f t="shared" si="331"/>
        <v>-468.36561811163932</v>
      </c>
    </row>
    <row r="223" spans="1:60" x14ac:dyDescent="0.25">
      <c r="A223">
        <f>3</f>
        <v>3</v>
      </c>
      <c r="B223">
        <f t="shared" ref="B223:AG223" si="332">B209/B216</f>
        <v>86.78485920958525</v>
      </c>
      <c r="C223">
        <f t="shared" si="332"/>
        <v>86.780781294769795</v>
      </c>
      <c r="D223">
        <f t="shared" si="332"/>
        <v>86.770885607304436</v>
      </c>
      <c r="E223">
        <f t="shared" si="332"/>
        <v>86.775109295505644</v>
      </c>
      <c r="F223">
        <f t="shared" si="332"/>
        <v>86.78485920958525</v>
      </c>
      <c r="G223">
        <f t="shared" si="332"/>
        <v>86.857794624235112</v>
      </c>
      <c r="H223">
        <f t="shared" si="332"/>
        <v>86.544064157196559</v>
      </c>
      <c r="I223">
        <f t="shared" si="332"/>
        <v>86.87595457141903</v>
      </c>
      <c r="J223">
        <f t="shared" si="332"/>
        <v>86.78485920958525</v>
      </c>
      <c r="K223">
        <f t="shared" si="332"/>
        <v>86.856950786648255</v>
      </c>
      <c r="L223">
        <f t="shared" si="332"/>
        <v>85.369342838861058</v>
      </c>
      <c r="M223">
        <f t="shared" si="332"/>
        <v>86.78485920958525</v>
      </c>
      <c r="N223">
        <f t="shared" si="332"/>
        <v>105.33569100465202</v>
      </c>
      <c r="O223">
        <f t="shared" si="332"/>
        <v>86.78485920958525</v>
      </c>
      <c r="P223">
        <f t="shared" si="332"/>
        <v>68.234027414517712</v>
      </c>
      <c r="Q223">
        <f t="shared" si="332"/>
        <v>86.78485920958525</v>
      </c>
      <c r="R223">
        <f t="shared" si="332"/>
        <v>86.78485920958525</v>
      </c>
      <c r="S223">
        <f t="shared" si="332"/>
        <v>86.78485920958525</v>
      </c>
      <c r="T223">
        <f t="shared" si="332"/>
        <v>86.78485920958525</v>
      </c>
      <c r="U223">
        <f t="shared" si="332"/>
        <v>82.480148698916707</v>
      </c>
      <c r="V223">
        <f t="shared" si="332"/>
        <v>82.480148698916707</v>
      </c>
      <c r="W223">
        <f t="shared" si="332"/>
        <v>86.78485920958525</v>
      </c>
      <c r="X223">
        <f t="shared" si="332"/>
        <v>86.78485920958525</v>
      </c>
      <c r="Y223">
        <f t="shared" si="332"/>
        <v>86.78485920958525</v>
      </c>
      <c r="Z223">
        <f t="shared" si="332"/>
        <v>86.78485920958525</v>
      </c>
      <c r="AA223">
        <f t="shared" si="332"/>
        <v>97.544167766067829</v>
      </c>
      <c r="AB223">
        <f t="shared" si="332"/>
        <v>86.78485920958525</v>
      </c>
      <c r="AC223">
        <f t="shared" si="332"/>
        <v>86.78485920958525</v>
      </c>
      <c r="AD223">
        <f t="shared" si="332"/>
        <v>98.849067919781135</v>
      </c>
      <c r="AE223">
        <f t="shared" si="332"/>
        <v>86.78485920958525</v>
      </c>
      <c r="AF223">
        <f t="shared" si="332"/>
        <v>86.78485920958525</v>
      </c>
      <c r="AG223">
        <f t="shared" si="332"/>
        <v>86.78485920958525</v>
      </c>
      <c r="AH223">
        <f t="shared" ref="AH223:BH223" si="333">AH209/AH216</f>
        <v>86.78485920958525</v>
      </c>
      <c r="AI223">
        <f t="shared" si="333"/>
        <v>97.563322269272021</v>
      </c>
      <c r="AJ223">
        <f t="shared" si="333"/>
        <v>86.78485920958525</v>
      </c>
      <c r="AK223">
        <f t="shared" si="333"/>
        <v>97.706317117161888</v>
      </c>
      <c r="AL223">
        <f t="shared" si="333"/>
        <v>89.970840529593801</v>
      </c>
      <c r="AM223">
        <f t="shared" si="333"/>
        <v>86.500963355809887</v>
      </c>
      <c r="AN223">
        <f t="shared" si="333"/>
        <v>88.852952347134703</v>
      </c>
      <c r="AO223">
        <f t="shared" si="333"/>
        <v>86.601723083413233</v>
      </c>
      <c r="AP223">
        <f t="shared" si="333"/>
        <v>86.42608025929006</v>
      </c>
      <c r="AQ223">
        <f t="shared" si="333"/>
        <v>86.78485920958525</v>
      </c>
      <c r="AR223">
        <f t="shared" si="333"/>
        <v>86.78485920958525</v>
      </c>
      <c r="AS223">
        <f t="shared" si="333"/>
        <v>37.027660076748546</v>
      </c>
      <c r="AT223">
        <f t="shared" si="333"/>
        <v>86.78485920958525</v>
      </c>
      <c r="AU223">
        <f t="shared" si="333"/>
        <v>86.78485920958525</v>
      </c>
      <c r="AV223">
        <f t="shared" si="333"/>
        <v>86.78485920958525</v>
      </c>
      <c r="AW223">
        <f t="shared" si="333"/>
        <v>86.78485920958525</v>
      </c>
      <c r="AX223">
        <f t="shared" si="333"/>
        <v>86.78485920958525</v>
      </c>
      <c r="AY223">
        <f t="shared" si="333"/>
        <v>86.78485920958525</v>
      </c>
      <c r="AZ223">
        <f t="shared" si="333"/>
        <v>86.78485920958525</v>
      </c>
      <c r="BA223">
        <f t="shared" si="333"/>
        <v>86.78485920958525</v>
      </c>
      <c r="BB223">
        <f t="shared" si="333"/>
        <v>86.78485920958525</v>
      </c>
      <c r="BC223">
        <f t="shared" si="333"/>
        <v>86.78485920958525</v>
      </c>
      <c r="BD223">
        <f t="shared" si="333"/>
        <v>86.78485920958525</v>
      </c>
      <c r="BE223">
        <f t="shared" si="333"/>
        <v>86.78485920958525</v>
      </c>
      <c r="BF223">
        <f t="shared" si="333"/>
        <v>86.78485920958525</v>
      </c>
      <c r="BG223">
        <f t="shared" si="333"/>
        <v>86.78485920958525</v>
      </c>
      <c r="BH223">
        <f t="shared" si="333"/>
        <v>86.78485920958525</v>
      </c>
    </row>
    <row r="224" spans="1:60" x14ac:dyDescent="0.25">
      <c r="A224">
        <f>4</f>
        <v>4</v>
      </c>
      <c r="B224">
        <f t="shared" ref="B224:AG224" si="334">B210/B217</f>
        <v>397.146503352612</v>
      </c>
      <c r="C224">
        <f t="shared" si="334"/>
        <v>397.20539884618802</v>
      </c>
      <c r="D224">
        <f t="shared" si="334"/>
        <v>397.16462896676984</v>
      </c>
      <c r="E224">
        <f t="shared" si="334"/>
        <v>397.18866032310063</v>
      </c>
      <c r="F224">
        <f t="shared" si="334"/>
        <v>397.146503352612</v>
      </c>
      <c r="G224">
        <f t="shared" si="334"/>
        <v>397.20335864504375</v>
      </c>
      <c r="H224">
        <f t="shared" si="334"/>
        <v>396.94042214750777</v>
      </c>
      <c r="I224">
        <f t="shared" si="334"/>
        <v>397.22284851118008</v>
      </c>
      <c r="J224">
        <f t="shared" si="334"/>
        <v>397.146503352612</v>
      </c>
      <c r="K224">
        <f t="shared" si="334"/>
        <v>397.28811278150175</v>
      </c>
      <c r="L224">
        <f t="shared" si="334"/>
        <v>396.04306687273663</v>
      </c>
      <c r="M224">
        <f t="shared" si="334"/>
        <v>397.146503352612</v>
      </c>
      <c r="N224">
        <f t="shared" si="334"/>
        <v>411.60742020109404</v>
      </c>
      <c r="O224">
        <f t="shared" si="334"/>
        <v>397.146503352612</v>
      </c>
      <c r="P224">
        <f t="shared" si="334"/>
        <v>382.68558650412933</v>
      </c>
      <c r="Q224">
        <f t="shared" si="334"/>
        <v>397.146503352612</v>
      </c>
      <c r="R224">
        <f t="shared" si="334"/>
        <v>397.146503352612</v>
      </c>
      <c r="S224">
        <f t="shared" si="334"/>
        <v>397.146503352612</v>
      </c>
      <c r="T224">
        <f t="shared" si="334"/>
        <v>397.146503352612</v>
      </c>
      <c r="U224">
        <f t="shared" si="334"/>
        <v>382.31906304698094</v>
      </c>
      <c r="V224">
        <f t="shared" si="334"/>
        <v>382.31906304698094</v>
      </c>
      <c r="W224">
        <f t="shared" si="334"/>
        <v>397.146503352612</v>
      </c>
      <c r="X224">
        <f t="shared" si="334"/>
        <v>397.146503352612</v>
      </c>
      <c r="Y224">
        <f t="shared" si="334"/>
        <v>397.146503352612</v>
      </c>
      <c r="Z224">
        <f t="shared" si="334"/>
        <v>397.146503352612</v>
      </c>
      <c r="AA224">
        <f t="shared" si="334"/>
        <v>434.50696541916335</v>
      </c>
      <c r="AB224">
        <f t="shared" si="334"/>
        <v>397.146503352612</v>
      </c>
      <c r="AC224">
        <f t="shared" si="334"/>
        <v>397.146503352612</v>
      </c>
      <c r="AD224">
        <f t="shared" si="334"/>
        <v>420.8442191615365</v>
      </c>
      <c r="AE224">
        <f t="shared" si="334"/>
        <v>397.146503352612</v>
      </c>
      <c r="AF224">
        <f t="shared" si="334"/>
        <v>397.146503352612</v>
      </c>
      <c r="AG224">
        <f t="shared" si="334"/>
        <v>397.146503352612</v>
      </c>
      <c r="AH224">
        <f t="shared" ref="AH224:BH224" si="335">AH210/AH217</f>
        <v>397.146503352612</v>
      </c>
      <c r="AI224">
        <f t="shared" si="335"/>
        <v>418.31862997784043</v>
      </c>
      <c r="AJ224">
        <f t="shared" si="335"/>
        <v>397.146503352612</v>
      </c>
      <c r="AK224">
        <f t="shared" si="335"/>
        <v>418.59951464660168</v>
      </c>
      <c r="AL224">
        <f t="shared" si="335"/>
        <v>393.01386332459515</v>
      </c>
      <c r="AM224">
        <f t="shared" si="335"/>
        <v>401.18260722080817</v>
      </c>
      <c r="AN224">
        <f t="shared" si="335"/>
        <v>394.46391245723282</v>
      </c>
      <c r="AO224">
        <f t="shared" si="335"/>
        <v>399.7646626809576</v>
      </c>
      <c r="AP224">
        <f t="shared" si="335"/>
        <v>389.33515331432824</v>
      </c>
      <c r="AQ224">
        <f t="shared" si="335"/>
        <v>397.146503352612</v>
      </c>
      <c r="AR224">
        <f t="shared" si="335"/>
        <v>397.146503352612</v>
      </c>
      <c r="AS224">
        <f t="shared" si="335"/>
        <v>356.81702984261608</v>
      </c>
      <c r="AT224">
        <f t="shared" si="335"/>
        <v>397.146503352612</v>
      </c>
      <c r="AU224">
        <f t="shared" si="335"/>
        <v>397.146503352612</v>
      </c>
      <c r="AV224">
        <f t="shared" si="335"/>
        <v>397.146503352612</v>
      </c>
      <c r="AW224">
        <f t="shared" si="335"/>
        <v>397.146503352612</v>
      </c>
      <c r="AX224">
        <f t="shared" si="335"/>
        <v>397.146503352612</v>
      </c>
      <c r="AY224">
        <f t="shared" si="335"/>
        <v>397.146503352612</v>
      </c>
      <c r="AZ224">
        <f t="shared" si="335"/>
        <v>397.146503352612</v>
      </c>
      <c r="BA224">
        <f t="shared" si="335"/>
        <v>397.146503352612</v>
      </c>
      <c r="BB224">
        <f t="shared" si="335"/>
        <v>397.146503352612</v>
      </c>
      <c r="BC224">
        <f t="shared" si="335"/>
        <v>397.146503352612</v>
      </c>
      <c r="BD224">
        <f t="shared" si="335"/>
        <v>397.146503352612</v>
      </c>
      <c r="BE224">
        <f t="shared" si="335"/>
        <v>397.146503352612</v>
      </c>
      <c r="BF224">
        <f t="shared" si="335"/>
        <v>397.146503352612</v>
      </c>
      <c r="BG224">
        <f t="shared" si="335"/>
        <v>397.146503352612</v>
      </c>
      <c r="BH224">
        <f t="shared" si="335"/>
        <v>397.146503352612</v>
      </c>
    </row>
    <row r="225" spans="1:60" x14ac:dyDescent="0.25">
      <c r="A225">
        <f>5</f>
        <v>5</v>
      </c>
      <c r="B225">
        <f t="shared" ref="B225:AG225" si="336">B211/B218</f>
        <v>595.37821276234854</v>
      </c>
      <c r="C225">
        <f t="shared" si="336"/>
        <v>595.47850011415301</v>
      </c>
      <c r="D225">
        <f t="shared" si="336"/>
        <v>595.41684053154211</v>
      </c>
      <c r="E225">
        <f t="shared" si="336"/>
        <v>595.45545400198841</v>
      </c>
      <c r="F225">
        <f t="shared" si="336"/>
        <v>595.37821276234854</v>
      </c>
      <c r="G225">
        <f t="shared" si="336"/>
        <v>595.42479748760502</v>
      </c>
      <c r="H225">
        <f t="shared" si="336"/>
        <v>595.199742700711</v>
      </c>
      <c r="I225">
        <f t="shared" si="336"/>
        <v>595.4435578794895</v>
      </c>
      <c r="J225">
        <f t="shared" si="336"/>
        <v>595.37821276234854</v>
      </c>
      <c r="K225">
        <f t="shared" si="336"/>
        <v>595.56422407807634</v>
      </c>
      <c r="L225">
        <f t="shared" si="336"/>
        <v>594.47410545668936</v>
      </c>
      <c r="M225">
        <f t="shared" si="336"/>
        <v>595.37821276234854</v>
      </c>
      <c r="N225">
        <f t="shared" si="336"/>
        <v>607.2268518165157</v>
      </c>
      <c r="O225">
        <f t="shared" si="336"/>
        <v>595.37821276234854</v>
      </c>
      <c r="P225">
        <f t="shared" si="336"/>
        <v>583.52957370818103</v>
      </c>
      <c r="Q225">
        <f t="shared" si="336"/>
        <v>595.37821276234854</v>
      </c>
      <c r="R225">
        <f t="shared" si="336"/>
        <v>595.37821276234854</v>
      </c>
      <c r="S225">
        <f t="shared" si="336"/>
        <v>595.37821276234854</v>
      </c>
      <c r="T225">
        <f t="shared" si="336"/>
        <v>595.37821276234854</v>
      </c>
      <c r="U225">
        <f t="shared" si="336"/>
        <v>573.40001195828359</v>
      </c>
      <c r="V225">
        <f t="shared" si="336"/>
        <v>573.40001195828359</v>
      </c>
      <c r="W225">
        <f t="shared" si="336"/>
        <v>595.37821276234854</v>
      </c>
      <c r="X225">
        <f t="shared" si="336"/>
        <v>595.37821276234854</v>
      </c>
      <c r="Y225">
        <f t="shared" si="336"/>
        <v>595.37821276234854</v>
      </c>
      <c r="Z225">
        <f t="shared" si="336"/>
        <v>595.37821276234854</v>
      </c>
      <c r="AA225">
        <f t="shared" si="336"/>
        <v>640.50234474267313</v>
      </c>
      <c r="AB225">
        <f t="shared" si="336"/>
        <v>595.37821276234854</v>
      </c>
      <c r="AC225">
        <f t="shared" si="336"/>
        <v>595.37821276234854</v>
      </c>
      <c r="AD225">
        <f t="shared" si="336"/>
        <v>626.50638926811234</v>
      </c>
      <c r="AE225">
        <f t="shared" si="336"/>
        <v>595.37821276234854</v>
      </c>
      <c r="AF225">
        <f t="shared" si="336"/>
        <v>595.37821276234854</v>
      </c>
      <c r="AG225">
        <f t="shared" si="336"/>
        <v>595.37821276234854</v>
      </c>
      <c r="AH225">
        <f t="shared" ref="AH225:BH225" si="337">AH211/AH218</f>
        <v>595.37821276234854</v>
      </c>
      <c r="AI225">
        <f t="shared" si="337"/>
        <v>623.18889712983957</v>
      </c>
      <c r="AJ225">
        <f t="shared" si="337"/>
        <v>595.37821276234854</v>
      </c>
      <c r="AK225">
        <f t="shared" si="337"/>
        <v>623.55785368318254</v>
      </c>
      <c r="AL225">
        <f t="shared" si="337"/>
        <v>586.57108138618992</v>
      </c>
      <c r="AM225">
        <f t="shared" si="337"/>
        <v>602.25461983226182</v>
      </c>
      <c r="AN225">
        <f t="shared" si="337"/>
        <v>589.66130292168418</v>
      </c>
      <c r="AO225">
        <f t="shared" si="337"/>
        <v>599.83797504139864</v>
      </c>
      <c r="AP225">
        <f t="shared" si="337"/>
        <v>582.80681606833582</v>
      </c>
      <c r="AQ225">
        <f t="shared" si="337"/>
        <v>595.37821276234854</v>
      </c>
      <c r="AR225">
        <f t="shared" si="337"/>
        <v>595.37821276234854</v>
      </c>
      <c r="AS225">
        <f t="shared" si="337"/>
        <v>561.5250946642708</v>
      </c>
      <c r="AT225">
        <f t="shared" si="337"/>
        <v>595.37821276234854</v>
      </c>
      <c r="AU225">
        <f t="shared" si="337"/>
        <v>595.37821276234854</v>
      </c>
      <c r="AV225">
        <f t="shared" si="337"/>
        <v>595.37821276234854</v>
      </c>
      <c r="AW225">
        <f t="shared" si="337"/>
        <v>595.37821276234854</v>
      </c>
      <c r="AX225">
        <f t="shared" si="337"/>
        <v>595.37821276234854</v>
      </c>
      <c r="AY225">
        <f t="shared" si="337"/>
        <v>595.37821276234854</v>
      </c>
      <c r="AZ225">
        <f t="shared" si="337"/>
        <v>595.37821276234854</v>
      </c>
      <c r="BA225">
        <f t="shared" si="337"/>
        <v>595.37821276234854</v>
      </c>
      <c r="BB225">
        <f t="shared" si="337"/>
        <v>595.37821276234854</v>
      </c>
      <c r="BC225">
        <f t="shared" si="337"/>
        <v>595.37821276234854</v>
      </c>
      <c r="BD225">
        <f t="shared" si="337"/>
        <v>595.37821276234854</v>
      </c>
      <c r="BE225">
        <f t="shared" si="337"/>
        <v>595.37821276234854</v>
      </c>
      <c r="BF225">
        <f t="shared" si="337"/>
        <v>595.37821276234854</v>
      </c>
      <c r="BG225">
        <f t="shared" si="337"/>
        <v>595.37821276234854</v>
      </c>
      <c r="BH225">
        <f t="shared" si="337"/>
        <v>595.37821276234854</v>
      </c>
    </row>
    <row r="227" spans="1:60" x14ac:dyDescent="0.25">
      <c r="A227" t="s">
        <v>760</v>
      </c>
      <c r="B227">
        <f t="shared" ref="B227:AG227" si="338">MAX(B221:B225)</f>
        <v>595.37821276234854</v>
      </c>
      <c r="C227">
        <f t="shared" si="338"/>
        <v>595.47850011415301</v>
      </c>
      <c r="D227">
        <f t="shared" si="338"/>
        <v>595.41684053154211</v>
      </c>
      <c r="E227">
        <f t="shared" si="338"/>
        <v>595.45545400198841</v>
      </c>
      <c r="F227">
        <f t="shared" si="338"/>
        <v>595.37821276234854</v>
      </c>
      <c r="G227">
        <f t="shared" si="338"/>
        <v>595.42479748760502</v>
      </c>
      <c r="H227">
        <f t="shared" si="338"/>
        <v>595.199742700711</v>
      </c>
      <c r="I227">
        <f t="shared" si="338"/>
        <v>595.4435578794895</v>
      </c>
      <c r="J227">
        <f t="shared" si="338"/>
        <v>595.37821276234854</v>
      </c>
      <c r="K227">
        <f t="shared" si="338"/>
        <v>595.56422407807634</v>
      </c>
      <c r="L227">
        <f t="shared" si="338"/>
        <v>594.47410545668936</v>
      </c>
      <c r="M227">
        <f t="shared" si="338"/>
        <v>595.37821276234854</v>
      </c>
      <c r="N227">
        <f t="shared" si="338"/>
        <v>607.2268518165157</v>
      </c>
      <c r="O227">
        <f t="shared" si="338"/>
        <v>595.37821276234854</v>
      </c>
      <c r="P227">
        <f t="shared" si="338"/>
        <v>583.52957370818103</v>
      </c>
      <c r="Q227">
        <f t="shared" si="338"/>
        <v>595.37821276234854</v>
      </c>
      <c r="R227">
        <f t="shared" si="338"/>
        <v>595.37821276234854</v>
      </c>
      <c r="S227">
        <f t="shared" si="338"/>
        <v>595.37821276234854</v>
      </c>
      <c r="T227">
        <f t="shared" si="338"/>
        <v>595.37821276234854</v>
      </c>
      <c r="U227">
        <f t="shared" si="338"/>
        <v>573.40001195828359</v>
      </c>
      <c r="V227">
        <f t="shared" si="338"/>
        <v>573.40001195828359</v>
      </c>
      <c r="W227">
        <f t="shared" si="338"/>
        <v>595.37821276234854</v>
      </c>
      <c r="X227">
        <f t="shared" si="338"/>
        <v>595.37821276234854</v>
      </c>
      <c r="Y227">
        <f t="shared" si="338"/>
        <v>595.37821276234854</v>
      </c>
      <c r="Z227">
        <f t="shared" si="338"/>
        <v>595.37821276234854</v>
      </c>
      <c r="AA227">
        <f t="shared" si="338"/>
        <v>640.50234474267313</v>
      </c>
      <c r="AB227">
        <f t="shared" si="338"/>
        <v>595.37821276234854</v>
      </c>
      <c r="AC227">
        <f t="shared" si="338"/>
        <v>595.37821276234854</v>
      </c>
      <c r="AD227">
        <f t="shared" si="338"/>
        <v>626.50638926811234</v>
      </c>
      <c r="AE227">
        <f t="shared" si="338"/>
        <v>595.37821276234854</v>
      </c>
      <c r="AF227">
        <f t="shared" si="338"/>
        <v>595.37821276234854</v>
      </c>
      <c r="AG227">
        <f t="shared" si="338"/>
        <v>595.37821276234854</v>
      </c>
      <c r="AH227">
        <f t="shared" ref="AH227:BH227" si="339">MAX(AH221:AH225)</f>
        <v>595.37821276234854</v>
      </c>
      <c r="AI227">
        <f t="shared" si="339"/>
        <v>623.18889712983957</v>
      </c>
      <c r="AJ227">
        <f t="shared" si="339"/>
        <v>595.37821276234854</v>
      </c>
      <c r="AK227">
        <f t="shared" si="339"/>
        <v>623.55785368318254</v>
      </c>
      <c r="AL227">
        <f t="shared" si="339"/>
        <v>586.57108138618992</v>
      </c>
      <c r="AM227">
        <f t="shared" si="339"/>
        <v>602.25461983226182</v>
      </c>
      <c r="AN227">
        <f t="shared" si="339"/>
        <v>589.66130292168418</v>
      </c>
      <c r="AO227">
        <f t="shared" si="339"/>
        <v>599.83797504139864</v>
      </c>
      <c r="AP227">
        <f t="shared" si="339"/>
        <v>582.80681606833582</v>
      </c>
      <c r="AQ227">
        <f t="shared" si="339"/>
        <v>595.37821276234854</v>
      </c>
      <c r="AR227">
        <f t="shared" si="339"/>
        <v>595.37821276234854</v>
      </c>
      <c r="AS227">
        <f t="shared" si="339"/>
        <v>561.5250946642708</v>
      </c>
      <c r="AT227">
        <f t="shared" si="339"/>
        <v>595.37821276234854</v>
      </c>
      <c r="AU227">
        <f t="shared" si="339"/>
        <v>595.37821276234854</v>
      </c>
      <c r="AV227">
        <f t="shared" si="339"/>
        <v>595.37821276234854</v>
      </c>
      <c r="AW227">
        <f t="shared" si="339"/>
        <v>595.37821276234854</v>
      </c>
      <c r="AX227">
        <f t="shared" si="339"/>
        <v>595.37821276234854</v>
      </c>
      <c r="AY227">
        <f t="shared" si="339"/>
        <v>595.37821276234854</v>
      </c>
      <c r="AZ227">
        <f t="shared" si="339"/>
        <v>595.37821276234854</v>
      </c>
      <c r="BA227">
        <f t="shared" si="339"/>
        <v>595.37821276234854</v>
      </c>
      <c r="BB227">
        <f t="shared" si="339"/>
        <v>595.37821276234854</v>
      </c>
      <c r="BC227">
        <f t="shared" si="339"/>
        <v>595.37821276234854</v>
      </c>
      <c r="BD227">
        <f t="shared" si="339"/>
        <v>595.37821276234854</v>
      </c>
      <c r="BE227">
        <f t="shared" si="339"/>
        <v>595.37821276234854</v>
      </c>
      <c r="BF227">
        <f t="shared" si="339"/>
        <v>595.37821276234854</v>
      </c>
      <c r="BG227">
        <f t="shared" si="339"/>
        <v>595.37821276234854</v>
      </c>
      <c r="BH227">
        <f t="shared" si="339"/>
        <v>595.37821276234854</v>
      </c>
    </row>
    <row r="228" spans="1:60" x14ac:dyDescent="0.25">
      <c r="A228" t="s">
        <v>761</v>
      </c>
      <c r="B228">
        <f t="shared" ref="B228:AG228" si="340">INDEX($A221:$A225,MATCH(B227,B221:B225,0),1)</f>
        <v>5</v>
      </c>
      <c r="C228">
        <f t="shared" si="340"/>
        <v>5</v>
      </c>
      <c r="D228">
        <f t="shared" si="340"/>
        <v>5</v>
      </c>
      <c r="E228">
        <f t="shared" si="340"/>
        <v>5</v>
      </c>
      <c r="F228">
        <f t="shared" si="340"/>
        <v>5</v>
      </c>
      <c r="G228">
        <f t="shared" si="340"/>
        <v>5</v>
      </c>
      <c r="H228">
        <f t="shared" si="340"/>
        <v>5</v>
      </c>
      <c r="I228">
        <f t="shared" si="340"/>
        <v>5</v>
      </c>
      <c r="J228">
        <f t="shared" si="340"/>
        <v>5</v>
      </c>
      <c r="K228">
        <f t="shared" si="340"/>
        <v>5</v>
      </c>
      <c r="L228">
        <f t="shared" si="340"/>
        <v>5</v>
      </c>
      <c r="M228">
        <f t="shared" si="340"/>
        <v>5</v>
      </c>
      <c r="N228">
        <f t="shared" si="340"/>
        <v>5</v>
      </c>
      <c r="O228">
        <f t="shared" si="340"/>
        <v>5</v>
      </c>
      <c r="P228">
        <f t="shared" si="340"/>
        <v>5</v>
      </c>
      <c r="Q228">
        <f t="shared" si="340"/>
        <v>5</v>
      </c>
      <c r="R228">
        <f t="shared" si="340"/>
        <v>5</v>
      </c>
      <c r="S228">
        <f t="shared" si="340"/>
        <v>5</v>
      </c>
      <c r="T228">
        <f t="shared" si="340"/>
        <v>5</v>
      </c>
      <c r="U228">
        <f t="shared" si="340"/>
        <v>5</v>
      </c>
      <c r="V228">
        <f t="shared" si="340"/>
        <v>5</v>
      </c>
      <c r="W228">
        <f t="shared" si="340"/>
        <v>5</v>
      </c>
      <c r="X228">
        <f t="shared" si="340"/>
        <v>5</v>
      </c>
      <c r="Y228">
        <f t="shared" si="340"/>
        <v>5</v>
      </c>
      <c r="Z228">
        <f t="shared" si="340"/>
        <v>5</v>
      </c>
      <c r="AA228">
        <f t="shared" si="340"/>
        <v>5</v>
      </c>
      <c r="AB228">
        <f t="shared" si="340"/>
        <v>5</v>
      </c>
      <c r="AC228">
        <f t="shared" si="340"/>
        <v>5</v>
      </c>
      <c r="AD228">
        <f t="shared" si="340"/>
        <v>5</v>
      </c>
      <c r="AE228">
        <f t="shared" si="340"/>
        <v>5</v>
      </c>
      <c r="AF228">
        <f t="shared" si="340"/>
        <v>5</v>
      </c>
      <c r="AG228">
        <f t="shared" si="340"/>
        <v>5</v>
      </c>
      <c r="AH228">
        <f t="shared" ref="AH228:BH228" si="341">INDEX($A221:$A225,MATCH(AH227,AH221:AH225,0),1)</f>
        <v>5</v>
      </c>
      <c r="AI228">
        <f t="shared" si="341"/>
        <v>5</v>
      </c>
      <c r="AJ228">
        <f t="shared" si="341"/>
        <v>5</v>
      </c>
      <c r="AK228">
        <f t="shared" si="341"/>
        <v>5</v>
      </c>
      <c r="AL228">
        <f t="shared" si="341"/>
        <v>5</v>
      </c>
      <c r="AM228">
        <f t="shared" si="341"/>
        <v>5</v>
      </c>
      <c r="AN228">
        <f t="shared" si="341"/>
        <v>5</v>
      </c>
      <c r="AO228">
        <f t="shared" si="341"/>
        <v>5</v>
      </c>
      <c r="AP228">
        <f t="shared" si="341"/>
        <v>5</v>
      </c>
      <c r="AQ228">
        <f t="shared" si="341"/>
        <v>5</v>
      </c>
      <c r="AR228">
        <f t="shared" si="341"/>
        <v>5</v>
      </c>
      <c r="AS228">
        <f t="shared" si="341"/>
        <v>5</v>
      </c>
      <c r="AT228">
        <f t="shared" si="341"/>
        <v>5</v>
      </c>
      <c r="AU228">
        <f t="shared" si="341"/>
        <v>5</v>
      </c>
      <c r="AV228">
        <f t="shared" si="341"/>
        <v>5</v>
      </c>
      <c r="AW228">
        <f t="shared" si="341"/>
        <v>5</v>
      </c>
      <c r="AX228">
        <f t="shared" si="341"/>
        <v>5</v>
      </c>
      <c r="AY228">
        <f t="shared" si="341"/>
        <v>5</v>
      </c>
      <c r="AZ228">
        <f t="shared" si="341"/>
        <v>5</v>
      </c>
      <c r="BA228">
        <f t="shared" si="341"/>
        <v>5</v>
      </c>
      <c r="BB228">
        <f t="shared" si="341"/>
        <v>5</v>
      </c>
      <c r="BC228">
        <f t="shared" si="341"/>
        <v>5</v>
      </c>
      <c r="BD228">
        <f t="shared" si="341"/>
        <v>5</v>
      </c>
      <c r="BE228">
        <f t="shared" si="341"/>
        <v>5</v>
      </c>
      <c r="BF228">
        <f t="shared" si="341"/>
        <v>5</v>
      </c>
      <c r="BG228">
        <f t="shared" si="341"/>
        <v>5</v>
      </c>
      <c r="BH228">
        <f t="shared" si="341"/>
        <v>5</v>
      </c>
    </row>
    <row r="229" spans="1:60" x14ac:dyDescent="0.25">
      <c r="A229" t="s">
        <v>762</v>
      </c>
      <c r="B229">
        <f t="shared" ref="B229:AG229" si="342">B189+B227*B170/B$90</f>
        <v>150.58147656369948</v>
      </c>
      <c r="C229">
        <f t="shared" si="342"/>
        <v>150.61288652865429</v>
      </c>
      <c r="D229">
        <f t="shared" si="342"/>
        <v>150.59542341832633</v>
      </c>
      <c r="E229">
        <f t="shared" si="342"/>
        <v>150.61027076773732</v>
      </c>
      <c r="F229">
        <f t="shared" si="342"/>
        <v>150.58147656369948</v>
      </c>
      <c r="G229">
        <f t="shared" si="342"/>
        <v>150.57562019823865</v>
      </c>
      <c r="H229">
        <f t="shared" si="342"/>
        <v>150.55798295519983</v>
      </c>
      <c r="I229">
        <f t="shared" si="342"/>
        <v>150.57326174897318</v>
      </c>
      <c r="J229">
        <f t="shared" si="342"/>
        <v>150.58147656369948</v>
      </c>
      <c r="K229">
        <f t="shared" si="342"/>
        <v>150.61652812979054</v>
      </c>
      <c r="L229">
        <f t="shared" si="342"/>
        <v>150.6951357678395</v>
      </c>
      <c r="M229">
        <f t="shared" si="342"/>
        <v>150.58147656369948</v>
      </c>
      <c r="N229">
        <f t="shared" si="342"/>
        <v>149.09193336831845</v>
      </c>
      <c r="O229">
        <f t="shared" si="342"/>
        <v>150.58147656369948</v>
      </c>
      <c r="P229">
        <f t="shared" si="342"/>
        <v>152.07101975908054</v>
      </c>
      <c r="Q229">
        <f t="shared" si="342"/>
        <v>150.58147656369948</v>
      </c>
      <c r="R229">
        <f t="shared" si="342"/>
        <v>150.58147656369948</v>
      </c>
      <c r="S229">
        <f t="shared" si="342"/>
        <v>150.58147656369948</v>
      </c>
      <c r="T229">
        <f t="shared" si="342"/>
        <v>150.58147656369948</v>
      </c>
      <c r="U229">
        <f t="shared" si="342"/>
        <v>144.50650785143577</v>
      </c>
      <c r="V229">
        <f t="shared" si="342"/>
        <v>144.50650785143577</v>
      </c>
      <c r="W229">
        <f t="shared" si="342"/>
        <v>150.58147656369948</v>
      </c>
      <c r="X229">
        <f t="shared" si="342"/>
        <v>150.58147656369948</v>
      </c>
      <c r="Y229">
        <f t="shared" si="342"/>
        <v>150.58147656369948</v>
      </c>
      <c r="Z229">
        <f t="shared" si="342"/>
        <v>150.58147656369948</v>
      </c>
      <c r="AA229">
        <f t="shared" si="342"/>
        <v>152.04575467044847</v>
      </c>
      <c r="AB229">
        <f t="shared" si="342"/>
        <v>150.58147656369948</v>
      </c>
      <c r="AC229">
        <f t="shared" si="342"/>
        <v>150.58147656369948</v>
      </c>
      <c r="AD229">
        <f t="shared" si="342"/>
        <v>156.44720216117423</v>
      </c>
      <c r="AE229">
        <f t="shared" si="342"/>
        <v>150.58147656369948</v>
      </c>
      <c r="AF229">
        <f t="shared" si="342"/>
        <v>150.58147656369948</v>
      </c>
      <c r="AG229">
        <f t="shared" si="342"/>
        <v>150.58147656369948</v>
      </c>
      <c r="AH229">
        <f t="shared" ref="AH229:BH229" si="343">AH189+AH227*AH170/AH$90</f>
        <v>150.58147656369948</v>
      </c>
      <c r="AI229">
        <f t="shared" si="343"/>
        <v>155.82206118797004</v>
      </c>
      <c r="AJ229">
        <f t="shared" si="343"/>
        <v>150.58147656369948</v>
      </c>
      <c r="AK229">
        <f t="shared" si="343"/>
        <v>155.89158655508874</v>
      </c>
      <c r="AL229">
        <f t="shared" si="343"/>
        <v>147.40159370877871</v>
      </c>
      <c r="AM229">
        <f t="shared" si="343"/>
        <v>152.73768131207135</v>
      </c>
      <c r="AN229">
        <f t="shared" si="343"/>
        <v>148.51734207892633</v>
      </c>
      <c r="AO229">
        <f t="shared" si="343"/>
        <v>151.97932363590513</v>
      </c>
      <c r="AP229">
        <f t="shared" si="343"/>
        <v>147.00897559985722</v>
      </c>
      <c r="AQ229">
        <f t="shared" si="343"/>
        <v>150.58147656369948</v>
      </c>
      <c r="AR229">
        <f t="shared" si="343"/>
        <v>150.58147656369948</v>
      </c>
      <c r="AS229">
        <f t="shared" si="343"/>
        <v>154.83729712460067</v>
      </c>
      <c r="AT229">
        <f t="shared" si="343"/>
        <v>150.58147656369948</v>
      </c>
      <c r="AU229">
        <f t="shared" si="343"/>
        <v>150.58147656369948</v>
      </c>
      <c r="AV229">
        <f t="shared" si="343"/>
        <v>150.58147656369948</v>
      </c>
      <c r="AW229">
        <f t="shared" si="343"/>
        <v>150.58147656369948</v>
      </c>
      <c r="AX229">
        <f t="shared" si="343"/>
        <v>150.58147656369948</v>
      </c>
      <c r="AY229">
        <f t="shared" si="343"/>
        <v>150.58147656369948</v>
      </c>
      <c r="AZ229">
        <f t="shared" si="343"/>
        <v>150.58147656369948</v>
      </c>
      <c r="BA229">
        <f t="shared" si="343"/>
        <v>150.58147656369948</v>
      </c>
      <c r="BB229">
        <f t="shared" si="343"/>
        <v>150.58147656369948</v>
      </c>
      <c r="BC229">
        <f t="shared" si="343"/>
        <v>150.58147656369948</v>
      </c>
      <c r="BD229">
        <f t="shared" si="343"/>
        <v>150.58147656369948</v>
      </c>
      <c r="BE229">
        <f t="shared" si="343"/>
        <v>150.58147656369948</v>
      </c>
      <c r="BF229">
        <f t="shared" si="343"/>
        <v>150.58147656369948</v>
      </c>
      <c r="BG229">
        <f t="shared" si="343"/>
        <v>150.58147656369948</v>
      </c>
      <c r="BH229">
        <f t="shared" si="343"/>
        <v>150.58147656369948</v>
      </c>
    </row>
    <row r="231" spans="1:60" x14ac:dyDescent="0.25">
      <c r="A231" t="s">
        <v>763</v>
      </c>
      <c r="B231">
        <f t="shared" ref="B231:AG231" si="344">FI*BloodFrenzy*(1+0.01*B163*(B$148-1))*(1+0.2*B12)</f>
        <v>2.0109766814569121</v>
      </c>
      <c r="C231">
        <f t="shared" si="344"/>
        <v>2.0111848199017119</v>
      </c>
      <c r="D231">
        <f t="shared" si="344"/>
        <v>2.0109766814569121</v>
      </c>
      <c r="E231">
        <f t="shared" si="344"/>
        <v>2.0113201674617365</v>
      </c>
      <c r="F231">
        <f t="shared" si="344"/>
        <v>2.0109766814569121</v>
      </c>
      <c r="G231">
        <f t="shared" si="344"/>
        <v>2.0109766814569121</v>
      </c>
      <c r="H231">
        <f t="shared" si="344"/>
        <v>2.0109766814569121</v>
      </c>
      <c r="I231">
        <f t="shared" si="344"/>
        <v>2.0109766814569121</v>
      </c>
      <c r="J231">
        <f t="shared" si="344"/>
        <v>2.0109766814569121</v>
      </c>
      <c r="K231">
        <f t="shared" si="344"/>
        <v>2.0109766814569121</v>
      </c>
      <c r="L231">
        <f t="shared" si="344"/>
        <v>2.0109766814569121</v>
      </c>
      <c r="M231">
        <f t="shared" si="344"/>
        <v>2.0109766814569121</v>
      </c>
      <c r="N231">
        <f t="shared" si="344"/>
        <v>2.0109766814569121</v>
      </c>
      <c r="O231">
        <f t="shared" si="344"/>
        <v>2.0109766814569121</v>
      </c>
      <c r="P231">
        <f t="shared" si="344"/>
        <v>2.0109766814569121</v>
      </c>
      <c r="Q231">
        <f t="shared" si="344"/>
        <v>2.0109766814569121</v>
      </c>
      <c r="R231">
        <f t="shared" si="344"/>
        <v>2.0109766814569121</v>
      </c>
      <c r="S231">
        <f t="shared" si="344"/>
        <v>2.0109766814569121</v>
      </c>
      <c r="T231">
        <f t="shared" si="344"/>
        <v>2.0109766814569121</v>
      </c>
      <c r="U231">
        <f t="shared" si="344"/>
        <v>1.932136361456912</v>
      </c>
      <c r="V231">
        <f t="shared" si="344"/>
        <v>1.932136361456912</v>
      </c>
      <c r="W231">
        <f t="shared" si="344"/>
        <v>2.0109766814569121</v>
      </c>
      <c r="X231">
        <f t="shared" si="344"/>
        <v>2.0109766814569121</v>
      </c>
      <c r="Y231">
        <f t="shared" si="344"/>
        <v>2.0109766814569121</v>
      </c>
      <c r="Z231">
        <f t="shared" si="344"/>
        <v>2.0109766814569121</v>
      </c>
      <c r="AA231">
        <f t="shared" si="344"/>
        <v>2.0109766814569121</v>
      </c>
      <c r="AB231">
        <f t="shared" si="344"/>
        <v>2.0109766814569121</v>
      </c>
      <c r="AC231">
        <f t="shared" si="344"/>
        <v>2.4131720177482943</v>
      </c>
      <c r="AD231">
        <f t="shared" si="344"/>
        <v>2.0109766814569121</v>
      </c>
      <c r="AE231">
        <f t="shared" si="344"/>
        <v>2.0109766814569121</v>
      </c>
      <c r="AF231">
        <f t="shared" si="344"/>
        <v>2.0109766814569121</v>
      </c>
      <c r="AG231">
        <f t="shared" si="344"/>
        <v>2.0109766814569121</v>
      </c>
      <c r="AH231">
        <f t="shared" ref="AH231:BH231" si="345">FI*BloodFrenzy*(1+0.01*AH163*(AH$148-1))*(1+0.2*AH12)</f>
        <v>2.0109766814569121</v>
      </c>
      <c r="AI231">
        <f t="shared" si="345"/>
        <v>2.0109766814569121</v>
      </c>
      <c r="AJ231">
        <f t="shared" si="345"/>
        <v>2.0109766814569121</v>
      </c>
      <c r="AK231">
        <f t="shared" si="345"/>
        <v>2.0109766814569121</v>
      </c>
      <c r="AL231">
        <f t="shared" si="345"/>
        <v>2.0109766814569121</v>
      </c>
      <c r="AM231">
        <f t="shared" si="345"/>
        <v>2.025213351081232</v>
      </c>
      <c r="AN231">
        <f t="shared" si="345"/>
        <v>2.0109766814569121</v>
      </c>
      <c r="AO231">
        <f t="shared" si="345"/>
        <v>2.020218028406032</v>
      </c>
      <c r="AP231">
        <f t="shared" si="345"/>
        <v>1.9650093437769545</v>
      </c>
      <c r="AQ231">
        <f t="shared" si="345"/>
        <v>2.0109766814569121</v>
      </c>
      <c r="AR231">
        <f t="shared" si="345"/>
        <v>2.0109766814569121</v>
      </c>
      <c r="AS231">
        <f t="shared" si="345"/>
        <v>2.0109766814569121</v>
      </c>
      <c r="AT231">
        <f t="shared" si="345"/>
        <v>2.0109766814569121</v>
      </c>
      <c r="AU231">
        <f t="shared" si="345"/>
        <v>2.0109766814569121</v>
      </c>
      <c r="AV231">
        <f t="shared" si="345"/>
        <v>2.0109766814569121</v>
      </c>
      <c r="AW231">
        <f t="shared" si="345"/>
        <v>2.0109766814569121</v>
      </c>
      <c r="AX231">
        <f t="shared" si="345"/>
        <v>2.0109766814569121</v>
      </c>
      <c r="AY231">
        <f t="shared" si="345"/>
        <v>2.0109766814569121</v>
      </c>
      <c r="AZ231">
        <f t="shared" si="345"/>
        <v>2.0109766814569121</v>
      </c>
      <c r="BA231">
        <f t="shared" si="345"/>
        <v>2.0109766814569121</v>
      </c>
      <c r="BB231">
        <f t="shared" si="345"/>
        <v>2.0109766814569121</v>
      </c>
      <c r="BC231">
        <f t="shared" si="345"/>
        <v>2.0109766814569121</v>
      </c>
      <c r="BD231">
        <f t="shared" si="345"/>
        <v>2.0109766814569121</v>
      </c>
      <c r="BE231">
        <f t="shared" si="345"/>
        <v>2.0109766814569121</v>
      </c>
      <c r="BF231">
        <f t="shared" si="345"/>
        <v>2.0109766814569121</v>
      </c>
      <c r="BG231">
        <f t="shared" si="345"/>
        <v>2.0109766814569121</v>
      </c>
      <c r="BH231">
        <f t="shared" si="345"/>
        <v>2.0109766814569121</v>
      </c>
    </row>
    <row r="232" spans="1:60" x14ac:dyDescent="0.25">
      <c r="A232" t="s">
        <v>764</v>
      </c>
    </row>
    <row r="233" spans="1:60" x14ac:dyDescent="0.25">
      <c r="A233">
        <f>1</f>
        <v>1</v>
      </c>
      <c r="B233">
        <f t="shared" ref="B233:AG233" si="346">(1+0.15*BloodSpatter+0.1*SerratedBlades)*Mangle*(127+18*$A233+0.06*$A233*B167/(3+$A233))*(3+$A233+2*GlyphOfRupture)*B231</f>
        <v>5313.1700430674755</v>
      </c>
      <c r="C233">
        <f t="shared" si="346"/>
        <v>5314.1049084817369</v>
      </c>
      <c r="D233">
        <f t="shared" si="346"/>
        <v>5313.5199578363936</v>
      </c>
      <c r="E233">
        <f t="shared" si="346"/>
        <v>5314.0775620694976</v>
      </c>
      <c r="F233">
        <f t="shared" si="346"/>
        <v>5313.1700430674755</v>
      </c>
      <c r="G233">
        <f t="shared" si="346"/>
        <v>5313.1700430674755</v>
      </c>
      <c r="H233">
        <f t="shared" si="346"/>
        <v>5313.1700430674755</v>
      </c>
      <c r="I233">
        <f t="shared" si="346"/>
        <v>5313.1700430674755</v>
      </c>
      <c r="J233">
        <f t="shared" si="346"/>
        <v>5313.1700430674755</v>
      </c>
      <c r="K233">
        <f t="shared" si="346"/>
        <v>5313.1700430674755</v>
      </c>
      <c r="L233">
        <f t="shared" si="346"/>
        <v>5313.1700430674755</v>
      </c>
      <c r="M233">
        <f t="shared" si="346"/>
        <v>5313.1700430674755</v>
      </c>
      <c r="N233">
        <f t="shared" si="346"/>
        <v>5313.1700430674755</v>
      </c>
      <c r="O233">
        <f t="shared" si="346"/>
        <v>5313.1700430674755</v>
      </c>
      <c r="P233">
        <f t="shared" si="346"/>
        <v>5313.1700430674755</v>
      </c>
      <c r="Q233">
        <f t="shared" si="346"/>
        <v>5313.1700430674755</v>
      </c>
      <c r="R233">
        <f t="shared" si="346"/>
        <v>5313.1700430674755</v>
      </c>
      <c r="S233">
        <f t="shared" si="346"/>
        <v>5313.1700430674755</v>
      </c>
      <c r="T233">
        <f t="shared" si="346"/>
        <v>5313.1700430674755</v>
      </c>
      <c r="U233">
        <f t="shared" si="346"/>
        <v>5104.8672664751703</v>
      </c>
      <c r="V233">
        <f t="shared" si="346"/>
        <v>5104.8672664751703</v>
      </c>
      <c r="W233">
        <f t="shared" si="346"/>
        <v>5313.1700430674755</v>
      </c>
      <c r="X233">
        <f t="shared" si="346"/>
        <v>5313.1700430674755</v>
      </c>
      <c r="Y233">
        <f t="shared" si="346"/>
        <v>5313.1700430674755</v>
      </c>
      <c r="Z233">
        <f t="shared" si="346"/>
        <v>5313.1700430674755</v>
      </c>
      <c r="AA233">
        <f t="shared" si="346"/>
        <v>5313.1700430674755</v>
      </c>
      <c r="AB233">
        <f t="shared" si="346"/>
        <v>5313.1700430674755</v>
      </c>
      <c r="AC233">
        <f t="shared" si="346"/>
        <v>6375.8040516809697</v>
      </c>
      <c r="AD233">
        <f t="shared" si="346"/>
        <v>5313.1700430674755</v>
      </c>
      <c r="AE233">
        <f t="shared" si="346"/>
        <v>5313.1700430674755</v>
      </c>
      <c r="AF233">
        <f t="shared" si="346"/>
        <v>5313.1700430674755</v>
      </c>
      <c r="AG233">
        <f t="shared" si="346"/>
        <v>5313.1700430674755</v>
      </c>
      <c r="AH233">
        <f t="shared" ref="AH233:BH233" si="347">(1+0.15*BloodSpatter+0.1*SerratedBlades)*Mangle*(127+18*$A233+0.06*$A233*AH167/(3+$A233))*(3+$A233+2*GlyphOfRupture)*AH231</f>
        <v>5313.1700430674755</v>
      </c>
      <c r="AI233">
        <f t="shared" si="347"/>
        <v>5313.1700430674755</v>
      </c>
      <c r="AJ233">
        <f t="shared" si="347"/>
        <v>5313.1700430674755</v>
      </c>
      <c r="AK233">
        <f t="shared" si="347"/>
        <v>5313.1700430674755</v>
      </c>
      <c r="AL233">
        <f t="shared" si="347"/>
        <v>5233.3894757542766</v>
      </c>
      <c r="AM233">
        <f t="shared" si="347"/>
        <v>5377.2984980994852</v>
      </c>
      <c r="AN233">
        <f t="shared" si="347"/>
        <v>5261.382657267679</v>
      </c>
      <c r="AO233">
        <f t="shared" si="347"/>
        <v>5354.7548341706743</v>
      </c>
      <c r="AP233">
        <f t="shared" si="347"/>
        <v>5191.7204590057763</v>
      </c>
      <c r="AQ233">
        <f t="shared" si="347"/>
        <v>5313.1700430674755</v>
      </c>
      <c r="AR233">
        <f t="shared" si="347"/>
        <v>5313.1700430674755</v>
      </c>
      <c r="AS233">
        <f t="shared" si="347"/>
        <v>5313.1700430674755</v>
      </c>
      <c r="AT233">
        <f t="shared" si="347"/>
        <v>5313.1700430674755</v>
      </c>
      <c r="AU233">
        <f t="shared" si="347"/>
        <v>5313.1700430674755</v>
      </c>
      <c r="AV233">
        <f t="shared" si="347"/>
        <v>5313.1700430674755</v>
      </c>
      <c r="AW233">
        <f t="shared" si="347"/>
        <v>5313.1700430674755</v>
      </c>
      <c r="AX233">
        <f t="shared" si="347"/>
        <v>5313.1700430674755</v>
      </c>
      <c r="AY233">
        <f t="shared" si="347"/>
        <v>5313.1700430674755</v>
      </c>
      <c r="AZ233">
        <f t="shared" si="347"/>
        <v>5313.1700430674755</v>
      </c>
      <c r="BA233">
        <f t="shared" si="347"/>
        <v>5313.1700430674755</v>
      </c>
      <c r="BB233">
        <f t="shared" si="347"/>
        <v>5313.1700430674755</v>
      </c>
      <c r="BC233">
        <f t="shared" si="347"/>
        <v>5313.1700430674755</v>
      </c>
      <c r="BD233">
        <f t="shared" si="347"/>
        <v>5313.1700430674755</v>
      </c>
      <c r="BE233">
        <f t="shared" si="347"/>
        <v>5313.1700430674755</v>
      </c>
      <c r="BF233">
        <f t="shared" si="347"/>
        <v>5313.1700430674755</v>
      </c>
      <c r="BG233">
        <f t="shared" si="347"/>
        <v>5313.1700430674755</v>
      </c>
      <c r="BH233">
        <f t="shared" si="347"/>
        <v>5313.1700430674755</v>
      </c>
    </row>
    <row r="234" spans="1:60" x14ac:dyDescent="0.25">
      <c r="A234">
        <f>2</f>
        <v>2</v>
      </c>
      <c r="B234">
        <f t="shared" ref="B234:AG234" si="348">(1+0.15*BloodSpatter+0.1*SerratedBlades)*Mangle*(127+18*$A234+0.06*$A234*B167/(3+$A234))*(3+$A234+2*GlyphOfRupture)*B231</f>
        <v>8276.4174779531204</v>
      </c>
      <c r="C234">
        <f t="shared" si="348"/>
        <v>8277.9926628914036</v>
      </c>
      <c r="D234">
        <f t="shared" si="348"/>
        <v>8277.0706521884349</v>
      </c>
      <c r="E234">
        <f t="shared" si="348"/>
        <v>8277.8311361024043</v>
      </c>
      <c r="F234">
        <f t="shared" si="348"/>
        <v>8276.4174779531204</v>
      </c>
      <c r="G234">
        <f t="shared" si="348"/>
        <v>8276.4174779531204</v>
      </c>
      <c r="H234">
        <f t="shared" si="348"/>
        <v>8276.4174779531204</v>
      </c>
      <c r="I234">
        <f t="shared" si="348"/>
        <v>8276.4174779531204</v>
      </c>
      <c r="J234">
        <f t="shared" si="348"/>
        <v>8276.4174779531204</v>
      </c>
      <c r="K234">
        <f t="shared" si="348"/>
        <v>8276.4174779531204</v>
      </c>
      <c r="L234">
        <f t="shared" si="348"/>
        <v>8276.4174779531204</v>
      </c>
      <c r="M234">
        <f t="shared" si="348"/>
        <v>8276.4174779531204</v>
      </c>
      <c r="N234">
        <f t="shared" si="348"/>
        <v>8276.4174779531204</v>
      </c>
      <c r="O234">
        <f t="shared" si="348"/>
        <v>8276.4174779531204</v>
      </c>
      <c r="P234">
        <f t="shared" si="348"/>
        <v>8276.4174779531204</v>
      </c>
      <c r="Q234">
        <f t="shared" si="348"/>
        <v>8276.4174779531204</v>
      </c>
      <c r="R234">
        <f t="shared" si="348"/>
        <v>8276.4174779531204</v>
      </c>
      <c r="S234">
        <f t="shared" si="348"/>
        <v>8276.4174779531204</v>
      </c>
      <c r="T234">
        <f t="shared" si="348"/>
        <v>8276.4174779531204</v>
      </c>
      <c r="U234">
        <f t="shared" si="348"/>
        <v>7951.9406163205522</v>
      </c>
      <c r="V234">
        <f t="shared" si="348"/>
        <v>7951.9406163205522</v>
      </c>
      <c r="W234">
        <f t="shared" si="348"/>
        <v>8276.4174779531204</v>
      </c>
      <c r="X234">
        <f t="shared" si="348"/>
        <v>8276.4174779531204</v>
      </c>
      <c r="Y234">
        <f t="shared" si="348"/>
        <v>8276.4174779531204</v>
      </c>
      <c r="Z234">
        <f t="shared" si="348"/>
        <v>8276.4174779531204</v>
      </c>
      <c r="AA234">
        <f t="shared" si="348"/>
        <v>8276.4174779531204</v>
      </c>
      <c r="AB234">
        <f t="shared" si="348"/>
        <v>8276.4174779531204</v>
      </c>
      <c r="AC234">
        <f t="shared" si="348"/>
        <v>9931.7009735437441</v>
      </c>
      <c r="AD234">
        <f t="shared" si="348"/>
        <v>8276.4174779531204</v>
      </c>
      <c r="AE234">
        <f t="shared" si="348"/>
        <v>8276.4174779531204</v>
      </c>
      <c r="AF234">
        <f t="shared" si="348"/>
        <v>8276.4174779531204</v>
      </c>
      <c r="AG234">
        <f t="shared" si="348"/>
        <v>8276.4174779531204</v>
      </c>
      <c r="AH234">
        <f t="shared" ref="AH234:BH234" si="349">(1+0.15*BloodSpatter+0.1*SerratedBlades)*Mangle*(127+18*$A234+0.06*$A234*AH167/(3+$A234))*(3+$A234+2*GlyphOfRupture)*AH231</f>
        <v>8276.4174779531204</v>
      </c>
      <c r="AI234">
        <f t="shared" si="349"/>
        <v>8276.4174779531204</v>
      </c>
      <c r="AJ234">
        <f t="shared" si="349"/>
        <v>8276.4174779531204</v>
      </c>
      <c r="AK234">
        <f t="shared" si="349"/>
        <v>8276.4174779531204</v>
      </c>
      <c r="AL234">
        <f t="shared" si="349"/>
        <v>8127.493752301817</v>
      </c>
      <c r="AM234">
        <f t="shared" si="349"/>
        <v>8384.5029610319616</v>
      </c>
      <c r="AN234">
        <f t="shared" si="349"/>
        <v>8179.7476911268359</v>
      </c>
      <c r="AO234">
        <f t="shared" si="349"/>
        <v>8346.4989870715999</v>
      </c>
      <c r="AP234">
        <f t="shared" si="349"/>
        <v>8087.2333464326348</v>
      </c>
      <c r="AQ234">
        <f t="shared" si="349"/>
        <v>8276.4174779531204</v>
      </c>
      <c r="AR234">
        <f t="shared" si="349"/>
        <v>8276.4174779531204</v>
      </c>
      <c r="AS234">
        <f t="shared" si="349"/>
        <v>8276.4174779531204</v>
      </c>
      <c r="AT234">
        <f t="shared" si="349"/>
        <v>8276.4174779531204</v>
      </c>
      <c r="AU234">
        <f t="shared" si="349"/>
        <v>8276.4174779531204</v>
      </c>
      <c r="AV234">
        <f t="shared" si="349"/>
        <v>8276.4174779531204</v>
      </c>
      <c r="AW234">
        <f t="shared" si="349"/>
        <v>8276.4174779531204</v>
      </c>
      <c r="AX234">
        <f t="shared" si="349"/>
        <v>8276.4174779531204</v>
      </c>
      <c r="AY234">
        <f t="shared" si="349"/>
        <v>8276.4174779531204</v>
      </c>
      <c r="AZ234">
        <f t="shared" si="349"/>
        <v>8276.4174779531204</v>
      </c>
      <c r="BA234">
        <f t="shared" si="349"/>
        <v>8276.4174779531204</v>
      </c>
      <c r="BB234">
        <f t="shared" si="349"/>
        <v>8276.4174779531204</v>
      </c>
      <c r="BC234">
        <f t="shared" si="349"/>
        <v>8276.4174779531204</v>
      </c>
      <c r="BD234">
        <f t="shared" si="349"/>
        <v>8276.4174779531204</v>
      </c>
      <c r="BE234">
        <f t="shared" si="349"/>
        <v>8276.4174779531204</v>
      </c>
      <c r="BF234">
        <f t="shared" si="349"/>
        <v>8276.4174779531204</v>
      </c>
      <c r="BG234">
        <f t="shared" si="349"/>
        <v>8276.4174779531204</v>
      </c>
      <c r="BH234">
        <f t="shared" si="349"/>
        <v>8276.4174779531204</v>
      </c>
    </row>
    <row r="235" spans="1:60" x14ac:dyDescent="0.25">
      <c r="A235">
        <f>3</f>
        <v>3</v>
      </c>
      <c r="B235">
        <f t="shared" ref="B235:AG235" si="350">(1+0.15*BloodSpatter+0.1*SerratedBlades)*Mangle*(127+18*$A235+0.06*$A235*B167/(3+$A235))*(3+$A235+2*GlyphOfRupture)*B231</f>
        <v>11204.917332250514</v>
      </c>
      <c r="C235">
        <f t="shared" si="350"/>
        <v>11207.103577225209</v>
      </c>
      <c r="D235">
        <f t="shared" si="350"/>
        <v>11205.85043830096</v>
      </c>
      <c r="E235">
        <f t="shared" si="350"/>
        <v>11206.831194466984</v>
      </c>
      <c r="F235">
        <f t="shared" si="350"/>
        <v>11204.917332250514</v>
      </c>
      <c r="G235">
        <f t="shared" si="350"/>
        <v>11204.917332250514</v>
      </c>
      <c r="H235">
        <f t="shared" si="350"/>
        <v>11204.917332250514</v>
      </c>
      <c r="I235">
        <f t="shared" si="350"/>
        <v>11204.917332250514</v>
      </c>
      <c r="J235">
        <f t="shared" si="350"/>
        <v>11204.917332250514</v>
      </c>
      <c r="K235">
        <f t="shared" si="350"/>
        <v>11204.917332250514</v>
      </c>
      <c r="L235">
        <f t="shared" si="350"/>
        <v>11204.917332250514</v>
      </c>
      <c r="M235">
        <f t="shared" si="350"/>
        <v>11204.917332250514</v>
      </c>
      <c r="N235">
        <f t="shared" si="350"/>
        <v>11204.917332250514</v>
      </c>
      <c r="O235">
        <f t="shared" si="350"/>
        <v>11204.917332250514</v>
      </c>
      <c r="P235">
        <f t="shared" si="350"/>
        <v>11204.917332250514</v>
      </c>
      <c r="Q235">
        <f t="shared" si="350"/>
        <v>11204.917332250514</v>
      </c>
      <c r="R235">
        <f t="shared" si="350"/>
        <v>11204.917332250514</v>
      </c>
      <c r="S235">
        <f t="shared" si="350"/>
        <v>11204.917332250514</v>
      </c>
      <c r="T235">
        <f t="shared" si="350"/>
        <v>11204.917332250514</v>
      </c>
      <c r="U235">
        <f t="shared" si="350"/>
        <v>10765.6286641153</v>
      </c>
      <c r="V235">
        <f t="shared" si="350"/>
        <v>10765.6286641153</v>
      </c>
      <c r="W235">
        <f t="shared" si="350"/>
        <v>11204.917332250514</v>
      </c>
      <c r="X235">
        <f t="shared" si="350"/>
        <v>11204.917332250514</v>
      </c>
      <c r="Y235">
        <f t="shared" si="350"/>
        <v>11204.917332250514</v>
      </c>
      <c r="Z235">
        <f t="shared" si="350"/>
        <v>11204.917332250514</v>
      </c>
      <c r="AA235">
        <f t="shared" si="350"/>
        <v>11204.917332250514</v>
      </c>
      <c r="AB235">
        <f t="shared" si="350"/>
        <v>11204.917332250514</v>
      </c>
      <c r="AC235">
        <f t="shared" si="350"/>
        <v>13445.900798700615</v>
      </c>
      <c r="AD235">
        <f t="shared" si="350"/>
        <v>11204.917332250514</v>
      </c>
      <c r="AE235">
        <f t="shared" si="350"/>
        <v>11204.917332250514</v>
      </c>
      <c r="AF235">
        <f t="shared" si="350"/>
        <v>11204.917332250514</v>
      </c>
      <c r="AG235">
        <f t="shared" si="350"/>
        <v>11204.917332250514</v>
      </c>
      <c r="AH235">
        <f t="shared" ref="AH235:BH235" si="351">(1+0.15*BloodSpatter+0.1*SerratedBlades)*Mangle*(127+18*$A235+0.06*$A235*AH167/(3+$A235))*(3+$A235+2*GlyphOfRupture)*AH231</f>
        <v>11204.917332250514</v>
      </c>
      <c r="AI235">
        <f t="shared" si="351"/>
        <v>11204.917332250514</v>
      </c>
      <c r="AJ235">
        <f t="shared" si="351"/>
        <v>11204.917332250514</v>
      </c>
      <c r="AK235">
        <f t="shared" si="351"/>
        <v>11204.917332250514</v>
      </c>
      <c r="AL235">
        <f t="shared" si="351"/>
        <v>10992.169152748649</v>
      </c>
      <c r="AM235">
        <f t="shared" si="351"/>
        <v>11354.946250377237</v>
      </c>
      <c r="AN235">
        <f t="shared" si="351"/>
        <v>11066.81763678439</v>
      </c>
      <c r="AO235">
        <f t="shared" si="351"/>
        <v>11302.19132035373</v>
      </c>
      <c r="AP235">
        <f t="shared" si="351"/>
        <v>10948.79292094485</v>
      </c>
      <c r="AQ235">
        <f t="shared" si="351"/>
        <v>11204.917332250514</v>
      </c>
      <c r="AR235">
        <f t="shared" si="351"/>
        <v>11204.917332250514</v>
      </c>
      <c r="AS235">
        <f t="shared" si="351"/>
        <v>11204.917332250514</v>
      </c>
      <c r="AT235">
        <f t="shared" si="351"/>
        <v>11204.917332250514</v>
      </c>
      <c r="AU235">
        <f t="shared" si="351"/>
        <v>11204.917332250514</v>
      </c>
      <c r="AV235">
        <f t="shared" si="351"/>
        <v>11204.917332250514</v>
      </c>
      <c r="AW235">
        <f t="shared" si="351"/>
        <v>11204.917332250514</v>
      </c>
      <c r="AX235">
        <f t="shared" si="351"/>
        <v>11204.917332250514</v>
      </c>
      <c r="AY235">
        <f t="shared" si="351"/>
        <v>11204.917332250514</v>
      </c>
      <c r="AZ235">
        <f t="shared" si="351"/>
        <v>11204.917332250514</v>
      </c>
      <c r="BA235">
        <f t="shared" si="351"/>
        <v>11204.917332250514</v>
      </c>
      <c r="BB235">
        <f t="shared" si="351"/>
        <v>11204.917332250514</v>
      </c>
      <c r="BC235">
        <f t="shared" si="351"/>
        <v>11204.917332250514</v>
      </c>
      <c r="BD235">
        <f t="shared" si="351"/>
        <v>11204.917332250514</v>
      </c>
      <c r="BE235">
        <f t="shared" si="351"/>
        <v>11204.917332250514</v>
      </c>
      <c r="BF235">
        <f t="shared" si="351"/>
        <v>11204.917332250514</v>
      </c>
      <c r="BG235">
        <f t="shared" si="351"/>
        <v>11204.917332250514</v>
      </c>
      <c r="BH235">
        <f t="shared" si="351"/>
        <v>11204.917332250514</v>
      </c>
    </row>
    <row r="236" spans="1:60" x14ac:dyDescent="0.25">
      <c r="A236">
        <f>4</f>
        <v>4</v>
      </c>
      <c r="B236">
        <f t="shared" ref="B236:AG236" si="352">(1+0.15*BloodSpatter+0.1*SerratedBlades)*Mangle*(127+18*$A236+0.06*$A236*B167/(3+$A236))*(3+$A236+2*GlyphOfRupture)*B231</f>
        <v>14165.996206768832</v>
      </c>
      <c r="C236">
        <f t="shared" si="352"/>
        <v>14168.782219134015</v>
      </c>
      <c r="D236">
        <f t="shared" si="352"/>
        <v>14167.195914547978</v>
      </c>
      <c r="E236">
        <f t="shared" si="352"/>
        <v>14168.415837730388</v>
      </c>
      <c r="F236">
        <f t="shared" si="352"/>
        <v>14165.996206768832</v>
      </c>
      <c r="G236">
        <f t="shared" si="352"/>
        <v>14165.996206768832</v>
      </c>
      <c r="H236">
        <f t="shared" si="352"/>
        <v>14165.996206768832</v>
      </c>
      <c r="I236">
        <f t="shared" si="352"/>
        <v>14165.996206768832</v>
      </c>
      <c r="J236">
        <f t="shared" si="352"/>
        <v>14165.996206768832</v>
      </c>
      <c r="K236">
        <f t="shared" si="352"/>
        <v>14165.996206768832</v>
      </c>
      <c r="L236">
        <f t="shared" si="352"/>
        <v>14165.996206768832</v>
      </c>
      <c r="M236">
        <f t="shared" si="352"/>
        <v>14165.996206768832</v>
      </c>
      <c r="N236">
        <f t="shared" si="352"/>
        <v>14165.996206768832</v>
      </c>
      <c r="O236">
        <f t="shared" si="352"/>
        <v>14165.996206768832</v>
      </c>
      <c r="P236">
        <f t="shared" si="352"/>
        <v>14165.996206768832</v>
      </c>
      <c r="Q236">
        <f t="shared" si="352"/>
        <v>14165.996206768832</v>
      </c>
      <c r="R236">
        <f t="shared" si="352"/>
        <v>14165.996206768832</v>
      </c>
      <c r="S236">
        <f t="shared" si="352"/>
        <v>14165.996206768832</v>
      </c>
      <c r="T236">
        <f t="shared" si="352"/>
        <v>14165.996206768832</v>
      </c>
      <c r="U236">
        <f t="shared" si="352"/>
        <v>13610.618471980129</v>
      </c>
      <c r="V236">
        <f t="shared" si="352"/>
        <v>13610.618471980129</v>
      </c>
      <c r="W236">
        <f t="shared" si="352"/>
        <v>14165.996206768832</v>
      </c>
      <c r="X236">
        <f t="shared" si="352"/>
        <v>14165.996206768832</v>
      </c>
      <c r="Y236">
        <f t="shared" si="352"/>
        <v>14165.996206768832</v>
      </c>
      <c r="Z236">
        <f t="shared" si="352"/>
        <v>14165.996206768832</v>
      </c>
      <c r="AA236">
        <f t="shared" si="352"/>
        <v>14165.996206768832</v>
      </c>
      <c r="AB236">
        <f t="shared" si="352"/>
        <v>14165.996206768832</v>
      </c>
      <c r="AC236">
        <f t="shared" si="352"/>
        <v>16999.195448122598</v>
      </c>
      <c r="AD236">
        <f t="shared" si="352"/>
        <v>14165.996206768832</v>
      </c>
      <c r="AE236">
        <f t="shared" si="352"/>
        <v>14165.996206768832</v>
      </c>
      <c r="AF236">
        <f t="shared" si="352"/>
        <v>14165.996206768832</v>
      </c>
      <c r="AG236">
        <f t="shared" si="352"/>
        <v>14165.996206768832</v>
      </c>
      <c r="AH236">
        <f t="shared" ref="AH236:BH236" si="353">(1+0.15*BloodSpatter+0.1*SerratedBlades)*Mangle*(127+18*$A236+0.06*$A236*AH167/(3+$A236))*(3+$A236+2*GlyphOfRupture)*AH231</f>
        <v>14165.996206768832</v>
      </c>
      <c r="AI236">
        <f t="shared" si="353"/>
        <v>14165.996206768832</v>
      </c>
      <c r="AJ236">
        <f t="shared" si="353"/>
        <v>14165.996206768832</v>
      </c>
      <c r="AK236">
        <f t="shared" si="353"/>
        <v>14165.996206768832</v>
      </c>
      <c r="AL236">
        <f t="shared" si="353"/>
        <v>13892.46283312358</v>
      </c>
      <c r="AM236">
        <f t="shared" si="353"/>
        <v>14357.189146364019</v>
      </c>
      <c r="AN236">
        <f t="shared" si="353"/>
        <v>13988.439455455249</v>
      </c>
      <c r="AO236">
        <f t="shared" si="353"/>
        <v>14289.958355931502</v>
      </c>
      <c r="AP236">
        <f t="shared" si="353"/>
        <v>13842.186817423861</v>
      </c>
      <c r="AQ236">
        <f t="shared" si="353"/>
        <v>14165.996206768832</v>
      </c>
      <c r="AR236">
        <f t="shared" si="353"/>
        <v>14165.996206768832</v>
      </c>
      <c r="AS236">
        <f t="shared" si="353"/>
        <v>14165.996206768832</v>
      </c>
      <c r="AT236">
        <f t="shared" si="353"/>
        <v>14165.996206768832</v>
      </c>
      <c r="AU236">
        <f t="shared" si="353"/>
        <v>14165.996206768832</v>
      </c>
      <c r="AV236">
        <f t="shared" si="353"/>
        <v>14165.996206768832</v>
      </c>
      <c r="AW236">
        <f t="shared" si="353"/>
        <v>14165.996206768832</v>
      </c>
      <c r="AX236">
        <f t="shared" si="353"/>
        <v>14165.996206768832</v>
      </c>
      <c r="AY236">
        <f t="shared" si="353"/>
        <v>14165.996206768832</v>
      </c>
      <c r="AZ236">
        <f t="shared" si="353"/>
        <v>14165.996206768832</v>
      </c>
      <c r="BA236">
        <f t="shared" si="353"/>
        <v>14165.996206768832</v>
      </c>
      <c r="BB236">
        <f t="shared" si="353"/>
        <v>14165.996206768832</v>
      </c>
      <c r="BC236">
        <f t="shared" si="353"/>
        <v>14165.996206768832</v>
      </c>
      <c r="BD236">
        <f t="shared" si="353"/>
        <v>14165.996206768832</v>
      </c>
      <c r="BE236">
        <f t="shared" si="353"/>
        <v>14165.996206768832</v>
      </c>
      <c r="BF236">
        <f t="shared" si="353"/>
        <v>14165.996206768832</v>
      </c>
      <c r="BG236">
        <f t="shared" si="353"/>
        <v>14165.996206768832</v>
      </c>
      <c r="BH236">
        <f t="shared" si="353"/>
        <v>14165.996206768832</v>
      </c>
    </row>
    <row r="237" spans="1:60" x14ac:dyDescent="0.25">
      <c r="A237">
        <f>5</f>
        <v>5</v>
      </c>
      <c r="B237">
        <f t="shared" ref="B237:AG237" si="354">(1+0.15*BloodSpatter+0.1*SerratedBlades)*Mangle*(127+18*$A237+0.06*$A237*B167/(3+$A237))*(3+$A237+2*GlyphOfRupture)*B231</f>
        <v>17193.317401912678</v>
      </c>
      <c r="C237">
        <f t="shared" si="354"/>
        <v>17196.700872443253</v>
      </c>
      <c r="D237">
        <f t="shared" si="354"/>
        <v>17194.775380116498</v>
      </c>
      <c r="E237">
        <f t="shared" si="354"/>
        <v>17196.254116176206</v>
      </c>
      <c r="F237">
        <f t="shared" si="354"/>
        <v>17193.317401912678</v>
      </c>
      <c r="G237">
        <f t="shared" si="354"/>
        <v>17193.317401912678</v>
      </c>
      <c r="H237">
        <f t="shared" si="354"/>
        <v>17193.317401912678</v>
      </c>
      <c r="I237">
        <f t="shared" si="354"/>
        <v>17193.317401912678</v>
      </c>
      <c r="J237">
        <f t="shared" si="354"/>
        <v>17193.317401912678</v>
      </c>
      <c r="K237">
        <f t="shared" si="354"/>
        <v>17193.317401912678</v>
      </c>
      <c r="L237">
        <f t="shared" si="354"/>
        <v>17193.317401912678</v>
      </c>
      <c r="M237">
        <f t="shared" si="354"/>
        <v>17193.317401912678</v>
      </c>
      <c r="N237">
        <f t="shared" si="354"/>
        <v>17193.317401912678</v>
      </c>
      <c r="O237">
        <f t="shared" si="354"/>
        <v>17193.317401912678</v>
      </c>
      <c r="P237">
        <f t="shared" si="354"/>
        <v>17193.317401912678</v>
      </c>
      <c r="Q237">
        <f t="shared" si="354"/>
        <v>17193.317401912678</v>
      </c>
      <c r="R237">
        <f t="shared" si="354"/>
        <v>17193.317401912678</v>
      </c>
      <c r="S237">
        <f t="shared" si="354"/>
        <v>17193.317401912678</v>
      </c>
      <c r="T237">
        <f t="shared" si="354"/>
        <v>17193.317401912678</v>
      </c>
      <c r="U237">
        <f t="shared" si="354"/>
        <v>16519.253570975408</v>
      </c>
      <c r="V237">
        <f t="shared" si="354"/>
        <v>16519.253570975408</v>
      </c>
      <c r="W237">
        <f t="shared" si="354"/>
        <v>17193.317401912678</v>
      </c>
      <c r="X237">
        <f t="shared" si="354"/>
        <v>17193.317401912678</v>
      </c>
      <c r="Y237">
        <f t="shared" si="354"/>
        <v>17193.317401912678</v>
      </c>
      <c r="Z237">
        <f t="shared" si="354"/>
        <v>17193.317401912678</v>
      </c>
      <c r="AA237">
        <f t="shared" si="354"/>
        <v>17193.317401912678</v>
      </c>
      <c r="AB237">
        <f t="shared" si="354"/>
        <v>17193.317401912678</v>
      </c>
      <c r="AC237">
        <f t="shared" si="354"/>
        <v>20631.980882295211</v>
      </c>
      <c r="AD237">
        <f t="shared" si="354"/>
        <v>17193.317401912678</v>
      </c>
      <c r="AE237">
        <f t="shared" si="354"/>
        <v>17193.317401912678</v>
      </c>
      <c r="AF237">
        <f t="shared" si="354"/>
        <v>17193.317401912678</v>
      </c>
      <c r="AG237">
        <f t="shared" si="354"/>
        <v>17193.317401912678</v>
      </c>
      <c r="AH237">
        <f t="shared" ref="AH237:BH237" si="355">(1+0.15*BloodSpatter+0.1*SerratedBlades)*Mangle*(127+18*$A237+0.06*$A237*AH167/(3+$A237))*(3+$A237+2*GlyphOfRupture)*AH231</f>
        <v>17193.317401912678</v>
      </c>
      <c r="AI237">
        <f t="shared" si="355"/>
        <v>17193.317401912678</v>
      </c>
      <c r="AJ237">
        <f t="shared" si="355"/>
        <v>17193.317401912678</v>
      </c>
      <c r="AK237">
        <f t="shared" si="355"/>
        <v>17193.317401912678</v>
      </c>
      <c r="AL237">
        <f t="shared" si="355"/>
        <v>16860.898371441017</v>
      </c>
      <c r="AM237">
        <f t="shared" si="355"/>
        <v>17425.512039106659</v>
      </c>
      <c r="AN237">
        <f t="shared" si="355"/>
        <v>16977.53662774686</v>
      </c>
      <c r="AO237">
        <f t="shared" si="355"/>
        <v>17343.863354762132</v>
      </c>
      <c r="AP237">
        <f t="shared" si="355"/>
        <v>16800.308853310398</v>
      </c>
      <c r="AQ237">
        <f t="shared" si="355"/>
        <v>17193.317401912678</v>
      </c>
      <c r="AR237">
        <f t="shared" si="355"/>
        <v>17193.317401912678</v>
      </c>
      <c r="AS237">
        <f t="shared" si="355"/>
        <v>17193.317401912678</v>
      </c>
      <c r="AT237">
        <f t="shared" si="355"/>
        <v>17193.317401912678</v>
      </c>
      <c r="AU237">
        <f t="shared" si="355"/>
        <v>17193.317401912678</v>
      </c>
      <c r="AV237">
        <f t="shared" si="355"/>
        <v>17193.317401912678</v>
      </c>
      <c r="AW237">
        <f t="shared" si="355"/>
        <v>17193.317401912678</v>
      </c>
      <c r="AX237">
        <f t="shared" si="355"/>
        <v>17193.317401912678</v>
      </c>
      <c r="AY237">
        <f t="shared" si="355"/>
        <v>17193.317401912678</v>
      </c>
      <c r="AZ237">
        <f t="shared" si="355"/>
        <v>17193.317401912678</v>
      </c>
      <c r="BA237">
        <f t="shared" si="355"/>
        <v>17193.317401912678</v>
      </c>
      <c r="BB237">
        <f t="shared" si="355"/>
        <v>17193.317401912678</v>
      </c>
      <c r="BC237">
        <f t="shared" si="355"/>
        <v>17193.317401912678</v>
      </c>
      <c r="BD237">
        <f t="shared" si="355"/>
        <v>17193.317401912678</v>
      </c>
      <c r="BE237">
        <f t="shared" si="355"/>
        <v>17193.317401912678</v>
      </c>
      <c r="BF237">
        <f t="shared" si="355"/>
        <v>17193.317401912678</v>
      </c>
      <c r="BG237">
        <f t="shared" si="355"/>
        <v>17193.317401912678</v>
      </c>
      <c r="BH237">
        <f t="shared" si="355"/>
        <v>17193.317401912678</v>
      </c>
    </row>
    <row r="239" spans="1:60" x14ac:dyDescent="0.25">
      <c r="A239" t="s">
        <v>765</v>
      </c>
    </row>
    <row r="240" spans="1:60" x14ac:dyDescent="0.25">
      <c r="A240">
        <f>1</f>
        <v>1</v>
      </c>
      <c r="B240">
        <f t="shared" ref="B240:K244" si="356">2*(3+$A240+2*GlyphOfRupture)</f>
        <v>12</v>
      </c>
      <c r="C240">
        <f t="shared" si="356"/>
        <v>12</v>
      </c>
      <c r="D240">
        <f t="shared" si="356"/>
        <v>12</v>
      </c>
      <c r="E240">
        <f t="shared" si="356"/>
        <v>12</v>
      </c>
      <c r="F240">
        <f t="shared" si="356"/>
        <v>12</v>
      </c>
      <c r="G240">
        <f t="shared" si="356"/>
        <v>12</v>
      </c>
      <c r="H240">
        <f t="shared" si="356"/>
        <v>12</v>
      </c>
      <c r="I240">
        <f t="shared" si="356"/>
        <v>12</v>
      </c>
      <c r="J240">
        <f t="shared" si="356"/>
        <v>12</v>
      </c>
      <c r="K240">
        <f t="shared" si="356"/>
        <v>12</v>
      </c>
      <c r="L240">
        <f t="shared" ref="L240:U244" si="357">2*(3+$A240+2*GlyphOfRupture)</f>
        <v>12</v>
      </c>
      <c r="M240">
        <f t="shared" si="357"/>
        <v>12</v>
      </c>
      <c r="N240">
        <f t="shared" si="357"/>
        <v>12</v>
      </c>
      <c r="O240">
        <f t="shared" si="357"/>
        <v>12</v>
      </c>
      <c r="P240">
        <f t="shared" si="357"/>
        <v>12</v>
      </c>
      <c r="Q240">
        <f t="shared" si="357"/>
        <v>12</v>
      </c>
      <c r="R240">
        <f t="shared" si="357"/>
        <v>12</v>
      </c>
      <c r="S240">
        <f t="shared" si="357"/>
        <v>12</v>
      </c>
      <c r="T240">
        <f t="shared" si="357"/>
        <v>12</v>
      </c>
      <c r="U240">
        <f t="shared" si="357"/>
        <v>12</v>
      </c>
      <c r="V240">
        <f t="shared" ref="V240:AE244" si="358">2*(3+$A240+2*GlyphOfRupture)</f>
        <v>12</v>
      </c>
      <c r="W240">
        <f t="shared" si="358"/>
        <v>12</v>
      </c>
      <c r="X240">
        <f t="shared" si="358"/>
        <v>12</v>
      </c>
      <c r="Y240">
        <f t="shared" si="358"/>
        <v>12</v>
      </c>
      <c r="Z240">
        <f t="shared" si="358"/>
        <v>12</v>
      </c>
      <c r="AA240">
        <f t="shared" si="358"/>
        <v>12</v>
      </c>
      <c r="AB240">
        <f t="shared" si="358"/>
        <v>12</v>
      </c>
      <c r="AC240">
        <f t="shared" si="358"/>
        <v>12</v>
      </c>
      <c r="AD240">
        <f t="shared" si="358"/>
        <v>12</v>
      </c>
      <c r="AE240">
        <f t="shared" si="358"/>
        <v>12</v>
      </c>
      <c r="AF240">
        <f t="shared" ref="AF240:AO244" si="359">2*(3+$A240+2*GlyphOfRupture)</f>
        <v>12</v>
      </c>
      <c r="AG240">
        <f t="shared" si="359"/>
        <v>12</v>
      </c>
      <c r="AH240">
        <f t="shared" si="359"/>
        <v>12</v>
      </c>
      <c r="AI240">
        <f t="shared" si="359"/>
        <v>12</v>
      </c>
      <c r="AJ240">
        <f t="shared" si="359"/>
        <v>12</v>
      </c>
      <c r="AK240">
        <f t="shared" si="359"/>
        <v>12</v>
      </c>
      <c r="AL240">
        <f t="shared" si="359"/>
        <v>12</v>
      </c>
      <c r="AM240">
        <f t="shared" si="359"/>
        <v>12</v>
      </c>
      <c r="AN240">
        <f t="shared" si="359"/>
        <v>12</v>
      </c>
      <c r="AO240">
        <f t="shared" si="359"/>
        <v>12</v>
      </c>
      <c r="AP240">
        <f t="shared" ref="AP240:AY244" si="360">2*(3+$A240+2*GlyphOfRupture)</f>
        <v>12</v>
      </c>
      <c r="AQ240">
        <f t="shared" si="360"/>
        <v>12</v>
      </c>
      <c r="AR240">
        <f t="shared" si="360"/>
        <v>12</v>
      </c>
      <c r="AS240">
        <f t="shared" si="360"/>
        <v>12</v>
      </c>
      <c r="AT240">
        <f t="shared" si="360"/>
        <v>12</v>
      </c>
      <c r="AU240">
        <f t="shared" si="360"/>
        <v>12</v>
      </c>
      <c r="AV240">
        <f t="shared" si="360"/>
        <v>12</v>
      </c>
      <c r="AW240">
        <f t="shared" si="360"/>
        <v>12</v>
      </c>
      <c r="AX240">
        <f t="shared" si="360"/>
        <v>12</v>
      </c>
      <c r="AY240">
        <f t="shared" si="360"/>
        <v>12</v>
      </c>
      <c r="AZ240">
        <f t="shared" ref="AZ240:BH244" si="361">2*(3+$A240+2*GlyphOfRupture)</f>
        <v>12</v>
      </c>
      <c r="BA240">
        <f t="shared" si="361"/>
        <v>12</v>
      </c>
      <c r="BB240">
        <f t="shared" si="361"/>
        <v>12</v>
      </c>
      <c r="BC240">
        <f t="shared" si="361"/>
        <v>12</v>
      </c>
      <c r="BD240">
        <f t="shared" si="361"/>
        <v>12</v>
      </c>
      <c r="BE240">
        <f t="shared" si="361"/>
        <v>12</v>
      </c>
      <c r="BF240">
        <f t="shared" si="361"/>
        <v>12</v>
      </c>
      <c r="BG240">
        <f t="shared" si="361"/>
        <v>12</v>
      </c>
      <c r="BH240">
        <f t="shared" si="361"/>
        <v>12</v>
      </c>
    </row>
    <row r="241" spans="1:60" x14ac:dyDescent="0.25">
      <c r="A241">
        <f>2</f>
        <v>2</v>
      </c>
      <c r="B241">
        <f t="shared" si="356"/>
        <v>14</v>
      </c>
      <c r="C241">
        <f t="shared" si="356"/>
        <v>14</v>
      </c>
      <c r="D241">
        <f t="shared" si="356"/>
        <v>14</v>
      </c>
      <c r="E241">
        <f t="shared" si="356"/>
        <v>14</v>
      </c>
      <c r="F241">
        <f t="shared" si="356"/>
        <v>14</v>
      </c>
      <c r="G241">
        <f t="shared" si="356"/>
        <v>14</v>
      </c>
      <c r="H241">
        <f t="shared" si="356"/>
        <v>14</v>
      </c>
      <c r="I241">
        <f t="shared" si="356"/>
        <v>14</v>
      </c>
      <c r="J241">
        <f t="shared" si="356"/>
        <v>14</v>
      </c>
      <c r="K241">
        <f t="shared" si="356"/>
        <v>14</v>
      </c>
      <c r="L241">
        <f t="shared" si="357"/>
        <v>14</v>
      </c>
      <c r="M241">
        <f t="shared" si="357"/>
        <v>14</v>
      </c>
      <c r="N241">
        <f t="shared" si="357"/>
        <v>14</v>
      </c>
      <c r="O241">
        <f t="shared" si="357"/>
        <v>14</v>
      </c>
      <c r="P241">
        <f t="shared" si="357"/>
        <v>14</v>
      </c>
      <c r="Q241">
        <f t="shared" si="357"/>
        <v>14</v>
      </c>
      <c r="R241">
        <f t="shared" si="357"/>
        <v>14</v>
      </c>
      <c r="S241">
        <f t="shared" si="357"/>
        <v>14</v>
      </c>
      <c r="T241">
        <f t="shared" si="357"/>
        <v>14</v>
      </c>
      <c r="U241">
        <f t="shared" si="357"/>
        <v>14</v>
      </c>
      <c r="V241">
        <f t="shared" si="358"/>
        <v>14</v>
      </c>
      <c r="W241">
        <f t="shared" si="358"/>
        <v>14</v>
      </c>
      <c r="X241">
        <f t="shared" si="358"/>
        <v>14</v>
      </c>
      <c r="Y241">
        <f t="shared" si="358"/>
        <v>14</v>
      </c>
      <c r="Z241">
        <f t="shared" si="358"/>
        <v>14</v>
      </c>
      <c r="AA241">
        <f t="shared" si="358"/>
        <v>14</v>
      </c>
      <c r="AB241">
        <f t="shared" si="358"/>
        <v>14</v>
      </c>
      <c r="AC241">
        <f t="shared" si="358"/>
        <v>14</v>
      </c>
      <c r="AD241">
        <f t="shared" si="358"/>
        <v>14</v>
      </c>
      <c r="AE241">
        <f t="shared" si="358"/>
        <v>14</v>
      </c>
      <c r="AF241">
        <f t="shared" si="359"/>
        <v>14</v>
      </c>
      <c r="AG241">
        <f t="shared" si="359"/>
        <v>14</v>
      </c>
      <c r="AH241">
        <f t="shared" si="359"/>
        <v>14</v>
      </c>
      <c r="AI241">
        <f t="shared" si="359"/>
        <v>14</v>
      </c>
      <c r="AJ241">
        <f t="shared" si="359"/>
        <v>14</v>
      </c>
      <c r="AK241">
        <f t="shared" si="359"/>
        <v>14</v>
      </c>
      <c r="AL241">
        <f t="shared" si="359"/>
        <v>14</v>
      </c>
      <c r="AM241">
        <f t="shared" si="359"/>
        <v>14</v>
      </c>
      <c r="AN241">
        <f t="shared" si="359"/>
        <v>14</v>
      </c>
      <c r="AO241">
        <f t="shared" si="359"/>
        <v>14</v>
      </c>
      <c r="AP241">
        <f t="shared" si="360"/>
        <v>14</v>
      </c>
      <c r="AQ241">
        <f t="shared" si="360"/>
        <v>14</v>
      </c>
      <c r="AR241">
        <f t="shared" si="360"/>
        <v>14</v>
      </c>
      <c r="AS241">
        <f t="shared" si="360"/>
        <v>14</v>
      </c>
      <c r="AT241">
        <f t="shared" si="360"/>
        <v>14</v>
      </c>
      <c r="AU241">
        <f t="shared" si="360"/>
        <v>14</v>
      </c>
      <c r="AV241">
        <f t="shared" si="360"/>
        <v>14</v>
      </c>
      <c r="AW241">
        <f t="shared" si="360"/>
        <v>14</v>
      </c>
      <c r="AX241">
        <f t="shared" si="360"/>
        <v>14</v>
      </c>
      <c r="AY241">
        <f t="shared" si="360"/>
        <v>14</v>
      </c>
      <c r="AZ241">
        <f t="shared" si="361"/>
        <v>14</v>
      </c>
      <c r="BA241">
        <f t="shared" si="361"/>
        <v>14</v>
      </c>
      <c r="BB241">
        <f t="shared" si="361"/>
        <v>14</v>
      </c>
      <c r="BC241">
        <f t="shared" si="361"/>
        <v>14</v>
      </c>
      <c r="BD241">
        <f t="shared" si="361"/>
        <v>14</v>
      </c>
      <c r="BE241">
        <f t="shared" si="361"/>
        <v>14</v>
      </c>
      <c r="BF241">
        <f t="shared" si="361"/>
        <v>14</v>
      </c>
      <c r="BG241">
        <f t="shared" si="361"/>
        <v>14</v>
      </c>
      <c r="BH241">
        <f t="shared" si="361"/>
        <v>14</v>
      </c>
    </row>
    <row r="242" spans="1:60" x14ac:dyDescent="0.25">
      <c r="A242">
        <f>3</f>
        <v>3</v>
      </c>
      <c r="B242">
        <f t="shared" si="356"/>
        <v>16</v>
      </c>
      <c r="C242">
        <f t="shared" si="356"/>
        <v>16</v>
      </c>
      <c r="D242">
        <f t="shared" si="356"/>
        <v>16</v>
      </c>
      <c r="E242">
        <f t="shared" si="356"/>
        <v>16</v>
      </c>
      <c r="F242">
        <f t="shared" si="356"/>
        <v>16</v>
      </c>
      <c r="G242">
        <f t="shared" si="356"/>
        <v>16</v>
      </c>
      <c r="H242">
        <f t="shared" si="356"/>
        <v>16</v>
      </c>
      <c r="I242">
        <f t="shared" si="356"/>
        <v>16</v>
      </c>
      <c r="J242">
        <f t="shared" si="356"/>
        <v>16</v>
      </c>
      <c r="K242">
        <f t="shared" si="356"/>
        <v>16</v>
      </c>
      <c r="L242">
        <f t="shared" si="357"/>
        <v>16</v>
      </c>
      <c r="M242">
        <f t="shared" si="357"/>
        <v>16</v>
      </c>
      <c r="N242">
        <f t="shared" si="357"/>
        <v>16</v>
      </c>
      <c r="O242">
        <f t="shared" si="357"/>
        <v>16</v>
      </c>
      <c r="P242">
        <f t="shared" si="357"/>
        <v>16</v>
      </c>
      <c r="Q242">
        <f t="shared" si="357"/>
        <v>16</v>
      </c>
      <c r="R242">
        <f t="shared" si="357"/>
        <v>16</v>
      </c>
      <c r="S242">
        <f t="shared" si="357"/>
        <v>16</v>
      </c>
      <c r="T242">
        <f t="shared" si="357"/>
        <v>16</v>
      </c>
      <c r="U242">
        <f t="shared" si="357"/>
        <v>16</v>
      </c>
      <c r="V242">
        <f t="shared" si="358"/>
        <v>16</v>
      </c>
      <c r="W242">
        <f t="shared" si="358"/>
        <v>16</v>
      </c>
      <c r="X242">
        <f t="shared" si="358"/>
        <v>16</v>
      </c>
      <c r="Y242">
        <f t="shared" si="358"/>
        <v>16</v>
      </c>
      <c r="Z242">
        <f t="shared" si="358"/>
        <v>16</v>
      </c>
      <c r="AA242">
        <f t="shared" si="358"/>
        <v>16</v>
      </c>
      <c r="AB242">
        <f t="shared" si="358"/>
        <v>16</v>
      </c>
      <c r="AC242">
        <f t="shared" si="358"/>
        <v>16</v>
      </c>
      <c r="AD242">
        <f t="shared" si="358"/>
        <v>16</v>
      </c>
      <c r="AE242">
        <f t="shared" si="358"/>
        <v>16</v>
      </c>
      <c r="AF242">
        <f t="shared" si="359"/>
        <v>16</v>
      </c>
      <c r="AG242">
        <f t="shared" si="359"/>
        <v>16</v>
      </c>
      <c r="AH242">
        <f t="shared" si="359"/>
        <v>16</v>
      </c>
      <c r="AI242">
        <f t="shared" si="359"/>
        <v>16</v>
      </c>
      <c r="AJ242">
        <f t="shared" si="359"/>
        <v>16</v>
      </c>
      <c r="AK242">
        <f t="shared" si="359"/>
        <v>16</v>
      </c>
      <c r="AL242">
        <f t="shared" si="359"/>
        <v>16</v>
      </c>
      <c r="AM242">
        <f t="shared" si="359"/>
        <v>16</v>
      </c>
      <c r="AN242">
        <f t="shared" si="359"/>
        <v>16</v>
      </c>
      <c r="AO242">
        <f t="shared" si="359"/>
        <v>16</v>
      </c>
      <c r="AP242">
        <f t="shared" si="360"/>
        <v>16</v>
      </c>
      <c r="AQ242">
        <f t="shared" si="360"/>
        <v>16</v>
      </c>
      <c r="AR242">
        <f t="shared" si="360"/>
        <v>16</v>
      </c>
      <c r="AS242">
        <f t="shared" si="360"/>
        <v>16</v>
      </c>
      <c r="AT242">
        <f t="shared" si="360"/>
        <v>16</v>
      </c>
      <c r="AU242">
        <f t="shared" si="360"/>
        <v>16</v>
      </c>
      <c r="AV242">
        <f t="shared" si="360"/>
        <v>16</v>
      </c>
      <c r="AW242">
        <f t="shared" si="360"/>
        <v>16</v>
      </c>
      <c r="AX242">
        <f t="shared" si="360"/>
        <v>16</v>
      </c>
      <c r="AY242">
        <f t="shared" si="360"/>
        <v>16</v>
      </c>
      <c r="AZ242">
        <f t="shared" si="361"/>
        <v>16</v>
      </c>
      <c r="BA242">
        <f t="shared" si="361"/>
        <v>16</v>
      </c>
      <c r="BB242">
        <f t="shared" si="361"/>
        <v>16</v>
      </c>
      <c r="BC242">
        <f t="shared" si="361"/>
        <v>16</v>
      </c>
      <c r="BD242">
        <f t="shared" si="361"/>
        <v>16</v>
      </c>
      <c r="BE242">
        <f t="shared" si="361"/>
        <v>16</v>
      </c>
      <c r="BF242">
        <f t="shared" si="361"/>
        <v>16</v>
      </c>
      <c r="BG242">
        <f t="shared" si="361"/>
        <v>16</v>
      </c>
      <c r="BH242">
        <f t="shared" si="361"/>
        <v>16</v>
      </c>
    </row>
    <row r="243" spans="1:60" x14ac:dyDescent="0.25">
      <c r="A243">
        <f>4</f>
        <v>4</v>
      </c>
      <c r="B243">
        <f t="shared" si="356"/>
        <v>18</v>
      </c>
      <c r="C243">
        <f t="shared" si="356"/>
        <v>18</v>
      </c>
      <c r="D243">
        <f t="shared" si="356"/>
        <v>18</v>
      </c>
      <c r="E243">
        <f t="shared" si="356"/>
        <v>18</v>
      </c>
      <c r="F243">
        <f t="shared" si="356"/>
        <v>18</v>
      </c>
      <c r="G243">
        <f t="shared" si="356"/>
        <v>18</v>
      </c>
      <c r="H243">
        <f t="shared" si="356"/>
        <v>18</v>
      </c>
      <c r="I243">
        <f t="shared" si="356"/>
        <v>18</v>
      </c>
      <c r="J243">
        <f t="shared" si="356"/>
        <v>18</v>
      </c>
      <c r="K243">
        <f t="shared" si="356"/>
        <v>18</v>
      </c>
      <c r="L243">
        <f t="shared" si="357"/>
        <v>18</v>
      </c>
      <c r="M243">
        <f t="shared" si="357"/>
        <v>18</v>
      </c>
      <c r="N243">
        <f t="shared" si="357"/>
        <v>18</v>
      </c>
      <c r="O243">
        <f t="shared" si="357"/>
        <v>18</v>
      </c>
      <c r="P243">
        <f t="shared" si="357"/>
        <v>18</v>
      </c>
      <c r="Q243">
        <f t="shared" si="357"/>
        <v>18</v>
      </c>
      <c r="R243">
        <f t="shared" si="357"/>
        <v>18</v>
      </c>
      <c r="S243">
        <f t="shared" si="357"/>
        <v>18</v>
      </c>
      <c r="T243">
        <f t="shared" si="357"/>
        <v>18</v>
      </c>
      <c r="U243">
        <f t="shared" si="357"/>
        <v>18</v>
      </c>
      <c r="V243">
        <f t="shared" si="358"/>
        <v>18</v>
      </c>
      <c r="W243">
        <f t="shared" si="358"/>
        <v>18</v>
      </c>
      <c r="X243">
        <f t="shared" si="358"/>
        <v>18</v>
      </c>
      <c r="Y243">
        <f t="shared" si="358"/>
        <v>18</v>
      </c>
      <c r="Z243">
        <f t="shared" si="358"/>
        <v>18</v>
      </c>
      <c r="AA243">
        <f t="shared" si="358"/>
        <v>18</v>
      </c>
      <c r="AB243">
        <f t="shared" si="358"/>
        <v>18</v>
      </c>
      <c r="AC243">
        <f t="shared" si="358"/>
        <v>18</v>
      </c>
      <c r="AD243">
        <f t="shared" si="358"/>
        <v>18</v>
      </c>
      <c r="AE243">
        <f t="shared" si="358"/>
        <v>18</v>
      </c>
      <c r="AF243">
        <f t="shared" si="359"/>
        <v>18</v>
      </c>
      <c r="AG243">
        <f t="shared" si="359"/>
        <v>18</v>
      </c>
      <c r="AH243">
        <f t="shared" si="359"/>
        <v>18</v>
      </c>
      <c r="AI243">
        <f t="shared" si="359"/>
        <v>18</v>
      </c>
      <c r="AJ243">
        <f t="shared" si="359"/>
        <v>18</v>
      </c>
      <c r="AK243">
        <f t="shared" si="359"/>
        <v>18</v>
      </c>
      <c r="AL243">
        <f t="shared" si="359"/>
        <v>18</v>
      </c>
      <c r="AM243">
        <f t="shared" si="359"/>
        <v>18</v>
      </c>
      <c r="AN243">
        <f t="shared" si="359"/>
        <v>18</v>
      </c>
      <c r="AO243">
        <f t="shared" si="359"/>
        <v>18</v>
      </c>
      <c r="AP243">
        <f t="shared" si="360"/>
        <v>18</v>
      </c>
      <c r="AQ243">
        <f t="shared" si="360"/>
        <v>18</v>
      </c>
      <c r="AR243">
        <f t="shared" si="360"/>
        <v>18</v>
      </c>
      <c r="AS243">
        <f t="shared" si="360"/>
        <v>18</v>
      </c>
      <c r="AT243">
        <f t="shared" si="360"/>
        <v>18</v>
      </c>
      <c r="AU243">
        <f t="shared" si="360"/>
        <v>18</v>
      </c>
      <c r="AV243">
        <f t="shared" si="360"/>
        <v>18</v>
      </c>
      <c r="AW243">
        <f t="shared" si="360"/>
        <v>18</v>
      </c>
      <c r="AX243">
        <f t="shared" si="360"/>
        <v>18</v>
      </c>
      <c r="AY243">
        <f t="shared" si="360"/>
        <v>18</v>
      </c>
      <c r="AZ243">
        <f t="shared" si="361"/>
        <v>18</v>
      </c>
      <c r="BA243">
        <f t="shared" si="361"/>
        <v>18</v>
      </c>
      <c r="BB243">
        <f t="shared" si="361"/>
        <v>18</v>
      </c>
      <c r="BC243">
        <f t="shared" si="361"/>
        <v>18</v>
      </c>
      <c r="BD243">
        <f t="shared" si="361"/>
        <v>18</v>
      </c>
      <c r="BE243">
        <f t="shared" si="361"/>
        <v>18</v>
      </c>
      <c r="BF243">
        <f t="shared" si="361"/>
        <v>18</v>
      </c>
      <c r="BG243">
        <f t="shared" si="361"/>
        <v>18</v>
      </c>
      <c r="BH243">
        <f t="shared" si="361"/>
        <v>18</v>
      </c>
    </row>
    <row r="244" spans="1:60" x14ac:dyDescent="0.25">
      <c r="A244">
        <f>5</f>
        <v>5</v>
      </c>
      <c r="B244">
        <f t="shared" si="356"/>
        <v>20</v>
      </c>
      <c r="C244">
        <f t="shared" si="356"/>
        <v>20</v>
      </c>
      <c r="D244">
        <f t="shared" si="356"/>
        <v>20</v>
      </c>
      <c r="E244">
        <f t="shared" si="356"/>
        <v>20</v>
      </c>
      <c r="F244">
        <f t="shared" si="356"/>
        <v>20</v>
      </c>
      <c r="G244">
        <f t="shared" si="356"/>
        <v>20</v>
      </c>
      <c r="H244">
        <f t="shared" si="356"/>
        <v>20</v>
      </c>
      <c r="I244">
        <f t="shared" si="356"/>
        <v>20</v>
      </c>
      <c r="J244">
        <f t="shared" si="356"/>
        <v>20</v>
      </c>
      <c r="K244">
        <f t="shared" si="356"/>
        <v>20</v>
      </c>
      <c r="L244">
        <f t="shared" si="357"/>
        <v>20</v>
      </c>
      <c r="M244">
        <f t="shared" si="357"/>
        <v>20</v>
      </c>
      <c r="N244">
        <f t="shared" si="357"/>
        <v>20</v>
      </c>
      <c r="O244">
        <f t="shared" si="357"/>
        <v>20</v>
      </c>
      <c r="P244">
        <f t="shared" si="357"/>
        <v>20</v>
      </c>
      <c r="Q244">
        <f t="shared" si="357"/>
        <v>20</v>
      </c>
      <c r="R244">
        <f t="shared" si="357"/>
        <v>20</v>
      </c>
      <c r="S244">
        <f t="shared" si="357"/>
        <v>20</v>
      </c>
      <c r="T244">
        <f t="shared" si="357"/>
        <v>20</v>
      </c>
      <c r="U244">
        <f t="shared" si="357"/>
        <v>20</v>
      </c>
      <c r="V244">
        <f t="shared" si="358"/>
        <v>20</v>
      </c>
      <c r="W244">
        <f t="shared" si="358"/>
        <v>20</v>
      </c>
      <c r="X244">
        <f t="shared" si="358"/>
        <v>20</v>
      </c>
      <c r="Y244">
        <f t="shared" si="358"/>
        <v>20</v>
      </c>
      <c r="Z244">
        <f t="shared" si="358"/>
        <v>20</v>
      </c>
      <c r="AA244">
        <f t="shared" si="358"/>
        <v>20</v>
      </c>
      <c r="AB244">
        <f t="shared" si="358"/>
        <v>20</v>
      </c>
      <c r="AC244">
        <f t="shared" si="358"/>
        <v>20</v>
      </c>
      <c r="AD244">
        <f t="shared" si="358"/>
        <v>20</v>
      </c>
      <c r="AE244">
        <f t="shared" si="358"/>
        <v>20</v>
      </c>
      <c r="AF244">
        <f t="shared" si="359"/>
        <v>20</v>
      </c>
      <c r="AG244">
        <f t="shared" si="359"/>
        <v>20</v>
      </c>
      <c r="AH244">
        <f t="shared" si="359"/>
        <v>20</v>
      </c>
      <c r="AI244">
        <f t="shared" si="359"/>
        <v>20</v>
      </c>
      <c r="AJ244">
        <f t="shared" si="359"/>
        <v>20</v>
      </c>
      <c r="AK244">
        <f t="shared" si="359"/>
        <v>20</v>
      </c>
      <c r="AL244">
        <f t="shared" si="359"/>
        <v>20</v>
      </c>
      <c r="AM244">
        <f t="shared" si="359"/>
        <v>20</v>
      </c>
      <c r="AN244">
        <f t="shared" si="359"/>
        <v>20</v>
      </c>
      <c r="AO244">
        <f t="shared" si="359"/>
        <v>20</v>
      </c>
      <c r="AP244">
        <f t="shared" si="360"/>
        <v>20</v>
      </c>
      <c r="AQ244">
        <f t="shared" si="360"/>
        <v>20</v>
      </c>
      <c r="AR244">
        <f t="shared" si="360"/>
        <v>20</v>
      </c>
      <c r="AS244">
        <f t="shared" si="360"/>
        <v>20</v>
      </c>
      <c r="AT244">
        <f t="shared" si="360"/>
        <v>20</v>
      </c>
      <c r="AU244">
        <f t="shared" si="360"/>
        <v>20</v>
      </c>
      <c r="AV244">
        <f t="shared" si="360"/>
        <v>20</v>
      </c>
      <c r="AW244">
        <f t="shared" si="360"/>
        <v>20</v>
      </c>
      <c r="AX244">
        <f t="shared" si="360"/>
        <v>20</v>
      </c>
      <c r="AY244">
        <f t="shared" si="360"/>
        <v>20</v>
      </c>
      <c r="AZ244">
        <f t="shared" si="361"/>
        <v>20</v>
      </c>
      <c r="BA244">
        <f t="shared" si="361"/>
        <v>20</v>
      </c>
      <c r="BB244">
        <f t="shared" si="361"/>
        <v>20</v>
      </c>
      <c r="BC244">
        <f t="shared" si="361"/>
        <v>20</v>
      </c>
      <c r="BD244">
        <f t="shared" si="361"/>
        <v>20</v>
      </c>
      <c r="BE244">
        <f t="shared" si="361"/>
        <v>20</v>
      </c>
      <c r="BF244">
        <f t="shared" si="361"/>
        <v>20</v>
      </c>
      <c r="BG244">
        <f t="shared" si="361"/>
        <v>20</v>
      </c>
      <c r="BH244">
        <f t="shared" si="361"/>
        <v>20</v>
      </c>
    </row>
    <row r="246" spans="1:60" x14ac:dyDescent="0.25">
      <c r="A246" t="s">
        <v>766</v>
      </c>
    </row>
    <row r="247" spans="1:60" x14ac:dyDescent="0.25">
      <c r="A247">
        <v>1</v>
      </c>
      <c r="B247">
        <f t="shared" ref="B247:AG247" si="362">(B$93-$A247*RelentlessStrikes-0.01*B240*B$90*B$13)*B229+($A247-0.2*Ruthlessness-3*0.13*B16)*B227</f>
        <v>4002.6881991974265</v>
      </c>
      <c r="C247">
        <f t="shared" si="362"/>
        <v>4003.5135632620186</v>
      </c>
      <c r="D247">
        <f t="shared" si="362"/>
        <v>4003.0523216707752</v>
      </c>
      <c r="E247">
        <f t="shared" si="362"/>
        <v>4003.4389507942283</v>
      </c>
      <c r="F247">
        <f t="shared" si="362"/>
        <v>4002.6881991974265</v>
      </c>
      <c r="G247">
        <f t="shared" si="362"/>
        <v>4002.560423951008</v>
      </c>
      <c r="H247">
        <f t="shared" si="362"/>
        <v>4003.177717080775</v>
      </c>
      <c r="I247">
        <f t="shared" si="362"/>
        <v>4002.5089668761252</v>
      </c>
      <c r="J247">
        <f t="shared" si="362"/>
        <v>4002.6881991974265</v>
      </c>
      <c r="K247">
        <f t="shared" si="362"/>
        <v>4003.6388928759939</v>
      </c>
      <c r="L247">
        <f t="shared" si="362"/>
        <v>4005.1680363786636</v>
      </c>
      <c r="M247">
        <f t="shared" si="362"/>
        <v>4002.6881991974265</v>
      </c>
      <c r="N247">
        <f t="shared" si="362"/>
        <v>3970.1890749345675</v>
      </c>
      <c r="O247">
        <f t="shared" si="362"/>
        <v>4002.6881991974265</v>
      </c>
      <c r="P247">
        <f t="shared" si="362"/>
        <v>4035.1873234602858</v>
      </c>
      <c r="Q247">
        <f t="shared" si="362"/>
        <v>4002.6881991974265</v>
      </c>
      <c r="R247">
        <f t="shared" si="362"/>
        <v>4002.6881991974265</v>
      </c>
      <c r="S247">
        <f t="shared" si="362"/>
        <v>4002.6881991974265</v>
      </c>
      <c r="T247">
        <f t="shared" si="362"/>
        <v>4002.6881991974265</v>
      </c>
      <c r="U247">
        <f t="shared" si="362"/>
        <v>3842.0227010692074</v>
      </c>
      <c r="V247">
        <f t="shared" si="362"/>
        <v>3842.0227010692074</v>
      </c>
      <c r="W247">
        <f t="shared" si="362"/>
        <v>4002.6881991974265</v>
      </c>
      <c r="X247">
        <f t="shared" si="362"/>
        <v>4002.6881991974265</v>
      </c>
      <c r="Y247">
        <f t="shared" si="362"/>
        <v>4002.6881991974265</v>
      </c>
      <c r="Z247">
        <f t="shared" si="362"/>
        <v>4002.6881991974265</v>
      </c>
      <c r="AA247">
        <f t="shared" si="362"/>
        <v>3807.5488902086386</v>
      </c>
      <c r="AB247">
        <f t="shared" si="362"/>
        <v>4002.6881991974265</v>
      </c>
      <c r="AC247">
        <f t="shared" si="362"/>
        <v>4002.6881991974265</v>
      </c>
      <c r="AD247">
        <f t="shared" si="362"/>
        <v>4161.7826097366005</v>
      </c>
      <c r="AE247">
        <f t="shared" si="362"/>
        <v>4002.6881991974265</v>
      </c>
      <c r="AF247">
        <f t="shared" si="362"/>
        <v>4002.6881991974265</v>
      </c>
      <c r="AG247">
        <f t="shared" si="362"/>
        <v>4002.6881991974265</v>
      </c>
      <c r="AH247">
        <f t="shared" ref="AH247:BH247" si="363">(AH$93-$A247*RelentlessStrikes-0.01*AH240*AH$90*AH$13)*AH229+($A247-0.2*Ruthlessness-3*0.13*AH16)*AH227</f>
        <v>4002.6881991974265</v>
      </c>
      <c r="AI247">
        <f t="shared" si="363"/>
        <v>4144.8270885511865</v>
      </c>
      <c r="AJ247">
        <f t="shared" si="363"/>
        <v>4002.6881991974265</v>
      </c>
      <c r="AK247">
        <f t="shared" si="363"/>
        <v>4146.7128053504912</v>
      </c>
      <c r="AL247">
        <f t="shared" si="363"/>
        <v>3919.6682752739434</v>
      </c>
      <c r="AM247">
        <f t="shared" si="363"/>
        <v>4059.3438807346884</v>
      </c>
      <c r="AN247">
        <f t="shared" si="363"/>
        <v>3948.798073141832</v>
      </c>
      <c r="AO247">
        <f t="shared" si="363"/>
        <v>4039.4182809141876</v>
      </c>
      <c r="AP247">
        <f t="shared" si="363"/>
        <v>3908.3471164237649</v>
      </c>
      <c r="AQ247">
        <f t="shared" si="363"/>
        <v>4002.6881991974265</v>
      </c>
      <c r="AR247">
        <f t="shared" si="363"/>
        <v>3279.8971116916687</v>
      </c>
      <c r="AS247">
        <f t="shared" si="363"/>
        <v>4095.542465980725</v>
      </c>
      <c r="AT247">
        <f t="shared" si="363"/>
        <v>4002.6881991974265</v>
      </c>
      <c r="AU247">
        <f t="shared" si="363"/>
        <v>4002.6881991974265</v>
      </c>
      <c r="AV247">
        <f t="shared" si="363"/>
        <v>4002.6881991974265</v>
      </c>
      <c r="AW247">
        <f t="shared" si="363"/>
        <v>4002.6881991974265</v>
      </c>
      <c r="AX247">
        <f t="shared" si="363"/>
        <v>4002.6881991974265</v>
      </c>
      <c r="AY247">
        <f t="shared" si="363"/>
        <v>4002.6881991974265</v>
      </c>
      <c r="AZ247">
        <f t="shared" si="363"/>
        <v>4002.6881991974265</v>
      </c>
      <c r="BA247">
        <f t="shared" si="363"/>
        <v>4002.6881991974265</v>
      </c>
      <c r="BB247">
        <f t="shared" si="363"/>
        <v>4002.6881991974265</v>
      </c>
      <c r="BC247">
        <f t="shared" si="363"/>
        <v>4002.6881991974265</v>
      </c>
      <c r="BD247">
        <f t="shared" si="363"/>
        <v>4002.6881991974265</v>
      </c>
      <c r="BE247">
        <f t="shared" si="363"/>
        <v>4002.6881991974265</v>
      </c>
      <c r="BF247">
        <f t="shared" si="363"/>
        <v>4002.6881991974265</v>
      </c>
      <c r="BG247">
        <f t="shared" si="363"/>
        <v>4002.6881991974265</v>
      </c>
      <c r="BH247">
        <f t="shared" si="363"/>
        <v>4002.6881991974265</v>
      </c>
    </row>
    <row r="248" spans="1:60" x14ac:dyDescent="0.25">
      <c r="A248">
        <v>2</v>
      </c>
      <c r="B248">
        <f t="shared" ref="B248:AG248" si="364">(B$93-$A248*RelentlessStrikes-0.01*B241*B$90*B$13)*B229+($A248-0.2*Ruthlessness-3*0.13*B16)*B227</f>
        <v>4598.066411959775</v>
      </c>
      <c r="C248">
        <f t="shared" si="364"/>
        <v>4598.9920633761712</v>
      </c>
      <c r="D248">
        <f t="shared" si="364"/>
        <v>4598.4691622023174</v>
      </c>
      <c r="E248">
        <f t="shared" si="364"/>
        <v>4598.8944047962168</v>
      </c>
      <c r="F248">
        <f t="shared" si="364"/>
        <v>4598.066411959775</v>
      </c>
      <c r="G248">
        <f t="shared" si="364"/>
        <v>4597.9852214386128</v>
      </c>
      <c r="H248">
        <f t="shared" si="364"/>
        <v>4598.3774597814863</v>
      </c>
      <c r="I248">
        <f t="shared" si="364"/>
        <v>4597.9525247556148</v>
      </c>
      <c r="J248">
        <f t="shared" si="364"/>
        <v>4598.066411959775</v>
      </c>
      <c r="K248">
        <f t="shared" si="364"/>
        <v>4599.2031169540696</v>
      </c>
      <c r="L248">
        <f t="shared" si="364"/>
        <v>4599.642141835353</v>
      </c>
      <c r="M248">
        <f t="shared" si="364"/>
        <v>4598.066411959775</v>
      </c>
      <c r="N248">
        <f t="shared" si="364"/>
        <v>4577.4159267510831</v>
      </c>
      <c r="O248">
        <f t="shared" si="364"/>
        <v>4598.066411959775</v>
      </c>
      <c r="P248">
        <f t="shared" si="364"/>
        <v>4618.7168971684669</v>
      </c>
      <c r="Q248">
        <f t="shared" si="364"/>
        <v>4598.066411959775</v>
      </c>
      <c r="R248">
        <f t="shared" si="364"/>
        <v>4598.066411959775</v>
      </c>
      <c r="S248">
        <f t="shared" si="364"/>
        <v>4598.066411959775</v>
      </c>
      <c r="T248">
        <f t="shared" si="364"/>
        <v>4598.066411959775</v>
      </c>
      <c r="U248">
        <f t="shared" si="364"/>
        <v>4415.4227130274912</v>
      </c>
      <c r="V248">
        <f t="shared" si="364"/>
        <v>4415.4227130274912</v>
      </c>
      <c r="W248">
        <f t="shared" si="364"/>
        <v>4598.066411959775</v>
      </c>
      <c r="X248">
        <f t="shared" si="364"/>
        <v>4598.066411959775</v>
      </c>
      <c r="Y248">
        <f t="shared" si="364"/>
        <v>4598.066411959775</v>
      </c>
      <c r="Z248">
        <f t="shared" si="364"/>
        <v>4598.066411959775</v>
      </c>
      <c r="AA248">
        <f t="shared" si="364"/>
        <v>4448.0512349513119</v>
      </c>
      <c r="AB248">
        <f t="shared" si="364"/>
        <v>4598.066411959775</v>
      </c>
      <c r="AC248">
        <f t="shared" si="364"/>
        <v>4598.066411959775</v>
      </c>
      <c r="AD248">
        <f t="shared" si="364"/>
        <v>4788.2889990047133</v>
      </c>
      <c r="AE248">
        <f t="shared" si="364"/>
        <v>4598.066411959775</v>
      </c>
      <c r="AF248">
        <f t="shared" si="364"/>
        <v>4598.066411959775</v>
      </c>
      <c r="AG248">
        <f t="shared" si="364"/>
        <v>4598.066411959775</v>
      </c>
      <c r="AH248">
        <f t="shared" ref="AH248:BH248" si="365">(AH$93-$A248*RelentlessStrikes-0.01*AH241*AH$90*AH$13)*AH229+($A248-0.2*Ruthlessness-3*0.13*AH16)*AH227</f>
        <v>4598.066411959775</v>
      </c>
      <c r="AI248">
        <f t="shared" si="365"/>
        <v>4768.015985681026</v>
      </c>
      <c r="AJ248">
        <f t="shared" si="365"/>
        <v>4598.066411959775</v>
      </c>
      <c r="AK248">
        <f t="shared" si="365"/>
        <v>4770.2706590336738</v>
      </c>
      <c r="AL248">
        <f t="shared" si="365"/>
        <v>4506.2393566601331</v>
      </c>
      <c r="AM248">
        <f t="shared" si="365"/>
        <v>4661.59850056695</v>
      </c>
      <c r="AN248">
        <f t="shared" si="365"/>
        <v>4538.4593760635162</v>
      </c>
      <c r="AO248">
        <f t="shared" si="365"/>
        <v>4639.2562559555863</v>
      </c>
      <c r="AP248">
        <f t="shared" si="365"/>
        <v>4491.1539324921005</v>
      </c>
      <c r="AQ248">
        <f t="shared" si="365"/>
        <v>4598.066411959775</v>
      </c>
      <c r="AR248">
        <f t="shared" si="365"/>
        <v>3754.8101432030576</v>
      </c>
      <c r="AS248">
        <f t="shared" si="365"/>
        <v>4657.0675606449959</v>
      </c>
      <c r="AT248">
        <f t="shared" si="365"/>
        <v>4598.066411959775</v>
      </c>
      <c r="AU248">
        <f t="shared" si="365"/>
        <v>4598.066411959775</v>
      </c>
      <c r="AV248">
        <f t="shared" si="365"/>
        <v>4598.066411959775</v>
      </c>
      <c r="AW248">
        <f t="shared" si="365"/>
        <v>4598.066411959775</v>
      </c>
      <c r="AX248">
        <f t="shared" si="365"/>
        <v>4598.066411959775</v>
      </c>
      <c r="AY248">
        <f t="shared" si="365"/>
        <v>4598.066411959775</v>
      </c>
      <c r="AZ248">
        <f t="shared" si="365"/>
        <v>4598.066411959775</v>
      </c>
      <c r="BA248">
        <f t="shared" si="365"/>
        <v>4598.066411959775</v>
      </c>
      <c r="BB248">
        <f t="shared" si="365"/>
        <v>4598.066411959775</v>
      </c>
      <c r="BC248">
        <f t="shared" si="365"/>
        <v>4598.066411959775</v>
      </c>
      <c r="BD248">
        <f t="shared" si="365"/>
        <v>4598.066411959775</v>
      </c>
      <c r="BE248">
        <f t="shared" si="365"/>
        <v>4598.066411959775</v>
      </c>
      <c r="BF248">
        <f t="shared" si="365"/>
        <v>4598.066411959775</v>
      </c>
      <c r="BG248">
        <f t="shared" si="365"/>
        <v>4598.066411959775</v>
      </c>
      <c r="BH248">
        <f t="shared" si="365"/>
        <v>4598.066411959775</v>
      </c>
    </row>
    <row r="249" spans="1:60" x14ac:dyDescent="0.25">
      <c r="A249">
        <v>3</v>
      </c>
      <c r="B249">
        <f t="shared" ref="B249:AG249" si="366">(B$93-$A249*RelentlessStrikes-0.01*B242*B$90*B$13)*B229+($A249-0.2*Ruthlessness-3*0.13*B16)*B227</f>
        <v>5193.444624722124</v>
      </c>
      <c r="C249">
        <f t="shared" si="366"/>
        <v>5194.4705634903239</v>
      </c>
      <c r="D249">
        <f t="shared" si="366"/>
        <v>5193.8860027338596</v>
      </c>
      <c r="E249">
        <f t="shared" si="366"/>
        <v>5194.3498587982049</v>
      </c>
      <c r="F249">
        <f t="shared" si="366"/>
        <v>5193.444624722124</v>
      </c>
      <c r="G249">
        <f t="shared" si="366"/>
        <v>5193.4100189262181</v>
      </c>
      <c r="H249">
        <f t="shared" si="366"/>
        <v>5193.5772024821972</v>
      </c>
      <c r="I249">
        <f t="shared" si="366"/>
        <v>5193.396082635104</v>
      </c>
      <c r="J249">
        <f t="shared" si="366"/>
        <v>5193.444624722124</v>
      </c>
      <c r="K249">
        <f t="shared" si="366"/>
        <v>5194.7673410321468</v>
      </c>
      <c r="L249">
        <f t="shared" si="366"/>
        <v>5194.1162472920423</v>
      </c>
      <c r="M249">
        <f t="shared" si="366"/>
        <v>5193.444624722124</v>
      </c>
      <c r="N249">
        <f t="shared" si="366"/>
        <v>5184.6427785675987</v>
      </c>
      <c r="O249">
        <f t="shared" si="366"/>
        <v>5193.444624722124</v>
      </c>
      <c r="P249">
        <f t="shared" si="366"/>
        <v>5202.2464708766474</v>
      </c>
      <c r="Q249">
        <f t="shared" si="366"/>
        <v>5193.444624722124</v>
      </c>
      <c r="R249">
        <f t="shared" si="366"/>
        <v>5193.444624722124</v>
      </c>
      <c r="S249">
        <f t="shared" si="366"/>
        <v>5193.444624722124</v>
      </c>
      <c r="T249">
        <f t="shared" si="366"/>
        <v>5193.444624722124</v>
      </c>
      <c r="U249">
        <f t="shared" si="366"/>
        <v>4988.8227249857746</v>
      </c>
      <c r="V249">
        <f t="shared" si="366"/>
        <v>4988.8227249857746</v>
      </c>
      <c r="W249">
        <f t="shared" si="366"/>
        <v>5193.444624722124</v>
      </c>
      <c r="X249">
        <f t="shared" si="366"/>
        <v>5193.444624722124</v>
      </c>
      <c r="Y249">
        <f t="shared" si="366"/>
        <v>5193.444624722124</v>
      </c>
      <c r="Z249">
        <f t="shared" si="366"/>
        <v>5193.444624722124</v>
      </c>
      <c r="AA249">
        <f t="shared" si="366"/>
        <v>5088.5535796939848</v>
      </c>
      <c r="AB249">
        <f t="shared" si="366"/>
        <v>5193.444624722124</v>
      </c>
      <c r="AC249">
        <f t="shared" si="366"/>
        <v>5193.444624722124</v>
      </c>
      <c r="AD249">
        <f t="shared" si="366"/>
        <v>5414.7953882728252</v>
      </c>
      <c r="AE249">
        <f t="shared" si="366"/>
        <v>5193.444624722124</v>
      </c>
      <c r="AF249">
        <f t="shared" si="366"/>
        <v>5193.444624722124</v>
      </c>
      <c r="AG249">
        <f t="shared" si="366"/>
        <v>5193.444624722124</v>
      </c>
      <c r="AH249">
        <f t="shared" ref="AH249:BH249" si="367">(AH$93-$A249*RelentlessStrikes-0.01*AH242*AH$90*AH$13)*AH229+($A249-0.2*Ruthlessness-3*0.13*AH16)*AH227</f>
        <v>5193.444624722124</v>
      </c>
      <c r="AI249">
        <f t="shared" si="367"/>
        <v>5391.2048828108655</v>
      </c>
      <c r="AJ249">
        <f t="shared" si="367"/>
        <v>5193.444624722124</v>
      </c>
      <c r="AK249">
        <f t="shared" si="367"/>
        <v>5393.8285127168565</v>
      </c>
      <c r="AL249">
        <f t="shared" si="367"/>
        <v>5092.8104380463237</v>
      </c>
      <c r="AM249">
        <f t="shared" si="367"/>
        <v>5263.8531203992115</v>
      </c>
      <c r="AN249">
        <f t="shared" si="367"/>
        <v>5128.1206789852004</v>
      </c>
      <c r="AO249">
        <f t="shared" si="367"/>
        <v>5239.0942309969851</v>
      </c>
      <c r="AP249">
        <f t="shared" si="367"/>
        <v>5073.9607485604365</v>
      </c>
      <c r="AQ249">
        <f t="shared" si="367"/>
        <v>5193.444624722124</v>
      </c>
      <c r="AR249">
        <f t="shared" si="367"/>
        <v>4229.7231747144469</v>
      </c>
      <c r="AS249">
        <f t="shared" si="367"/>
        <v>5218.5926553092668</v>
      </c>
      <c r="AT249">
        <f t="shared" si="367"/>
        <v>5193.444624722124</v>
      </c>
      <c r="AU249">
        <f t="shared" si="367"/>
        <v>5193.444624722124</v>
      </c>
      <c r="AV249">
        <f t="shared" si="367"/>
        <v>5193.444624722124</v>
      </c>
      <c r="AW249">
        <f t="shared" si="367"/>
        <v>5193.444624722124</v>
      </c>
      <c r="AX249">
        <f t="shared" si="367"/>
        <v>5193.444624722124</v>
      </c>
      <c r="AY249">
        <f t="shared" si="367"/>
        <v>5193.444624722124</v>
      </c>
      <c r="AZ249">
        <f t="shared" si="367"/>
        <v>5193.444624722124</v>
      </c>
      <c r="BA249">
        <f t="shared" si="367"/>
        <v>5193.444624722124</v>
      </c>
      <c r="BB249">
        <f t="shared" si="367"/>
        <v>5193.444624722124</v>
      </c>
      <c r="BC249">
        <f t="shared" si="367"/>
        <v>5193.444624722124</v>
      </c>
      <c r="BD249">
        <f t="shared" si="367"/>
        <v>5193.444624722124</v>
      </c>
      <c r="BE249">
        <f t="shared" si="367"/>
        <v>5193.444624722124</v>
      </c>
      <c r="BF249">
        <f t="shared" si="367"/>
        <v>5193.444624722124</v>
      </c>
      <c r="BG249">
        <f t="shared" si="367"/>
        <v>5193.444624722124</v>
      </c>
      <c r="BH249">
        <f t="shared" si="367"/>
        <v>5193.444624722124</v>
      </c>
    </row>
    <row r="250" spans="1:60" x14ac:dyDescent="0.25">
      <c r="A250">
        <v>4</v>
      </c>
      <c r="B250">
        <f t="shared" ref="B250:AG250" si="368">(B$93-$A250*RelentlessStrikes-0.01*B243*B$90*B$13)*B229+($A250-0.2*Ruthlessness-3*0.13*B16)*B227</f>
        <v>5788.8228374844721</v>
      </c>
      <c r="C250">
        <f t="shared" si="368"/>
        <v>5789.9490636044775</v>
      </c>
      <c r="D250">
        <f t="shared" si="368"/>
        <v>5789.302843265401</v>
      </c>
      <c r="E250">
        <f t="shared" si="368"/>
        <v>5789.8053128001939</v>
      </c>
      <c r="F250">
        <f t="shared" si="368"/>
        <v>5788.8228374844721</v>
      </c>
      <c r="G250">
        <f t="shared" si="368"/>
        <v>5788.8348164138233</v>
      </c>
      <c r="H250">
        <f t="shared" si="368"/>
        <v>5788.7769451829081</v>
      </c>
      <c r="I250">
        <f t="shared" si="368"/>
        <v>5788.8396405145941</v>
      </c>
      <c r="J250">
        <f t="shared" si="368"/>
        <v>5788.8228374844721</v>
      </c>
      <c r="K250">
        <f t="shared" si="368"/>
        <v>5790.331565110223</v>
      </c>
      <c r="L250">
        <f t="shared" si="368"/>
        <v>5788.5903527487317</v>
      </c>
      <c r="M250">
        <f t="shared" si="368"/>
        <v>5788.8228374844721</v>
      </c>
      <c r="N250">
        <f t="shared" si="368"/>
        <v>5791.8696303841152</v>
      </c>
      <c r="O250">
        <f t="shared" si="368"/>
        <v>5788.8228374844721</v>
      </c>
      <c r="P250">
        <f t="shared" si="368"/>
        <v>5785.7760445848289</v>
      </c>
      <c r="Q250">
        <f t="shared" si="368"/>
        <v>5788.8228374844721</v>
      </c>
      <c r="R250">
        <f t="shared" si="368"/>
        <v>5788.8228374844721</v>
      </c>
      <c r="S250">
        <f t="shared" si="368"/>
        <v>5788.8228374844721</v>
      </c>
      <c r="T250">
        <f t="shared" si="368"/>
        <v>5788.8228374844721</v>
      </c>
      <c r="U250">
        <f t="shared" si="368"/>
        <v>5562.2227369440579</v>
      </c>
      <c r="V250">
        <f t="shared" si="368"/>
        <v>5562.2227369440579</v>
      </c>
      <c r="W250">
        <f t="shared" si="368"/>
        <v>5788.8228374844721</v>
      </c>
      <c r="X250">
        <f t="shared" si="368"/>
        <v>5788.8228374844721</v>
      </c>
      <c r="Y250">
        <f t="shared" si="368"/>
        <v>5788.8228374844721</v>
      </c>
      <c r="Z250">
        <f t="shared" si="368"/>
        <v>5788.8228374844721</v>
      </c>
      <c r="AA250">
        <f t="shared" si="368"/>
        <v>5729.0559244366577</v>
      </c>
      <c r="AB250">
        <f t="shared" si="368"/>
        <v>5788.8228374844721</v>
      </c>
      <c r="AC250">
        <f t="shared" si="368"/>
        <v>5788.8228374844721</v>
      </c>
      <c r="AD250">
        <f t="shared" si="368"/>
        <v>6041.3017775409371</v>
      </c>
      <c r="AE250">
        <f t="shared" si="368"/>
        <v>5788.8228374844721</v>
      </c>
      <c r="AF250">
        <f t="shared" si="368"/>
        <v>5788.8228374844721</v>
      </c>
      <c r="AG250">
        <f t="shared" si="368"/>
        <v>5788.8228374844721</v>
      </c>
      <c r="AH250">
        <f t="shared" ref="AH250:BH250" si="369">(AH$93-$A250*RelentlessStrikes-0.01*AH243*AH$90*AH$13)*AH229+($A250-0.2*Ruthlessness-3*0.13*AH16)*AH227</f>
        <v>5788.8228374844721</v>
      </c>
      <c r="AI250">
        <f t="shared" si="369"/>
        <v>6014.3937799407049</v>
      </c>
      <c r="AJ250">
        <f t="shared" si="369"/>
        <v>5788.8228374844721</v>
      </c>
      <c r="AK250">
        <f t="shared" si="369"/>
        <v>6017.3863664000392</v>
      </c>
      <c r="AL250">
        <f t="shared" si="369"/>
        <v>5679.3815194325134</v>
      </c>
      <c r="AM250">
        <f t="shared" si="369"/>
        <v>5866.1077402314741</v>
      </c>
      <c r="AN250">
        <f t="shared" si="369"/>
        <v>5717.7819819068845</v>
      </c>
      <c r="AO250">
        <f t="shared" si="369"/>
        <v>5838.9322060383838</v>
      </c>
      <c r="AP250">
        <f t="shared" si="369"/>
        <v>5656.7675646287726</v>
      </c>
      <c r="AQ250">
        <f t="shared" si="369"/>
        <v>5788.8228374844721</v>
      </c>
      <c r="AR250">
        <f t="shared" si="369"/>
        <v>4704.6362062258358</v>
      </c>
      <c r="AS250">
        <f t="shared" si="369"/>
        <v>5780.1177499735368</v>
      </c>
      <c r="AT250">
        <f t="shared" si="369"/>
        <v>5788.8228374844721</v>
      </c>
      <c r="AU250">
        <f t="shared" si="369"/>
        <v>5788.8228374844721</v>
      </c>
      <c r="AV250">
        <f t="shared" si="369"/>
        <v>5788.8228374844721</v>
      </c>
      <c r="AW250">
        <f t="shared" si="369"/>
        <v>5788.8228374844721</v>
      </c>
      <c r="AX250">
        <f t="shared" si="369"/>
        <v>5788.8228374844721</v>
      </c>
      <c r="AY250">
        <f t="shared" si="369"/>
        <v>5788.8228374844721</v>
      </c>
      <c r="AZ250">
        <f t="shared" si="369"/>
        <v>5788.8228374844721</v>
      </c>
      <c r="BA250">
        <f t="shared" si="369"/>
        <v>5788.8228374844721</v>
      </c>
      <c r="BB250">
        <f t="shared" si="369"/>
        <v>5788.8228374844721</v>
      </c>
      <c r="BC250">
        <f t="shared" si="369"/>
        <v>5788.8228374844721</v>
      </c>
      <c r="BD250">
        <f t="shared" si="369"/>
        <v>5788.8228374844721</v>
      </c>
      <c r="BE250">
        <f t="shared" si="369"/>
        <v>5788.8228374844721</v>
      </c>
      <c r="BF250">
        <f t="shared" si="369"/>
        <v>5788.8228374844721</v>
      </c>
      <c r="BG250">
        <f t="shared" si="369"/>
        <v>5788.8228374844721</v>
      </c>
      <c r="BH250">
        <f t="shared" si="369"/>
        <v>5788.8228374844721</v>
      </c>
    </row>
    <row r="251" spans="1:60" x14ac:dyDescent="0.25">
      <c r="A251">
        <v>5</v>
      </c>
      <c r="B251">
        <f t="shared" ref="B251:AG251" si="370">(B$93-$A251*RelentlessStrikes-0.01*B244*B$90*B$13)*B229+($A251-0.2*Ruthlessness-3*0.13*B16)*B227</f>
        <v>6384.2010502468211</v>
      </c>
      <c r="C251">
        <f t="shared" si="370"/>
        <v>6385.4275637186311</v>
      </c>
      <c r="D251">
        <f t="shared" si="370"/>
        <v>6384.7196837969441</v>
      </c>
      <c r="E251">
        <f t="shared" si="370"/>
        <v>6385.2607668021819</v>
      </c>
      <c r="F251">
        <f t="shared" si="370"/>
        <v>6384.2010502468211</v>
      </c>
      <c r="G251">
        <f t="shared" si="370"/>
        <v>6384.2596139014286</v>
      </c>
      <c r="H251">
        <f t="shared" si="370"/>
        <v>6383.9766878836199</v>
      </c>
      <c r="I251">
        <f t="shared" si="370"/>
        <v>6384.2831983940832</v>
      </c>
      <c r="J251">
        <f t="shared" si="370"/>
        <v>6384.2010502468211</v>
      </c>
      <c r="K251">
        <f t="shared" si="370"/>
        <v>6385.8957891882992</v>
      </c>
      <c r="L251">
        <f t="shared" si="370"/>
        <v>6383.064458205421</v>
      </c>
      <c r="M251">
        <f t="shared" si="370"/>
        <v>6384.2010502468211</v>
      </c>
      <c r="N251">
        <f t="shared" si="370"/>
        <v>6399.0964822006308</v>
      </c>
      <c r="O251">
        <f t="shared" si="370"/>
        <v>6384.2010502468211</v>
      </c>
      <c r="P251">
        <f t="shared" si="370"/>
        <v>6369.3056182930104</v>
      </c>
      <c r="Q251">
        <f t="shared" si="370"/>
        <v>6384.2010502468211</v>
      </c>
      <c r="R251">
        <f t="shared" si="370"/>
        <v>6384.2010502468211</v>
      </c>
      <c r="S251">
        <f t="shared" si="370"/>
        <v>6384.2010502468211</v>
      </c>
      <c r="T251">
        <f t="shared" si="370"/>
        <v>6384.2010502468211</v>
      </c>
      <c r="U251">
        <f t="shared" si="370"/>
        <v>6135.6227489023422</v>
      </c>
      <c r="V251">
        <f t="shared" si="370"/>
        <v>6135.6227489023422</v>
      </c>
      <c r="W251">
        <f t="shared" si="370"/>
        <v>6384.2010502468211</v>
      </c>
      <c r="X251">
        <f t="shared" si="370"/>
        <v>6384.2010502468211</v>
      </c>
      <c r="Y251">
        <f t="shared" si="370"/>
        <v>6384.2010502468211</v>
      </c>
      <c r="Z251">
        <f t="shared" si="370"/>
        <v>6384.2010502468211</v>
      </c>
      <c r="AA251">
        <f t="shared" si="370"/>
        <v>6369.5582691793315</v>
      </c>
      <c r="AB251">
        <f t="shared" si="370"/>
        <v>6384.2010502468211</v>
      </c>
      <c r="AC251">
        <f t="shared" si="370"/>
        <v>6384.2010502468211</v>
      </c>
      <c r="AD251">
        <f t="shared" si="370"/>
        <v>6667.8081668090508</v>
      </c>
      <c r="AE251">
        <f t="shared" si="370"/>
        <v>6384.2010502468211</v>
      </c>
      <c r="AF251">
        <f t="shared" si="370"/>
        <v>6384.2010502468211</v>
      </c>
      <c r="AG251">
        <f t="shared" si="370"/>
        <v>6384.2010502468211</v>
      </c>
      <c r="AH251">
        <f t="shared" ref="AH251:BH251" si="371">(AH$93-$A251*RelentlessStrikes-0.01*AH244*AH$90*AH$13)*AH229+($A251-0.2*Ruthlessness-3*0.13*AH16)*AH227</f>
        <v>6384.2010502468211</v>
      </c>
      <c r="AI251">
        <f t="shared" si="371"/>
        <v>6637.5826770705453</v>
      </c>
      <c r="AJ251">
        <f t="shared" si="371"/>
        <v>6384.2010502468211</v>
      </c>
      <c r="AK251">
        <f t="shared" si="371"/>
        <v>6640.9442200832218</v>
      </c>
      <c r="AL251">
        <f t="shared" si="371"/>
        <v>6265.952600818704</v>
      </c>
      <c r="AM251">
        <f t="shared" si="371"/>
        <v>6468.3623600637357</v>
      </c>
      <c r="AN251">
        <f t="shared" si="371"/>
        <v>6307.4432848285687</v>
      </c>
      <c r="AO251">
        <f t="shared" si="371"/>
        <v>6438.7701810797826</v>
      </c>
      <c r="AP251">
        <f t="shared" si="371"/>
        <v>6239.5743806971077</v>
      </c>
      <c r="AQ251">
        <f t="shared" si="371"/>
        <v>6384.2010502468211</v>
      </c>
      <c r="AR251">
        <f t="shared" si="371"/>
        <v>5179.5492377372248</v>
      </c>
      <c r="AS251">
        <f t="shared" si="371"/>
        <v>6341.6428446378086</v>
      </c>
      <c r="AT251">
        <f t="shared" si="371"/>
        <v>6384.2010502468211</v>
      </c>
      <c r="AU251">
        <f t="shared" si="371"/>
        <v>6384.2010502468211</v>
      </c>
      <c r="AV251">
        <f t="shared" si="371"/>
        <v>6384.2010502468211</v>
      </c>
      <c r="AW251">
        <f t="shared" si="371"/>
        <v>6384.2010502468211</v>
      </c>
      <c r="AX251">
        <f t="shared" si="371"/>
        <v>6384.2010502468211</v>
      </c>
      <c r="AY251">
        <f t="shared" si="371"/>
        <v>6384.2010502468211</v>
      </c>
      <c r="AZ251">
        <f t="shared" si="371"/>
        <v>6384.2010502468211</v>
      </c>
      <c r="BA251">
        <f t="shared" si="371"/>
        <v>6384.2010502468211</v>
      </c>
      <c r="BB251">
        <f t="shared" si="371"/>
        <v>6384.2010502468211</v>
      </c>
      <c r="BC251">
        <f t="shared" si="371"/>
        <v>6384.2010502468211</v>
      </c>
      <c r="BD251">
        <f t="shared" si="371"/>
        <v>6384.2010502468211</v>
      </c>
      <c r="BE251">
        <f t="shared" si="371"/>
        <v>6384.2010502468211</v>
      </c>
      <c r="BF251">
        <f t="shared" si="371"/>
        <v>6384.2010502468211</v>
      </c>
      <c r="BG251">
        <f t="shared" si="371"/>
        <v>6384.2010502468211</v>
      </c>
      <c r="BH251">
        <f t="shared" si="371"/>
        <v>6384.2010502468211</v>
      </c>
    </row>
    <row r="253" spans="1:60" x14ac:dyDescent="0.25">
      <c r="A253" t="s">
        <v>767</v>
      </c>
    </row>
    <row r="254" spans="1:60" x14ac:dyDescent="0.25">
      <c r="A254">
        <f>1</f>
        <v>1</v>
      </c>
      <c r="B254">
        <f t="shared" ref="B254:AG254" si="372">B233-B247</f>
        <v>1310.481843870049</v>
      </c>
      <c r="C254">
        <f t="shared" si="372"/>
        <v>1310.5913452197183</v>
      </c>
      <c r="D254">
        <f t="shared" si="372"/>
        <v>1310.4676361656184</v>
      </c>
      <c r="E254">
        <f t="shared" si="372"/>
        <v>1310.6386112752693</v>
      </c>
      <c r="F254">
        <f t="shared" si="372"/>
        <v>1310.481843870049</v>
      </c>
      <c r="G254">
        <f t="shared" si="372"/>
        <v>1310.6096191164675</v>
      </c>
      <c r="H254">
        <f t="shared" si="372"/>
        <v>1309.9923259867005</v>
      </c>
      <c r="I254">
        <f t="shared" si="372"/>
        <v>1310.6610761913503</v>
      </c>
      <c r="J254">
        <f t="shared" si="372"/>
        <v>1310.481843870049</v>
      </c>
      <c r="K254">
        <f t="shared" si="372"/>
        <v>1309.5311501914816</v>
      </c>
      <c r="L254">
        <f t="shared" si="372"/>
        <v>1308.0020066888119</v>
      </c>
      <c r="M254">
        <f t="shared" si="372"/>
        <v>1310.481843870049</v>
      </c>
      <c r="N254">
        <f t="shared" si="372"/>
        <v>1342.9809681329079</v>
      </c>
      <c r="O254">
        <f t="shared" si="372"/>
        <v>1310.481843870049</v>
      </c>
      <c r="P254">
        <f t="shared" si="372"/>
        <v>1277.9827196071897</v>
      </c>
      <c r="Q254">
        <f t="shared" si="372"/>
        <v>1310.481843870049</v>
      </c>
      <c r="R254">
        <f t="shared" si="372"/>
        <v>1310.481843870049</v>
      </c>
      <c r="S254">
        <f t="shared" si="372"/>
        <v>1310.481843870049</v>
      </c>
      <c r="T254">
        <f t="shared" si="372"/>
        <v>1310.481843870049</v>
      </c>
      <c r="U254">
        <f t="shared" si="372"/>
        <v>1262.8445654059628</v>
      </c>
      <c r="V254">
        <f t="shared" si="372"/>
        <v>1262.8445654059628</v>
      </c>
      <c r="W254">
        <f t="shared" si="372"/>
        <v>1310.481843870049</v>
      </c>
      <c r="X254">
        <f t="shared" si="372"/>
        <v>1310.481843870049</v>
      </c>
      <c r="Y254">
        <f t="shared" si="372"/>
        <v>1310.481843870049</v>
      </c>
      <c r="Z254">
        <f t="shared" si="372"/>
        <v>1310.481843870049</v>
      </c>
      <c r="AA254">
        <f t="shared" si="372"/>
        <v>1505.6211528588369</v>
      </c>
      <c r="AB254">
        <f t="shared" si="372"/>
        <v>1310.481843870049</v>
      </c>
      <c r="AC254">
        <f t="shared" si="372"/>
        <v>2373.1158524835432</v>
      </c>
      <c r="AD254">
        <f t="shared" si="372"/>
        <v>1151.387433330875</v>
      </c>
      <c r="AE254">
        <f t="shared" si="372"/>
        <v>1310.481843870049</v>
      </c>
      <c r="AF254">
        <f t="shared" si="372"/>
        <v>1310.481843870049</v>
      </c>
      <c r="AG254">
        <f t="shared" si="372"/>
        <v>1310.481843870049</v>
      </c>
      <c r="AH254">
        <f t="shared" ref="AH254:BH254" si="373">AH233-AH247</f>
        <v>1310.481843870049</v>
      </c>
      <c r="AI254">
        <f t="shared" si="373"/>
        <v>1168.342954516289</v>
      </c>
      <c r="AJ254">
        <f t="shared" si="373"/>
        <v>1310.481843870049</v>
      </c>
      <c r="AK254">
        <f t="shared" si="373"/>
        <v>1166.4572377169843</v>
      </c>
      <c r="AL254">
        <f t="shared" si="373"/>
        <v>1313.7212004803332</v>
      </c>
      <c r="AM254">
        <f t="shared" si="373"/>
        <v>1317.9546173647968</v>
      </c>
      <c r="AN254">
        <f t="shared" si="373"/>
        <v>1312.584584125847</v>
      </c>
      <c r="AO254">
        <f t="shared" si="373"/>
        <v>1315.3365532564867</v>
      </c>
      <c r="AP254">
        <f t="shared" si="373"/>
        <v>1283.3733425820114</v>
      </c>
      <c r="AQ254">
        <f t="shared" si="373"/>
        <v>1310.481843870049</v>
      </c>
      <c r="AR254">
        <f t="shared" si="373"/>
        <v>2033.2729313758068</v>
      </c>
      <c r="AS254">
        <f t="shared" si="373"/>
        <v>1217.6275770867505</v>
      </c>
      <c r="AT254">
        <f t="shared" si="373"/>
        <v>1310.481843870049</v>
      </c>
      <c r="AU254">
        <f t="shared" si="373"/>
        <v>1310.481843870049</v>
      </c>
      <c r="AV254">
        <f t="shared" si="373"/>
        <v>1310.481843870049</v>
      </c>
      <c r="AW254">
        <f t="shared" si="373"/>
        <v>1310.481843870049</v>
      </c>
      <c r="AX254">
        <f t="shared" si="373"/>
        <v>1310.481843870049</v>
      </c>
      <c r="AY254">
        <f t="shared" si="373"/>
        <v>1310.481843870049</v>
      </c>
      <c r="AZ254">
        <f t="shared" si="373"/>
        <v>1310.481843870049</v>
      </c>
      <c r="BA254">
        <f t="shared" si="373"/>
        <v>1310.481843870049</v>
      </c>
      <c r="BB254">
        <f t="shared" si="373"/>
        <v>1310.481843870049</v>
      </c>
      <c r="BC254">
        <f t="shared" si="373"/>
        <v>1310.481843870049</v>
      </c>
      <c r="BD254">
        <f t="shared" si="373"/>
        <v>1310.481843870049</v>
      </c>
      <c r="BE254">
        <f t="shared" si="373"/>
        <v>1310.481843870049</v>
      </c>
      <c r="BF254">
        <f t="shared" si="373"/>
        <v>1310.481843870049</v>
      </c>
      <c r="BG254">
        <f t="shared" si="373"/>
        <v>1310.481843870049</v>
      </c>
      <c r="BH254">
        <f t="shared" si="373"/>
        <v>1310.481843870049</v>
      </c>
    </row>
    <row r="255" spans="1:60" x14ac:dyDescent="0.25">
      <c r="A255">
        <f>2</f>
        <v>2</v>
      </c>
      <c r="B255">
        <f t="shared" ref="B255:AG255" si="374">B234-B248</f>
        <v>3678.3510659933454</v>
      </c>
      <c r="C255">
        <f t="shared" si="374"/>
        <v>3679.0005995152324</v>
      </c>
      <c r="D255">
        <f t="shared" si="374"/>
        <v>3678.6014899861175</v>
      </c>
      <c r="E255">
        <f t="shared" si="374"/>
        <v>3678.9367313061875</v>
      </c>
      <c r="F255">
        <f t="shared" si="374"/>
        <v>3678.3510659933454</v>
      </c>
      <c r="G255">
        <f t="shared" si="374"/>
        <v>3678.4322565145076</v>
      </c>
      <c r="H255">
        <f t="shared" si="374"/>
        <v>3678.0400181716341</v>
      </c>
      <c r="I255">
        <f t="shared" si="374"/>
        <v>3678.4649531975056</v>
      </c>
      <c r="J255">
        <f t="shared" si="374"/>
        <v>3678.3510659933454</v>
      </c>
      <c r="K255">
        <f t="shared" si="374"/>
        <v>3677.2143609990508</v>
      </c>
      <c r="L255">
        <f t="shared" si="374"/>
        <v>3676.7753361177674</v>
      </c>
      <c r="M255">
        <f t="shared" si="374"/>
        <v>3678.3510659933454</v>
      </c>
      <c r="N255">
        <f t="shared" si="374"/>
        <v>3699.0015512020373</v>
      </c>
      <c r="O255">
        <f t="shared" si="374"/>
        <v>3678.3510659933454</v>
      </c>
      <c r="P255">
        <f t="shared" si="374"/>
        <v>3657.7005807846535</v>
      </c>
      <c r="Q255">
        <f t="shared" si="374"/>
        <v>3678.3510659933454</v>
      </c>
      <c r="R255">
        <f t="shared" si="374"/>
        <v>3678.3510659933454</v>
      </c>
      <c r="S255">
        <f t="shared" si="374"/>
        <v>3678.3510659933454</v>
      </c>
      <c r="T255">
        <f t="shared" si="374"/>
        <v>3678.3510659933454</v>
      </c>
      <c r="U255">
        <f t="shared" si="374"/>
        <v>3536.517903293061</v>
      </c>
      <c r="V255">
        <f t="shared" si="374"/>
        <v>3536.517903293061</v>
      </c>
      <c r="W255">
        <f t="shared" si="374"/>
        <v>3678.3510659933454</v>
      </c>
      <c r="X255">
        <f t="shared" si="374"/>
        <v>3678.3510659933454</v>
      </c>
      <c r="Y255">
        <f t="shared" si="374"/>
        <v>3678.3510659933454</v>
      </c>
      <c r="Z255">
        <f t="shared" si="374"/>
        <v>3678.3510659933454</v>
      </c>
      <c r="AA255">
        <f t="shared" si="374"/>
        <v>3828.3662430018085</v>
      </c>
      <c r="AB255">
        <f t="shared" si="374"/>
        <v>3678.3510659933454</v>
      </c>
      <c r="AC255">
        <f t="shared" si="374"/>
        <v>5333.6345615839691</v>
      </c>
      <c r="AD255">
        <f t="shared" si="374"/>
        <v>3488.1284789484071</v>
      </c>
      <c r="AE255">
        <f t="shared" si="374"/>
        <v>3678.3510659933454</v>
      </c>
      <c r="AF255">
        <f t="shared" si="374"/>
        <v>3678.3510659933454</v>
      </c>
      <c r="AG255">
        <f t="shared" si="374"/>
        <v>3678.3510659933454</v>
      </c>
      <c r="AH255">
        <f t="shared" ref="AH255:BH255" si="375">AH234-AH248</f>
        <v>3678.3510659933454</v>
      </c>
      <c r="AI255">
        <f t="shared" si="375"/>
        <v>3508.4014922720944</v>
      </c>
      <c r="AJ255">
        <f t="shared" si="375"/>
        <v>3678.3510659933454</v>
      </c>
      <c r="AK255">
        <f t="shared" si="375"/>
        <v>3506.1468189194466</v>
      </c>
      <c r="AL255">
        <f t="shared" si="375"/>
        <v>3621.2543956416839</v>
      </c>
      <c r="AM255">
        <f t="shared" si="375"/>
        <v>3722.9044604650117</v>
      </c>
      <c r="AN255">
        <f t="shared" si="375"/>
        <v>3641.2883150633197</v>
      </c>
      <c r="AO255">
        <f t="shared" si="375"/>
        <v>3707.2427311160136</v>
      </c>
      <c r="AP255">
        <f t="shared" si="375"/>
        <v>3596.0794139405343</v>
      </c>
      <c r="AQ255">
        <f t="shared" si="375"/>
        <v>3678.3510659933454</v>
      </c>
      <c r="AR255">
        <f t="shared" si="375"/>
        <v>4521.6073347500624</v>
      </c>
      <c r="AS255">
        <f t="shared" si="375"/>
        <v>3619.3499173081245</v>
      </c>
      <c r="AT255">
        <f t="shared" si="375"/>
        <v>3678.3510659933454</v>
      </c>
      <c r="AU255">
        <f t="shared" si="375"/>
        <v>3678.3510659933454</v>
      </c>
      <c r="AV255">
        <f t="shared" si="375"/>
        <v>3678.3510659933454</v>
      </c>
      <c r="AW255">
        <f t="shared" si="375"/>
        <v>3678.3510659933454</v>
      </c>
      <c r="AX255">
        <f t="shared" si="375"/>
        <v>3678.3510659933454</v>
      </c>
      <c r="AY255">
        <f t="shared" si="375"/>
        <v>3678.3510659933454</v>
      </c>
      <c r="AZ255">
        <f t="shared" si="375"/>
        <v>3678.3510659933454</v>
      </c>
      <c r="BA255">
        <f t="shared" si="375"/>
        <v>3678.3510659933454</v>
      </c>
      <c r="BB255">
        <f t="shared" si="375"/>
        <v>3678.3510659933454</v>
      </c>
      <c r="BC255">
        <f t="shared" si="375"/>
        <v>3678.3510659933454</v>
      </c>
      <c r="BD255">
        <f t="shared" si="375"/>
        <v>3678.3510659933454</v>
      </c>
      <c r="BE255">
        <f t="shared" si="375"/>
        <v>3678.3510659933454</v>
      </c>
      <c r="BF255">
        <f t="shared" si="375"/>
        <v>3678.3510659933454</v>
      </c>
      <c r="BG255">
        <f t="shared" si="375"/>
        <v>3678.3510659933454</v>
      </c>
      <c r="BH255">
        <f t="shared" si="375"/>
        <v>3678.3510659933454</v>
      </c>
    </row>
    <row r="256" spans="1:60" x14ac:dyDescent="0.25">
      <c r="A256">
        <f>3</f>
        <v>3</v>
      </c>
      <c r="B256">
        <f t="shared" ref="B256:AG256" si="376">B235-B249</f>
        <v>6011.4727075283899</v>
      </c>
      <c r="C256">
        <f t="shared" si="376"/>
        <v>6012.633013734885</v>
      </c>
      <c r="D256">
        <f t="shared" si="376"/>
        <v>6011.9644355671007</v>
      </c>
      <c r="E256">
        <f t="shared" si="376"/>
        <v>6012.4813356687791</v>
      </c>
      <c r="F256">
        <f t="shared" si="376"/>
        <v>6011.4727075283899</v>
      </c>
      <c r="G256">
        <f t="shared" si="376"/>
        <v>6011.5073133242959</v>
      </c>
      <c r="H256">
        <f t="shared" si="376"/>
        <v>6011.3401297683167</v>
      </c>
      <c r="I256">
        <f t="shared" si="376"/>
        <v>6011.5212496154099</v>
      </c>
      <c r="J256">
        <f t="shared" si="376"/>
        <v>6011.4727075283899</v>
      </c>
      <c r="K256">
        <f t="shared" si="376"/>
        <v>6010.1499912183672</v>
      </c>
      <c r="L256">
        <f t="shared" si="376"/>
        <v>6010.8010849584716</v>
      </c>
      <c r="M256">
        <f t="shared" si="376"/>
        <v>6011.4727075283899</v>
      </c>
      <c r="N256">
        <f t="shared" si="376"/>
        <v>6020.2745536829152</v>
      </c>
      <c r="O256">
        <f t="shared" si="376"/>
        <v>6011.4727075283899</v>
      </c>
      <c r="P256">
        <f t="shared" si="376"/>
        <v>6002.6708613738665</v>
      </c>
      <c r="Q256">
        <f t="shared" si="376"/>
        <v>6011.4727075283899</v>
      </c>
      <c r="R256">
        <f t="shared" si="376"/>
        <v>6011.4727075283899</v>
      </c>
      <c r="S256">
        <f t="shared" si="376"/>
        <v>6011.4727075283899</v>
      </c>
      <c r="T256">
        <f t="shared" si="376"/>
        <v>6011.4727075283899</v>
      </c>
      <c r="U256">
        <f t="shared" si="376"/>
        <v>5776.8059391295255</v>
      </c>
      <c r="V256">
        <f t="shared" si="376"/>
        <v>5776.8059391295255</v>
      </c>
      <c r="W256">
        <f t="shared" si="376"/>
        <v>6011.4727075283899</v>
      </c>
      <c r="X256">
        <f t="shared" si="376"/>
        <v>6011.4727075283899</v>
      </c>
      <c r="Y256">
        <f t="shared" si="376"/>
        <v>6011.4727075283899</v>
      </c>
      <c r="Z256">
        <f t="shared" si="376"/>
        <v>6011.4727075283899</v>
      </c>
      <c r="AA256">
        <f t="shared" si="376"/>
        <v>6116.3637525565291</v>
      </c>
      <c r="AB256">
        <f t="shared" si="376"/>
        <v>6011.4727075283899</v>
      </c>
      <c r="AC256">
        <f t="shared" si="376"/>
        <v>8252.4561739784913</v>
      </c>
      <c r="AD256">
        <f t="shared" si="376"/>
        <v>5790.1219439776887</v>
      </c>
      <c r="AE256">
        <f t="shared" si="376"/>
        <v>6011.4727075283899</v>
      </c>
      <c r="AF256">
        <f t="shared" si="376"/>
        <v>6011.4727075283899</v>
      </c>
      <c r="AG256">
        <f t="shared" si="376"/>
        <v>6011.4727075283899</v>
      </c>
      <c r="AH256">
        <f t="shared" ref="AH256:BH256" si="377">AH235-AH249</f>
        <v>6011.4727075283899</v>
      </c>
      <c r="AI256">
        <f t="shared" si="377"/>
        <v>5813.7124494396485</v>
      </c>
      <c r="AJ256">
        <f t="shared" si="377"/>
        <v>6011.4727075283899</v>
      </c>
      <c r="AK256">
        <f t="shared" si="377"/>
        <v>5811.0888195336574</v>
      </c>
      <c r="AL256">
        <f t="shared" si="377"/>
        <v>5899.3587147023254</v>
      </c>
      <c r="AM256">
        <f t="shared" si="377"/>
        <v>6091.0931299780259</v>
      </c>
      <c r="AN256">
        <f t="shared" si="377"/>
        <v>5938.6969577991895</v>
      </c>
      <c r="AO256">
        <f t="shared" si="377"/>
        <v>6063.0970893567446</v>
      </c>
      <c r="AP256">
        <f t="shared" si="377"/>
        <v>5874.8321723844138</v>
      </c>
      <c r="AQ256">
        <f t="shared" si="377"/>
        <v>6011.4727075283899</v>
      </c>
      <c r="AR256">
        <f t="shared" si="377"/>
        <v>6975.194157536067</v>
      </c>
      <c r="AS256">
        <f t="shared" si="377"/>
        <v>5986.3246769412472</v>
      </c>
      <c r="AT256">
        <f t="shared" si="377"/>
        <v>6011.4727075283899</v>
      </c>
      <c r="AU256">
        <f t="shared" si="377"/>
        <v>6011.4727075283899</v>
      </c>
      <c r="AV256">
        <f t="shared" si="377"/>
        <v>6011.4727075283899</v>
      </c>
      <c r="AW256">
        <f t="shared" si="377"/>
        <v>6011.4727075283899</v>
      </c>
      <c r="AX256">
        <f t="shared" si="377"/>
        <v>6011.4727075283899</v>
      </c>
      <c r="AY256">
        <f t="shared" si="377"/>
        <v>6011.4727075283899</v>
      </c>
      <c r="AZ256">
        <f t="shared" si="377"/>
        <v>6011.4727075283899</v>
      </c>
      <c r="BA256">
        <f t="shared" si="377"/>
        <v>6011.4727075283899</v>
      </c>
      <c r="BB256">
        <f t="shared" si="377"/>
        <v>6011.4727075283899</v>
      </c>
      <c r="BC256">
        <f t="shared" si="377"/>
        <v>6011.4727075283899</v>
      </c>
      <c r="BD256">
        <f t="shared" si="377"/>
        <v>6011.4727075283899</v>
      </c>
      <c r="BE256">
        <f t="shared" si="377"/>
        <v>6011.4727075283899</v>
      </c>
      <c r="BF256">
        <f t="shared" si="377"/>
        <v>6011.4727075283899</v>
      </c>
      <c r="BG256">
        <f t="shared" si="377"/>
        <v>6011.4727075283899</v>
      </c>
      <c r="BH256">
        <f t="shared" si="377"/>
        <v>6011.4727075283899</v>
      </c>
    </row>
    <row r="257" spans="1:60" x14ac:dyDescent="0.25">
      <c r="A257">
        <f>4</f>
        <v>4</v>
      </c>
      <c r="B257">
        <f t="shared" ref="B257:AG257" si="378">B236-B250</f>
        <v>8377.1733692843591</v>
      </c>
      <c r="C257">
        <f t="shared" si="378"/>
        <v>8378.8331555295372</v>
      </c>
      <c r="D257">
        <f t="shared" si="378"/>
        <v>8377.8930712825768</v>
      </c>
      <c r="E257">
        <f t="shared" si="378"/>
        <v>8378.6105249301945</v>
      </c>
      <c r="F257">
        <f t="shared" si="378"/>
        <v>8377.1733692843591</v>
      </c>
      <c r="G257">
        <f t="shared" si="378"/>
        <v>8377.1613903550096</v>
      </c>
      <c r="H257">
        <f t="shared" si="378"/>
        <v>8377.219261585924</v>
      </c>
      <c r="I257">
        <f t="shared" si="378"/>
        <v>8377.156566254238</v>
      </c>
      <c r="J257">
        <f t="shared" si="378"/>
        <v>8377.1733692843591</v>
      </c>
      <c r="K257">
        <f t="shared" si="378"/>
        <v>8375.6646416586082</v>
      </c>
      <c r="L257">
        <f t="shared" si="378"/>
        <v>8377.4058540201004</v>
      </c>
      <c r="M257">
        <f t="shared" si="378"/>
        <v>8377.1733692843591</v>
      </c>
      <c r="N257">
        <f t="shared" si="378"/>
        <v>8374.1265763847168</v>
      </c>
      <c r="O257">
        <f t="shared" si="378"/>
        <v>8377.1733692843591</v>
      </c>
      <c r="P257">
        <f t="shared" si="378"/>
        <v>8380.2201621840031</v>
      </c>
      <c r="Q257">
        <f t="shared" si="378"/>
        <v>8377.1733692843591</v>
      </c>
      <c r="R257">
        <f t="shared" si="378"/>
        <v>8377.1733692843591</v>
      </c>
      <c r="S257">
        <f t="shared" si="378"/>
        <v>8377.1733692843591</v>
      </c>
      <c r="T257">
        <f t="shared" si="378"/>
        <v>8377.1733692843591</v>
      </c>
      <c r="U257">
        <f t="shared" si="378"/>
        <v>8048.3957350360715</v>
      </c>
      <c r="V257">
        <f t="shared" si="378"/>
        <v>8048.3957350360715</v>
      </c>
      <c r="W257">
        <f t="shared" si="378"/>
        <v>8377.1733692843591</v>
      </c>
      <c r="X257">
        <f t="shared" si="378"/>
        <v>8377.1733692843591</v>
      </c>
      <c r="Y257">
        <f t="shared" si="378"/>
        <v>8377.1733692843591</v>
      </c>
      <c r="Z257">
        <f t="shared" si="378"/>
        <v>8377.1733692843591</v>
      </c>
      <c r="AA257">
        <f t="shared" si="378"/>
        <v>8436.9402823321743</v>
      </c>
      <c r="AB257">
        <f t="shared" si="378"/>
        <v>8377.1733692843591</v>
      </c>
      <c r="AC257">
        <f t="shared" si="378"/>
        <v>11210.372610638125</v>
      </c>
      <c r="AD257">
        <f t="shared" si="378"/>
        <v>8124.6944292278949</v>
      </c>
      <c r="AE257">
        <f t="shared" si="378"/>
        <v>8377.1733692843591</v>
      </c>
      <c r="AF257">
        <f t="shared" si="378"/>
        <v>8377.1733692843591</v>
      </c>
      <c r="AG257">
        <f t="shared" si="378"/>
        <v>8377.1733692843591</v>
      </c>
      <c r="AH257">
        <f t="shared" ref="AH257:BH257" si="379">AH236-AH250</f>
        <v>8377.1733692843591</v>
      </c>
      <c r="AI257">
        <f t="shared" si="379"/>
        <v>8151.6024268281271</v>
      </c>
      <c r="AJ257">
        <f t="shared" si="379"/>
        <v>8377.1733692843591</v>
      </c>
      <c r="AK257">
        <f t="shared" si="379"/>
        <v>8148.6098403687929</v>
      </c>
      <c r="AL257">
        <f t="shared" si="379"/>
        <v>8213.0813136910656</v>
      </c>
      <c r="AM257">
        <f t="shared" si="379"/>
        <v>8491.0814061325436</v>
      </c>
      <c r="AN257">
        <f t="shared" si="379"/>
        <v>8270.6574735483646</v>
      </c>
      <c r="AO257">
        <f t="shared" si="379"/>
        <v>8451.0261498931177</v>
      </c>
      <c r="AP257">
        <f t="shared" si="379"/>
        <v>8185.4192527950881</v>
      </c>
      <c r="AQ257">
        <f t="shared" si="379"/>
        <v>8377.1733692843591</v>
      </c>
      <c r="AR257">
        <f t="shared" si="379"/>
        <v>9461.3600005429962</v>
      </c>
      <c r="AS257">
        <f t="shared" si="379"/>
        <v>8385.8784567952953</v>
      </c>
      <c r="AT257">
        <f t="shared" si="379"/>
        <v>8377.1733692843591</v>
      </c>
      <c r="AU257">
        <f t="shared" si="379"/>
        <v>8377.1733692843591</v>
      </c>
      <c r="AV257">
        <f t="shared" si="379"/>
        <v>8377.1733692843591</v>
      </c>
      <c r="AW257">
        <f t="shared" si="379"/>
        <v>8377.1733692843591</v>
      </c>
      <c r="AX257">
        <f t="shared" si="379"/>
        <v>8377.1733692843591</v>
      </c>
      <c r="AY257">
        <f t="shared" si="379"/>
        <v>8377.1733692843591</v>
      </c>
      <c r="AZ257">
        <f t="shared" si="379"/>
        <v>8377.1733692843591</v>
      </c>
      <c r="BA257">
        <f t="shared" si="379"/>
        <v>8377.1733692843591</v>
      </c>
      <c r="BB257">
        <f t="shared" si="379"/>
        <v>8377.1733692843591</v>
      </c>
      <c r="BC257">
        <f t="shared" si="379"/>
        <v>8377.1733692843591</v>
      </c>
      <c r="BD257">
        <f t="shared" si="379"/>
        <v>8377.1733692843591</v>
      </c>
      <c r="BE257">
        <f t="shared" si="379"/>
        <v>8377.1733692843591</v>
      </c>
      <c r="BF257">
        <f t="shared" si="379"/>
        <v>8377.1733692843591</v>
      </c>
      <c r="BG257">
        <f t="shared" si="379"/>
        <v>8377.1733692843591</v>
      </c>
      <c r="BH257">
        <f t="shared" si="379"/>
        <v>8377.1733692843591</v>
      </c>
    </row>
    <row r="258" spans="1:60" x14ac:dyDescent="0.25">
      <c r="A258">
        <f>5</f>
        <v>5</v>
      </c>
      <c r="B258">
        <f t="shared" ref="B258:AG258" si="380">B237-B251</f>
        <v>10809.116351665856</v>
      </c>
      <c r="C258">
        <f t="shared" si="380"/>
        <v>10811.273308724622</v>
      </c>
      <c r="D258">
        <f t="shared" si="380"/>
        <v>10810.055696319554</v>
      </c>
      <c r="E258">
        <f t="shared" si="380"/>
        <v>10810.993349374025</v>
      </c>
      <c r="F258">
        <f t="shared" si="380"/>
        <v>10809.116351665856</v>
      </c>
      <c r="G258">
        <f t="shared" si="380"/>
        <v>10809.057788011251</v>
      </c>
      <c r="H258">
        <f t="shared" si="380"/>
        <v>10809.340714029058</v>
      </c>
      <c r="I258">
        <f t="shared" si="380"/>
        <v>10809.034203518595</v>
      </c>
      <c r="J258">
        <f t="shared" si="380"/>
        <v>10809.116351665856</v>
      </c>
      <c r="K258">
        <f t="shared" si="380"/>
        <v>10807.421612724378</v>
      </c>
      <c r="L258">
        <f t="shared" si="380"/>
        <v>10810.252943707257</v>
      </c>
      <c r="M258">
        <f t="shared" si="380"/>
        <v>10809.116351665856</v>
      </c>
      <c r="N258">
        <f t="shared" si="380"/>
        <v>10794.220919712046</v>
      </c>
      <c r="O258">
        <f t="shared" si="380"/>
        <v>10809.116351665856</v>
      </c>
      <c r="P258">
        <f t="shared" si="380"/>
        <v>10824.011783619668</v>
      </c>
      <c r="Q258">
        <f t="shared" si="380"/>
        <v>10809.116351665856</v>
      </c>
      <c r="R258">
        <f t="shared" si="380"/>
        <v>10809.116351665856</v>
      </c>
      <c r="S258">
        <f t="shared" si="380"/>
        <v>10809.116351665856</v>
      </c>
      <c r="T258">
        <f t="shared" si="380"/>
        <v>10809.116351665856</v>
      </c>
      <c r="U258">
        <f t="shared" si="380"/>
        <v>10383.630822073066</v>
      </c>
      <c r="V258">
        <f t="shared" si="380"/>
        <v>10383.630822073066</v>
      </c>
      <c r="W258">
        <f t="shared" si="380"/>
        <v>10809.116351665856</v>
      </c>
      <c r="X258">
        <f t="shared" si="380"/>
        <v>10809.116351665856</v>
      </c>
      <c r="Y258">
        <f t="shared" si="380"/>
        <v>10809.116351665856</v>
      </c>
      <c r="Z258">
        <f t="shared" si="380"/>
        <v>10809.116351665856</v>
      </c>
      <c r="AA258">
        <f t="shared" si="380"/>
        <v>10823.759132733347</v>
      </c>
      <c r="AB258">
        <f t="shared" si="380"/>
        <v>10809.116351665856</v>
      </c>
      <c r="AC258">
        <f t="shared" si="380"/>
        <v>14247.779832048389</v>
      </c>
      <c r="AD258">
        <f t="shared" si="380"/>
        <v>10525.509235103627</v>
      </c>
      <c r="AE258">
        <f t="shared" si="380"/>
        <v>10809.116351665856</v>
      </c>
      <c r="AF258">
        <f t="shared" si="380"/>
        <v>10809.116351665856</v>
      </c>
      <c r="AG258">
        <f t="shared" si="380"/>
        <v>10809.116351665856</v>
      </c>
      <c r="AH258">
        <f t="shared" ref="AH258:BH258" si="381">AH237-AH251</f>
        <v>10809.116351665856</v>
      </c>
      <c r="AI258">
        <f t="shared" si="381"/>
        <v>10555.734724842132</v>
      </c>
      <c r="AJ258">
        <f t="shared" si="381"/>
        <v>10809.116351665856</v>
      </c>
      <c r="AK258">
        <f t="shared" si="381"/>
        <v>10552.373181829456</v>
      </c>
      <c r="AL258">
        <f t="shared" si="381"/>
        <v>10594.945770622313</v>
      </c>
      <c r="AM258">
        <f t="shared" si="381"/>
        <v>10957.149679042923</v>
      </c>
      <c r="AN258">
        <f t="shared" si="381"/>
        <v>10670.093342918291</v>
      </c>
      <c r="AO258">
        <f t="shared" si="381"/>
        <v>10905.09317368235</v>
      </c>
      <c r="AP258">
        <f t="shared" si="381"/>
        <v>10560.734472613291</v>
      </c>
      <c r="AQ258">
        <f t="shared" si="381"/>
        <v>10809.116351665856</v>
      </c>
      <c r="AR258">
        <f t="shared" si="381"/>
        <v>12013.768164175453</v>
      </c>
      <c r="AS258">
        <f t="shared" si="381"/>
        <v>10851.67455727487</v>
      </c>
      <c r="AT258">
        <f t="shared" si="381"/>
        <v>10809.116351665856</v>
      </c>
      <c r="AU258">
        <f t="shared" si="381"/>
        <v>10809.116351665856</v>
      </c>
      <c r="AV258">
        <f t="shared" si="381"/>
        <v>10809.116351665856</v>
      </c>
      <c r="AW258">
        <f t="shared" si="381"/>
        <v>10809.116351665856</v>
      </c>
      <c r="AX258">
        <f t="shared" si="381"/>
        <v>10809.116351665856</v>
      </c>
      <c r="AY258">
        <f t="shared" si="381"/>
        <v>10809.116351665856</v>
      </c>
      <c r="AZ258">
        <f t="shared" si="381"/>
        <v>10809.116351665856</v>
      </c>
      <c r="BA258">
        <f t="shared" si="381"/>
        <v>10809.116351665856</v>
      </c>
      <c r="BB258">
        <f t="shared" si="381"/>
        <v>10809.116351665856</v>
      </c>
      <c r="BC258">
        <f t="shared" si="381"/>
        <v>10809.116351665856</v>
      </c>
      <c r="BD258">
        <f t="shared" si="381"/>
        <v>10809.116351665856</v>
      </c>
      <c r="BE258">
        <f t="shared" si="381"/>
        <v>10809.116351665856</v>
      </c>
      <c r="BF258">
        <f t="shared" si="381"/>
        <v>10809.116351665856</v>
      </c>
      <c r="BG258">
        <f t="shared" si="381"/>
        <v>10809.116351665856</v>
      </c>
      <c r="BH258">
        <f t="shared" si="381"/>
        <v>10809.116351665856</v>
      </c>
    </row>
    <row r="260" spans="1:60" x14ac:dyDescent="0.25">
      <c r="A260" t="s">
        <v>768</v>
      </c>
    </row>
    <row r="261" spans="1:60" x14ac:dyDescent="0.25">
      <c r="A261">
        <f>1</f>
        <v>1</v>
      </c>
      <c r="B261">
        <f t="shared" ref="B261:AG261" si="382">B254/B240</f>
        <v>109.20682032250409</v>
      </c>
      <c r="C261">
        <f t="shared" si="382"/>
        <v>109.21594543497652</v>
      </c>
      <c r="D261">
        <f t="shared" si="382"/>
        <v>109.20563634713487</v>
      </c>
      <c r="E261">
        <f t="shared" si="382"/>
        <v>109.21988427293911</v>
      </c>
      <c r="F261">
        <f t="shared" si="382"/>
        <v>109.20682032250409</v>
      </c>
      <c r="G261">
        <f t="shared" si="382"/>
        <v>109.21746825970563</v>
      </c>
      <c r="H261">
        <f t="shared" si="382"/>
        <v>109.16602716555838</v>
      </c>
      <c r="I261">
        <f t="shared" si="382"/>
        <v>109.22175634927919</v>
      </c>
      <c r="J261">
        <f t="shared" si="382"/>
        <v>109.20682032250409</v>
      </c>
      <c r="K261">
        <f t="shared" si="382"/>
        <v>109.12759584929013</v>
      </c>
      <c r="L261">
        <f t="shared" si="382"/>
        <v>109.00016722406765</v>
      </c>
      <c r="M261">
        <f t="shared" si="382"/>
        <v>109.20682032250409</v>
      </c>
      <c r="N261">
        <f t="shared" si="382"/>
        <v>111.91508067774232</v>
      </c>
      <c r="O261">
        <f t="shared" si="382"/>
        <v>109.20682032250409</v>
      </c>
      <c r="P261">
        <f t="shared" si="382"/>
        <v>106.49855996726581</v>
      </c>
      <c r="Q261">
        <f t="shared" si="382"/>
        <v>109.20682032250409</v>
      </c>
      <c r="R261">
        <f t="shared" si="382"/>
        <v>109.20682032250409</v>
      </c>
      <c r="S261">
        <f t="shared" si="382"/>
        <v>109.20682032250409</v>
      </c>
      <c r="T261">
        <f t="shared" si="382"/>
        <v>109.20682032250409</v>
      </c>
      <c r="U261">
        <f t="shared" si="382"/>
        <v>105.23704711716357</v>
      </c>
      <c r="V261">
        <f t="shared" si="382"/>
        <v>105.23704711716357</v>
      </c>
      <c r="W261">
        <f t="shared" si="382"/>
        <v>109.20682032250409</v>
      </c>
      <c r="X261">
        <f t="shared" si="382"/>
        <v>109.20682032250409</v>
      </c>
      <c r="Y261">
        <f t="shared" si="382"/>
        <v>109.20682032250409</v>
      </c>
      <c r="Z261">
        <f t="shared" si="382"/>
        <v>109.20682032250409</v>
      </c>
      <c r="AA261">
        <f t="shared" si="382"/>
        <v>125.46842940490308</v>
      </c>
      <c r="AB261">
        <f t="shared" si="382"/>
        <v>109.20682032250409</v>
      </c>
      <c r="AC261">
        <f t="shared" si="382"/>
        <v>197.75965437362859</v>
      </c>
      <c r="AD261">
        <f t="shared" si="382"/>
        <v>95.948952777572913</v>
      </c>
      <c r="AE261">
        <f t="shared" si="382"/>
        <v>109.20682032250409</v>
      </c>
      <c r="AF261">
        <f t="shared" si="382"/>
        <v>109.20682032250409</v>
      </c>
      <c r="AG261">
        <f t="shared" si="382"/>
        <v>109.20682032250409</v>
      </c>
      <c r="AH261">
        <f t="shared" ref="AH261:BH261" si="383">AH254/AH240</f>
        <v>109.20682032250409</v>
      </c>
      <c r="AI261">
        <f t="shared" si="383"/>
        <v>97.361912876357408</v>
      </c>
      <c r="AJ261">
        <f t="shared" si="383"/>
        <v>109.20682032250409</v>
      </c>
      <c r="AK261">
        <f t="shared" si="383"/>
        <v>97.204769809748697</v>
      </c>
      <c r="AL261">
        <f t="shared" si="383"/>
        <v>109.47676670669443</v>
      </c>
      <c r="AM261">
        <f t="shared" si="383"/>
        <v>109.82955144706641</v>
      </c>
      <c r="AN261">
        <f t="shared" si="383"/>
        <v>109.38204867715392</v>
      </c>
      <c r="AO261">
        <f t="shared" si="383"/>
        <v>109.61137943804056</v>
      </c>
      <c r="AP261">
        <f t="shared" si="383"/>
        <v>106.94777854850095</v>
      </c>
      <c r="AQ261">
        <f t="shared" si="383"/>
        <v>109.20682032250409</v>
      </c>
      <c r="AR261">
        <f t="shared" si="383"/>
        <v>169.4394109479839</v>
      </c>
      <c r="AS261">
        <f t="shared" si="383"/>
        <v>101.46896475722922</v>
      </c>
      <c r="AT261">
        <f t="shared" si="383"/>
        <v>109.20682032250409</v>
      </c>
      <c r="AU261">
        <f t="shared" si="383"/>
        <v>109.20682032250409</v>
      </c>
      <c r="AV261">
        <f t="shared" si="383"/>
        <v>109.20682032250409</v>
      </c>
      <c r="AW261">
        <f t="shared" si="383"/>
        <v>109.20682032250409</v>
      </c>
      <c r="AX261">
        <f t="shared" si="383"/>
        <v>109.20682032250409</v>
      </c>
      <c r="AY261">
        <f t="shared" si="383"/>
        <v>109.20682032250409</v>
      </c>
      <c r="AZ261">
        <f t="shared" si="383"/>
        <v>109.20682032250409</v>
      </c>
      <c r="BA261">
        <f t="shared" si="383"/>
        <v>109.20682032250409</v>
      </c>
      <c r="BB261">
        <f t="shared" si="383"/>
        <v>109.20682032250409</v>
      </c>
      <c r="BC261">
        <f t="shared" si="383"/>
        <v>109.20682032250409</v>
      </c>
      <c r="BD261">
        <f t="shared" si="383"/>
        <v>109.20682032250409</v>
      </c>
      <c r="BE261">
        <f t="shared" si="383"/>
        <v>109.20682032250409</v>
      </c>
      <c r="BF261">
        <f t="shared" si="383"/>
        <v>109.20682032250409</v>
      </c>
      <c r="BG261">
        <f t="shared" si="383"/>
        <v>109.20682032250409</v>
      </c>
      <c r="BH261">
        <f t="shared" si="383"/>
        <v>109.20682032250409</v>
      </c>
    </row>
    <row r="262" spans="1:60" x14ac:dyDescent="0.25">
      <c r="A262">
        <f>2</f>
        <v>2</v>
      </c>
      <c r="B262">
        <f t="shared" ref="B262:AG262" si="384">B255/B241</f>
        <v>262.73936185666753</v>
      </c>
      <c r="C262">
        <f t="shared" si="384"/>
        <v>262.78575710823088</v>
      </c>
      <c r="D262">
        <f t="shared" si="384"/>
        <v>262.75724928472266</v>
      </c>
      <c r="E262">
        <f t="shared" si="384"/>
        <v>262.78119509329912</v>
      </c>
      <c r="F262">
        <f t="shared" si="384"/>
        <v>262.73936185666753</v>
      </c>
      <c r="G262">
        <f t="shared" si="384"/>
        <v>262.74516117960769</v>
      </c>
      <c r="H262">
        <f t="shared" si="384"/>
        <v>262.71714415511673</v>
      </c>
      <c r="I262">
        <f t="shared" si="384"/>
        <v>262.7474966569647</v>
      </c>
      <c r="J262">
        <f t="shared" si="384"/>
        <v>262.73936185666753</v>
      </c>
      <c r="K262">
        <f t="shared" si="384"/>
        <v>262.65816864278935</v>
      </c>
      <c r="L262">
        <f t="shared" si="384"/>
        <v>262.62680972269766</v>
      </c>
      <c r="M262">
        <f t="shared" si="384"/>
        <v>262.73936185666753</v>
      </c>
      <c r="N262">
        <f t="shared" si="384"/>
        <v>264.21439651443126</v>
      </c>
      <c r="O262">
        <f t="shared" si="384"/>
        <v>262.73936185666753</v>
      </c>
      <c r="P262">
        <f t="shared" si="384"/>
        <v>261.2643271989038</v>
      </c>
      <c r="Q262">
        <f t="shared" si="384"/>
        <v>262.73936185666753</v>
      </c>
      <c r="R262">
        <f t="shared" si="384"/>
        <v>262.73936185666753</v>
      </c>
      <c r="S262">
        <f t="shared" si="384"/>
        <v>262.73936185666753</v>
      </c>
      <c r="T262">
        <f t="shared" si="384"/>
        <v>262.73936185666753</v>
      </c>
      <c r="U262">
        <f t="shared" si="384"/>
        <v>252.60842166379007</v>
      </c>
      <c r="V262">
        <f t="shared" si="384"/>
        <v>252.60842166379007</v>
      </c>
      <c r="W262">
        <f t="shared" si="384"/>
        <v>262.73936185666753</v>
      </c>
      <c r="X262">
        <f t="shared" si="384"/>
        <v>262.73936185666753</v>
      </c>
      <c r="Y262">
        <f t="shared" si="384"/>
        <v>262.73936185666753</v>
      </c>
      <c r="Z262">
        <f t="shared" si="384"/>
        <v>262.73936185666753</v>
      </c>
      <c r="AA262">
        <f t="shared" si="384"/>
        <v>273.4547316429863</v>
      </c>
      <c r="AB262">
        <f t="shared" si="384"/>
        <v>262.73936185666753</v>
      </c>
      <c r="AC262">
        <f t="shared" si="384"/>
        <v>380.97389725599777</v>
      </c>
      <c r="AD262">
        <f t="shared" si="384"/>
        <v>249.1520342106005</v>
      </c>
      <c r="AE262">
        <f t="shared" si="384"/>
        <v>262.73936185666753</v>
      </c>
      <c r="AF262">
        <f t="shared" si="384"/>
        <v>262.73936185666753</v>
      </c>
      <c r="AG262">
        <f t="shared" si="384"/>
        <v>262.73936185666753</v>
      </c>
      <c r="AH262">
        <f t="shared" ref="AH262:BH262" si="385">AH255/AH241</f>
        <v>262.73936185666753</v>
      </c>
      <c r="AI262">
        <f t="shared" si="385"/>
        <v>250.60010659086387</v>
      </c>
      <c r="AJ262">
        <f t="shared" si="385"/>
        <v>262.73936185666753</v>
      </c>
      <c r="AK262">
        <f t="shared" si="385"/>
        <v>250.43905849424618</v>
      </c>
      <c r="AL262">
        <f t="shared" si="385"/>
        <v>258.6610282601203</v>
      </c>
      <c r="AM262">
        <f t="shared" si="385"/>
        <v>265.92174717607224</v>
      </c>
      <c r="AN262">
        <f t="shared" si="385"/>
        <v>260.09202250452284</v>
      </c>
      <c r="AO262">
        <f t="shared" si="385"/>
        <v>264.80305222257238</v>
      </c>
      <c r="AP262">
        <f t="shared" si="385"/>
        <v>256.86281528146674</v>
      </c>
      <c r="AQ262">
        <f t="shared" si="385"/>
        <v>262.73936185666753</v>
      </c>
      <c r="AR262">
        <f t="shared" si="385"/>
        <v>322.97195248214729</v>
      </c>
      <c r="AS262">
        <f t="shared" si="385"/>
        <v>258.52499409343744</v>
      </c>
      <c r="AT262">
        <f t="shared" si="385"/>
        <v>262.73936185666753</v>
      </c>
      <c r="AU262">
        <f t="shared" si="385"/>
        <v>262.73936185666753</v>
      </c>
      <c r="AV262">
        <f t="shared" si="385"/>
        <v>262.73936185666753</v>
      </c>
      <c r="AW262">
        <f t="shared" si="385"/>
        <v>262.73936185666753</v>
      </c>
      <c r="AX262">
        <f t="shared" si="385"/>
        <v>262.73936185666753</v>
      </c>
      <c r="AY262">
        <f t="shared" si="385"/>
        <v>262.73936185666753</v>
      </c>
      <c r="AZ262">
        <f t="shared" si="385"/>
        <v>262.73936185666753</v>
      </c>
      <c r="BA262">
        <f t="shared" si="385"/>
        <v>262.73936185666753</v>
      </c>
      <c r="BB262">
        <f t="shared" si="385"/>
        <v>262.73936185666753</v>
      </c>
      <c r="BC262">
        <f t="shared" si="385"/>
        <v>262.73936185666753</v>
      </c>
      <c r="BD262">
        <f t="shared" si="385"/>
        <v>262.73936185666753</v>
      </c>
      <c r="BE262">
        <f t="shared" si="385"/>
        <v>262.73936185666753</v>
      </c>
      <c r="BF262">
        <f t="shared" si="385"/>
        <v>262.73936185666753</v>
      </c>
      <c r="BG262">
        <f t="shared" si="385"/>
        <v>262.73936185666753</v>
      </c>
      <c r="BH262">
        <f t="shared" si="385"/>
        <v>262.73936185666753</v>
      </c>
    </row>
    <row r="263" spans="1:60" x14ac:dyDescent="0.25">
      <c r="A263">
        <f>3</f>
        <v>3</v>
      </c>
      <c r="B263">
        <f t="shared" ref="B263:AG263" si="386">B256/B242</f>
        <v>375.71704422052437</v>
      </c>
      <c r="C263">
        <f t="shared" si="386"/>
        <v>375.78956335843031</v>
      </c>
      <c r="D263">
        <f t="shared" si="386"/>
        <v>375.7477772229438</v>
      </c>
      <c r="E263">
        <f t="shared" si="386"/>
        <v>375.7800834792987</v>
      </c>
      <c r="F263">
        <f t="shared" si="386"/>
        <v>375.71704422052437</v>
      </c>
      <c r="G263">
        <f t="shared" si="386"/>
        <v>375.71920708276849</v>
      </c>
      <c r="H263">
        <f t="shared" si="386"/>
        <v>375.7087581105198</v>
      </c>
      <c r="I263">
        <f t="shared" si="386"/>
        <v>375.72007810096312</v>
      </c>
      <c r="J263">
        <f t="shared" si="386"/>
        <v>375.71704422052437</v>
      </c>
      <c r="K263">
        <f t="shared" si="386"/>
        <v>375.63437445114795</v>
      </c>
      <c r="L263">
        <f t="shared" si="386"/>
        <v>375.67506780990448</v>
      </c>
      <c r="M263">
        <f t="shared" si="386"/>
        <v>375.71704422052437</v>
      </c>
      <c r="N263">
        <f t="shared" si="386"/>
        <v>376.2671596051822</v>
      </c>
      <c r="O263">
        <f t="shared" si="386"/>
        <v>375.71704422052437</v>
      </c>
      <c r="P263">
        <f t="shared" si="386"/>
        <v>375.16692883586666</v>
      </c>
      <c r="Q263">
        <f t="shared" si="386"/>
        <v>375.71704422052437</v>
      </c>
      <c r="R263">
        <f t="shared" si="386"/>
        <v>375.71704422052437</v>
      </c>
      <c r="S263">
        <f t="shared" si="386"/>
        <v>375.71704422052437</v>
      </c>
      <c r="T263">
        <f t="shared" si="386"/>
        <v>375.71704422052437</v>
      </c>
      <c r="U263">
        <f t="shared" si="386"/>
        <v>361.05037119559535</v>
      </c>
      <c r="V263">
        <f t="shared" si="386"/>
        <v>361.05037119559535</v>
      </c>
      <c r="W263">
        <f t="shared" si="386"/>
        <v>375.71704422052437</v>
      </c>
      <c r="X263">
        <f t="shared" si="386"/>
        <v>375.71704422052437</v>
      </c>
      <c r="Y263">
        <f t="shared" si="386"/>
        <v>375.71704422052437</v>
      </c>
      <c r="Z263">
        <f t="shared" si="386"/>
        <v>375.71704422052437</v>
      </c>
      <c r="AA263">
        <f t="shared" si="386"/>
        <v>382.27273453478307</v>
      </c>
      <c r="AB263">
        <f t="shared" si="386"/>
        <v>375.71704422052437</v>
      </c>
      <c r="AC263">
        <f t="shared" si="386"/>
        <v>515.7785108736557</v>
      </c>
      <c r="AD263">
        <f t="shared" si="386"/>
        <v>361.88262149860554</v>
      </c>
      <c r="AE263">
        <f t="shared" si="386"/>
        <v>375.71704422052437</v>
      </c>
      <c r="AF263">
        <f t="shared" si="386"/>
        <v>375.71704422052437</v>
      </c>
      <c r="AG263">
        <f t="shared" si="386"/>
        <v>375.71704422052437</v>
      </c>
      <c r="AH263">
        <f t="shared" ref="AH263:BH263" si="387">AH256/AH242</f>
        <v>375.71704422052437</v>
      </c>
      <c r="AI263">
        <f t="shared" si="387"/>
        <v>363.35702808997803</v>
      </c>
      <c r="AJ263">
        <f t="shared" si="387"/>
        <v>375.71704422052437</v>
      </c>
      <c r="AK263">
        <f t="shared" si="387"/>
        <v>363.19305122085359</v>
      </c>
      <c r="AL263">
        <f t="shared" si="387"/>
        <v>368.70991966889534</v>
      </c>
      <c r="AM263">
        <f t="shared" si="387"/>
        <v>380.69332062362662</v>
      </c>
      <c r="AN263">
        <f t="shared" si="387"/>
        <v>371.16855986244934</v>
      </c>
      <c r="AO263">
        <f t="shared" si="387"/>
        <v>378.94356808479654</v>
      </c>
      <c r="AP263">
        <f t="shared" si="387"/>
        <v>367.17701077402586</v>
      </c>
      <c r="AQ263">
        <f t="shared" si="387"/>
        <v>375.71704422052437</v>
      </c>
      <c r="AR263">
        <f t="shared" si="387"/>
        <v>435.94963484600419</v>
      </c>
      <c r="AS263">
        <f t="shared" si="387"/>
        <v>374.14529230882795</v>
      </c>
      <c r="AT263">
        <f t="shared" si="387"/>
        <v>375.71704422052437</v>
      </c>
      <c r="AU263">
        <f t="shared" si="387"/>
        <v>375.71704422052437</v>
      </c>
      <c r="AV263">
        <f t="shared" si="387"/>
        <v>375.71704422052437</v>
      </c>
      <c r="AW263">
        <f t="shared" si="387"/>
        <v>375.71704422052437</v>
      </c>
      <c r="AX263">
        <f t="shared" si="387"/>
        <v>375.71704422052437</v>
      </c>
      <c r="AY263">
        <f t="shared" si="387"/>
        <v>375.71704422052437</v>
      </c>
      <c r="AZ263">
        <f t="shared" si="387"/>
        <v>375.71704422052437</v>
      </c>
      <c r="BA263">
        <f t="shared" si="387"/>
        <v>375.71704422052437</v>
      </c>
      <c r="BB263">
        <f t="shared" si="387"/>
        <v>375.71704422052437</v>
      </c>
      <c r="BC263">
        <f t="shared" si="387"/>
        <v>375.71704422052437</v>
      </c>
      <c r="BD263">
        <f t="shared" si="387"/>
        <v>375.71704422052437</v>
      </c>
      <c r="BE263">
        <f t="shared" si="387"/>
        <v>375.71704422052437</v>
      </c>
      <c r="BF263">
        <f t="shared" si="387"/>
        <v>375.71704422052437</v>
      </c>
      <c r="BG263">
        <f t="shared" si="387"/>
        <v>375.71704422052437</v>
      </c>
      <c r="BH263">
        <f t="shared" si="387"/>
        <v>375.71704422052437</v>
      </c>
    </row>
    <row r="264" spans="1:60" x14ac:dyDescent="0.25">
      <c r="A264">
        <f>4</f>
        <v>4</v>
      </c>
      <c r="B264">
        <f t="shared" ref="B264:AG264" si="388">B257/B243</f>
        <v>465.39852051579771</v>
      </c>
      <c r="C264">
        <f t="shared" si="388"/>
        <v>465.49073086275206</v>
      </c>
      <c r="D264">
        <f t="shared" si="388"/>
        <v>465.43850396014318</v>
      </c>
      <c r="E264">
        <f t="shared" si="388"/>
        <v>465.47836249612192</v>
      </c>
      <c r="F264">
        <f t="shared" si="388"/>
        <v>465.39852051579771</v>
      </c>
      <c r="G264">
        <f t="shared" si="388"/>
        <v>465.39785501972278</v>
      </c>
      <c r="H264">
        <f t="shared" si="388"/>
        <v>465.40107008810691</v>
      </c>
      <c r="I264">
        <f t="shared" si="388"/>
        <v>465.39758701412433</v>
      </c>
      <c r="J264">
        <f t="shared" si="388"/>
        <v>465.39852051579771</v>
      </c>
      <c r="K264">
        <f t="shared" si="388"/>
        <v>465.31470231436714</v>
      </c>
      <c r="L264">
        <f t="shared" si="388"/>
        <v>465.41143633445</v>
      </c>
      <c r="M264">
        <f t="shared" si="388"/>
        <v>465.39852051579771</v>
      </c>
      <c r="N264">
        <f t="shared" si="388"/>
        <v>465.22925424359539</v>
      </c>
      <c r="O264">
        <f t="shared" si="388"/>
        <v>465.39852051579771</v>
      </c>
      <c r="P264">
        <f t="shared" si="388"/>
        <v>465.56778678800015</v>
      </c>
      <c r="Q264">
        <f t="shared" si="388"/>
        <v>465.39852051579771</v>
      </c>
      <c r="R264">
        <f t="shared" si="388"/>
        <v>465.39852051579771</v>
      </c>
      <c r="S264">
        <f t="shared" si="388"/>
        <v>465.39852051579771</v>
      </c>
      <c r="T264">
        <f t="shared" si="388"/>
        <v>465.39852051579771</v>
      </c>
      <c r="U264">
        <f t="shared" si="388"/>
        <v>447.13309639089289</v>
      </c>
      <c r="V264">
        <f t="shared" si="388"/>
        <v>447.13309639089289</v>
      </c>
      <c r="W264">
        <f t="shared" si="388"/>
        <v>465.39852051579771</v>
      </c>
      <c r="X264">
        <f t="shared" si="388"/>
        <v>465.39852051579771</v>
      </c>
      <c r="Y264">
        <f t="shared" si="388"/>
        <v>465.39852051579771</v>
      </c>
      <c r="Z264">
        <f t="shared" si="388"/>
        <v>465.39852051579771</v>
      </c>
      <c r="AA264">
        <f t="shared" si="388"/>
        <v>468.71890457400968</v>
      </c>
      <c r="AB264">
        <f t="shared" si="388"/>
        <v>465.39852051579771</v>
      </c>
      <c r="AC264">
        <f t="shared" si="388"/>
        <v>622.7984783687848</v>
      </c>
      <c r="AD264">
        <f t="shared" si="388"/>
        <v>451.37191273488304</v>
      </c>
      <c r="AE264">
        <f t="shared" si="388"/>
        <v>465.39852051579771</v>
      </c>
      <c r="AF264">
        <f t="shared" si="388"/>
        <v>465.39852051579771</v>
      </c>
      <c r="AG264">
        <f t="shared" si="388"/>
        <v>465.39852051579771</v>
      </c>
      <c r="AH264">
        <f t="shared" ref="AH264:BH264" si="389">AH257/AH243</f>
        <v>465.39852051579771</v>
      </c>
      <c r="AI264">
        <f t="shared" si="389"/>
        <v>452.86680149045151</v>
      </c>
      <c r="AJ264">
        <f t="shared" si="389"/>
        <v>465.39852051579771</v>
      </c>
      <c r="AK264">
        <f t="shared" si="389"/>
        <v>452.70054668715517</v>
      </c>
      <c r="AL264">
        <f t="shared" si="389"/>
        <v>456.2822952050592</v>
      </c>
      <c r="AM264">
        <f t="shared" si="389"/>
        <v>471.72674478514131</v>
      </c>
      <c r="AN264">
        <f t="shared" si="389"/>
        <v>459.48097075268691</v>
      </c>
      <c r="AO264">
        <f t="shared" si="389"/>
        <v>469.50145277183987</v>
      </c>
      <c r="AP264">
        <f t="shared" si="389"/>
        <v>454.74551404417156</v>
      </c>
      <c r="AQ264">
        <f t="shared" si="389"/>
        <v>465.39852051579771</v>
      </c>
      <c r="AR264">
        <f t="shared" si="389"/>
        <v>525.63111114127753</v>
      </c>
      <c r="AS264">
        <f t="shared" si="389"/>
        <v>465.88213648862751</v>
      </c>
      <c r="AT264">
        <f t="shared" si="389"/>
        <v>465.39852051579771</v>
      </c>
      <c r="AU264">
        <f t="shared" si="389"/>
        <v>465.39852051579771</v>
      </c>
      <c r="AV264">
        <f t="shared" si="389"/>
        <v>465.39852051579771</v>
      </c>
      <c r="AW264">
        <f t="shared" si="389"/>
        <v>465.39852051579771</v>
      </c>
      <c r="AX264">
        <f t="shared" si="389"/>
        <v>465.39852051579771</v>
      </c>
      <c r="AY264">
        <f t="shared" si="389"/>
        <v>465.39852051579771</v>
      </c>
      <c r="AZ264">
        <f t="shared" si="389"/>
        <v>465.39852051579771</v>
      </c>
      <c r="BA264">
        <f t="shared" si="389"/>
        <v>465.39852051579771</v>
      </c>
      <c r="BB264">
        <f t="shared" si="389"/>
        <v>465.39852051579771</v>
      </c>
      <c r="BC264">
        <f t="shared" si="389"/>
        <v>465.39852051579771</v>
      </c>
      <c r="BD264">
        <f t="shared" si="389"/>
        <v>465.39852051579771</v>
      </c>
      <c r="BE264">
        <f t="shared" si="389"/>
        <v>465.39852051579771</v>
      </c>
      <c r="BF264">
        <f t="shared" si="389"/>
        <v>465.39852051579771</v>
      </c>
      <c r="BG264">
        <f t="shared" si="389"/>
        <v>465.39852051579771</v>
      </c>
      <c r="BH264">
        <f t="shared" si="389"/>
        <v>465.39852051579771</v>
      </c>
    </row>
    <row r="265" spans="1:60" x14ac:dyDescent="0.25">
      <c r="A265">
        <f>5</f>
        <v>5</v>
      </c>
      <c r="B265">
        <f t="shared" ref="B265:AG265" si="390">B258/B244</f>
        <v>540.45581758329286</v>
      </c>
      <c r="C265">
        <f t="shared" si="390"/>
        <v>540.56366543623108</v>
      </c>
      <c r="D265">
        <f t="shared" si="390"/>
        <v>540.50278481597775</v>
      </c>
      <c r="E265">
        <f t="shared" si="390"/>
        <v>540.54966746870127</v>
      </c>
      <c r="F265">
        <f t="shared" si="390"/>
        <v>540.45581758329286</v>
      </c>
      <c r="G265">
        <f t="shared" si="390"/>
        <v>540.45288940056253</v>
      </c>
      <c r="H265">
        <f t="shared" si="390"/>
        <v>540.46703570145291</v>
      </c>
      <c r="I265">
        <f t="shared" si="390"/>
        <v>540.45171017592975</v>
      </c>
      <c r="J265">
        <f t="shared" si="390"/>
        <v>540.45581758329286</v>
      </c>
      <c r="K265">
        <f t="shared" si="390"/>
        <v>540.37108063621895</v>
      </c>
      <c r="L265">
        <f t="shared" si="390"/>
        <v>540.51264718536288</v>
      </c>
      <c r="M265">
        <f t="shared" si="390"/>
        <v>540.45581758329286</v>
      </c>
      <c r="N265">
        <f t="shared" si="390"/>
        <v>539.71104598560237</v>
      </c>
      <c r="O265">
        <f t="shared" si="390"/>
        <v>540.45581758329286</v>
      </c>
      <c r="P265">
        <f t="shared" si="390"/>
        <v>541.20058918098334</v>
      </c>
      <c r="Q265">
        <f t="shared" si="390"/>
        <v>540.45581758329286</v>
      </c>
      <c r="R265">
        <f t="shared" si="390"/>
        <v>540.45581758329286</v>
      </c>
      <c r="S265">
        <f t="shared" si="390"/>
        <v>540.45581758329286</v>
      </c>
      <c r="T265">
        <f t="shared" si="390"/>
        <v>540.45581758329286</v>
      </c>
      <c r="U265">
        <f t="shared" si="390"/>
        <v>519.18154110365333</v>
      </c>
      <c r="V265">
        <f t="shared" si="390"/>
        <v>519.18154110365333</v>
      </c>
      <c r="W265">
        <f t="shared" si="390"/>
        <v>540.45581758329286</v>
      </c>
      <c r="X265">
        <f t="shared" si="390"/>
        <v>540.45581758329286</v>
      </c>
      <c r="Y265">
        <f t="shared" si="390"/>
        <v>540.45581758329286</v>
      </c>
      <c r="Z265">
        <f t="shared" si="390"/>
        <v>540.45581758329286</v>
      </c>
      <c r="AA265">
        <f t="shared" si="390"/>
        <v>541.18795663666731</v>
      </c>
      <c r="AB265">
        <f t="shared" si="390"/>
        <v>540.45581758329286</v>
      </c>
      <c r="AC265">
        <f t="shared" si="390"/>
        <v>712.38899160241942</v>
      </c>
      <c r="AD265">
        <f t="shared" si="390"/>
        <v>526.27546175518137</v>
      </c>
      <c r="AE265">
        <f t="shared" si="390"/>
        <v>540.45581758329286</v>
      </c>
      <c r="AF265">
        <f t="shared" si="390"/>
        <v>540.45581758329286</v>
      </c>
      <c r="AG265">
        <f t="shared" si="390"/>
        <v>540.45581758329286</v>
      </c>
      <c r="AH265">
        <f t="shared" ref="AH265:BH265" si="391">AH258/AH244</f>
        <v>540.45581758329286</v>
      </c>
      <c r="AI265">
        <f t="shared" si="391"/>
        <v>527.7867362421066</v>
      </c>
      <c r="AJ265">
        <f t="shared" si="391"/>
        <v>540.45581758329286</v>
      </c>
      <c r="AK265">
        <f t="shared" si="391"/>
        <v>527.61865909147286</v>
      </c>
      <c r="AL265">
        <f t="shared" si="391"/>
        <v>529.7472885311156</v>
      </c>
      <c r="AM265">
        <f t="shared" si="391"/>
        <v>547.85748395214614</v>
      </c>
      <c r="AN265">
        <f t="shared" si="391"/>
        <v>533.5046671459146</v>
      </c>
      <c r="AO265">
        <f t="shared" si="391"/>
        <v>545.25465868411743</v>
      </c>
      <c r="AP265">
        <f t="shared" si="391"/>
        <v>528.03672363066448</v>
      </c>
      <c r="AQ265">
        <f t="shared" si="391"/>
        <v>540.45581758329286</v>
      </c>
      <c r="AR265">
        <f t="shared" si="391"/>
        <v>600.68840820877267</v>
      </c>
      <c r="AS265">
        <f t="shared" si="391"/>
        <v>542.58372786374343</v>
      </c>
      <c r="AT265">
        <f t="shared" si="391"/>
        <v>540.45581758329286</v>
      </c>
      <c r="AU265">
        <f t="shared" si="391"/>
        <v>540.45581758329286</v>
      </c>
      <c r="AV265">
        <f t="shared" si="391"/>
        <v>540.45581758329286</v>
      </c>
      <c r="AW265">
        <f t="shared" si="391"/>
        <v>540.45581758329286</v>
      </c>
      <c r="AX265">
        <f t="shared" si="391"/>
        <v>540.45581758329286</v>
      </c>
      <c r="AY265">
        <f t="shared" si="391"/>
        <v>540.45581758329286</v>
      </c>
      <c r="AZ265">
        <f t="shared" si="391"/>
        <v>540.45581758329286</v>
      </c>
      <c r="BA265">
        <f t="shared" si="391"/>
        <v>540.45581758329286</v>
      </c>
      <c r="BB265">
        <f t="shared" si="391"/>
        <v>540.45581758329286</v>
      </c>
      <c r="BC265">
        <f t="shared" si="391"/>
        <v>540.45581758329286</v>
      </c>
      <c r="BD265">
        <f t="shared" si="391"/>
        <v>540.45581758329286</v>
      </c>
      <c r="BE265">
        <f t="shared" si="391"/>
        <v>540.45581758329286</v>
      </c>
      <c r="BF265">
        <f t="shared" si="391"/>
        <v>540.45581758329286</v>
      </c>
      <c r="BG265">
        <f t="shared" si="391"/>
        <v>540.45581758329286</v>
      </c>
      <c r="BH265">
        <f t="shared" si="391"/>
        <v>540.45581758329286</v>
      </c>
    </row>
    <row r="267" spans="1:60" x14ac:dyDescent="0.25">
      <c r="A267" t="s">
        <v>769</v>
      </c>
      <c r="B267">
        <f t="shared" ref="B267:AG267" si="392">MAX(B261:B265)</f>
        <v>540.45581758329286</v>
      </c>
      <c r="C267">
        <f t="shared" si="392"/>
        <v>540.56366543623108</v>
      </c>
      <c r="D267">
        <f t="shared" si="392"/>
        <v>540.50278481597775</v>
      </c>
      <c r="E267">
        <f t="shared" si="392"/>
        <v>540.54966746870127</v>
      </c>
      <c r="F267">
        <f t="shared" si="392"/>
        <v>540.45581758329286</v>
      </c>
      <c r="G267">
        <f t="shared" si="392"/>
        <v>540.45288940056253</v>
      </c>
      <c r="H267">
        <f t="shared" si="392"/>
        <v>540.46703570145291</v>
      </c>
      <c r="I267">
        <f t="shared" si="392"/>
        <v>540.45171017592975</v>
      </c>
      <c r="J267">
        <f t="shared" si="392"/>
        <v>540.45581758329286</v>
      </c>
      <c r="K267">
        <f t="shared" si="392"/>
        <v>540.37108063621895</v>
      </c>
      <c r="L267">
        <f t="shared" si="392"/>
        <v>540.51264718536288</v>
      </c>
      <c r="M267">
        <f t="shared" si="392"/>
        <v>540.45581758329286</v>
      </c>
      <c r="N267">
        <f t="shared" si="392"/>
        <v>539.71104598560237</v>
      </c>
      <c r="O267">
        <f t="shared" si="392"/>
        <v>540.45581758329286</v>
      </c>
      <c r="P267">
        <f t="shared" si="392"/>
        <v>541.20058918098334</v>
      </c>
      <c r="Q267">
        <f t="shared" si="392"/>
        <v>540.45581758329286</v>
      </c>
      <c r="R267">
        <f t="shared" si="392"/>
        <v>540.45581758329286</v>
      </c>
      <c r="S267">
        <f t="shared" si="392"/>
        <v>540.45581758329286</v>
      </c>
      <c r="T267">
        <f t="shared" si="392"/>
        <v>540.45581758329286</v>
      </c>
      <c r="U267">
        <f t="shared" si="392"/>
        <v>519.18154110365333</v>
      </c>
      <c r="V267">
        <f t="shared" si="392"/>
        <v>519.18154110365333</v>
      </c>
      <c r="W267">
        <f t="shared" si="392"/>
        <v>540.45581758329286</v>
      </c>
      <c r="X267">
        <f t="shared" si="392"/>
        <v>540.45581758329286</v>
      </c>
      <c r="Y267">
        <f t="shared" si="392"/>
        <v>540.45581758329286</v>
      </c>
      <c r="Z267">
        <f t="shared" si="392"/>
        <v>540.45581758329286</v>
      </c>
      <c r="AA267">
        <f t="shared" si="392"/>
        <v>541.18795663666731</v>
      </c>
      <c r="AB267">
        <f t="shared" si="392"/>
        <v>540.45581758329286</v>
      </c>
      <c r="AC267">
        <f t="shared" si="392"/>
        <v>712.38899160241942</v>
      </c>
      <c r="AD267">
        <f t="shared" si="392"/>
        <v>526.27546175518137</v>
      </c>
      <c r="AE267">
        <f t="shared" si="392"/>
        <v>540.45581758329286</v>
      </c>
      <c r="AF267">
        <f t="shared" si="392"/>
        <v>540.45581758329286</v>
      </c>
      <c r="AG267">
        <f t="shared" si="392"/>
        <v>540.45581758329286</v>
      </c>
      <c r="AH267">
        <f t="shared" ref="AH267:BH267" si="393">MAX(AH261:AH265)</f>
        <v>540.45581758329286</v>
      </c>
      <c r="AI267">
        <f t="shared" si="393"/>
        <v>527.7867362421066</v>
      </c>
      <c r="AJ267">
        <f t="shared" si="393"/>
        <v>540.45581758329286</v>
      </c>
      <c r="AK267">
        <f t="shared" si="393"/>
        <v>527.61865909147286</v>
      </c>
      <c r="AL267">
        <f t="shared" si="393"/>
        <v>529.7472885311156</v>
      </c>
      <c r="AM267">
        <f t="shared" si="393"/>
        <v>547.85748395214614</v>
      </c>
      <c r="AN267">
        <f t="shared" si="393"/>
        <v>533.5046671459146</v>
      </c>
      <c r="AO267">
        <f t="shared" si="393"/>
        <v>545.25465868411743</v>
      </c>
      <c r="AP267">
        <f t="shared" si="393"/>
        <v>528.03672363066448</v>
      </c>
      <c r="AQ267">
        <f t="shared" si="393"/>
        <v>540.45581758329286</v>
      </c>
      <c r="AR267">
        <f t="shared" si="393"/>
        <v>600.68840820877267</v>
      </c>
      <c r="AS267">
        <f t="shared" si="393"/>
        <v>542.58372786374343</v>
      </c>
      <c r="AT267">
        <f t="shared" si="393"/>
        <v>540.45581758329286</v>
      </c>
      <c r="AU267">
        <f t="shared" si="393"/>
        <v>540.45581758329286</v>
      </c>
      <c r="AV267">
        <f t="shared" si="393"/>
        <v>540.45581758329286</v>
      </c>
      <c r="AW267">
        <f t="shared" si="393"/>
        <v>540.45581758329286</v>
      </c>
      <c r="AX267">
        <f t="shared" si="393"/>
        <v>540.45581758329286</v>
      </c>
      <c r="AY267">
        <f t="shared" si="393"/>
        <v>540.45581758329286</v>
      </c>
      <c r="AZ267">
        <f t="shared" si="393"/>
        <v>540.45581758329286</v>
      </c>
      <c r="BA267">
        <f t="shared" si="393"/>
        <v>540.45581758329286</v>
      </c>
      <c r="BB267">
        <f t="shared" si="393"/>
        <v>540.45581758329286</v>
      </c>
      <c r="BC267">
        <f t="shared" si="393"/>
        <v>540.45581758329286</v>
      </c>
      <c r="BD267">
        <f t="shared" si="393"/>
        <v>540.45581758329286</v>
      </c>
      <c r="BE267">
        <f t="shared" si="393"/>
        <v>540.45581758329286</v>
      </c>
      <c r="BF267">
        <f t="shared" si="393"/>
        <v>540.45581758329286</v>
      </c>
      <c r="BG267">
        <f t="shared" si="393"/>
        <v>540.45581758329286</v>
      </c>
      <c r="BH267">
        <f t="shared" si="393"/>
        <v>540.45581758329286</v>
      </c>
    </row>
    <row r="268" spans="1:60" x14ac:dyDescent="0.25">
      <c r="A268" t="s">
        <v>770</v>
      </c>
      <c r="B268">
        <f t="shared" ref="B268:AG268" si="394">INDEX($A261:$A265,MATCH(B267,B261:B265,0),1)</f>
        <v>5</v>
      </c>
      <c r="C268">
        <f t="shared" si="394"/>
        <v>5</v>
      </c>
      <c r="D268">
        <f t="shared" si="394"/>
        <v>5</v>
      </c>
      <c r="E268">
        <f t="shared" si="394"/>
        <v>5</v>
      </c>
      <c r="F268">
        <f t="shared" si="394"/>
        <v>5</v>
      </c>
      <c r="G268">
        <f t="shared" si="394"/>
        <v>5</v>
      </c>
      <c r="H268">
        <f t="shared" si="394"/>
        <v>5</v>
      </c>
      <c r="I268">
        <f t="shared" si="394"/>
        <v>5</v>
      </c>
      <c r="J268">
        <f t="shared" si="394"/>
        <v>5</v>
      </c>
      <c r="K268">
        <f t="shared" si="394"/>
        <v>5</v>
      </c>
      <c r="L268">
        <f t="shared" si="394"/>
        <v>5</v>
      </c>
      <c r="M268">
        <f t="shared" si="394"/>
        <v>5</v>
      </c>
      <c r="N268">
        <f t="shared" si="394"/>
        <v>5</v>
      </c>
      <c r="O268">
        <f t="shared" si="394"/>
        <v>5</v>
      </c>
      <c r="P268">
        <f t="shared" si="394"/>
        <v>5</v>
      </c>
      <c r="Q268">
        <f t="shared" si="394"/>
        <v>5</v>
      </c>
      <c r="R268">
        <f t="shared" si="394"/>
        <v>5</v>
      </c>
      <c r="S268">
        <f t="shared" si="394"/>
        <v>5</v>
      </c>
      <c r="T268">
        <f t="shared" si="394"/>
        <v>5</v>
      </c>
      <c r="U268">
        <f t="shared" si="394"/>
        <v>5</v>
      </c>
      <c r="V268">
        <f t="shared" si="394"/>
        <v>5</v>
      </c>
      <c r="W268">
        <f t="shared" si="394"/>
        <v>5</v>
      </c>
      <c r="X268">
        <f t="shared" si="394"/>
        <v>5</v>
      </c>
      <c r="Y268">
        <f t="shared" si="394"/>
        <v>5</v>
      </c>
      <c r="Z268">
        <f t="shared" si="394"/>
        <v>5</v>
      </c>
      <c r="AA268">
        <f t="shared" si="394"/>
        <v>5</v>
      </c>
      <c r="AB268">
        <f t="shared" si="394"/>
        <v>5</v>
      </c>
      <c r="AC268">
        <f t="shared" si="394"/>
        <v>5</v>
      </c>
      <c r="AD268">
        <f t="shared" si="394"/>
        <v>5</v>
      </c>
      <c r="AE268">
        <f t="shared" si="394"/>
        <v>5</v>
      </c>
      <c r="AF268">
        <f t="shared" si="394"/>
        <v>5</v>
      </c>
      <c r="AG268">
        <f t="shared" si="394"/>
        <v>5</v>
      </c>
      <c r="AH268">
        <f t="shared" ref="AH268:BH268" si="395">INDEX($A261:$A265,MATCH(AH267,AH261:AH265,0),1)</f>
        <v>5</v>
      </c>
      <c r="AI268">
        <f t="shared" si="395"/>
        <v>5</v>
      </c>
      <c r="AJ268">
        <f t="shared" si="395"/>
        <v>5</v>
      </c>
      <c r="AK268">
        <f t="shared" si="395"/>
        <v>5</v>
      </c>
      <c r="AL268">
        <f t="shared" si="395"/>
        <v>5</v>
      </c>
      <c r="AM268">
        <f t="shared" si="395"/>
        <v>5</v>
      </c>
      <c r="AN268">
        <f t="shared" si="395"/>
        <v>5</v>
      </c>
      <c r="AO268">
        <f t="shared" si="395"/>
        <v>5</v>
      </c>
      <c r="AP268">
        <f t="shared" si="395"/>
        <v>5</v>
      </c>
      <c r="AQ268">
        <f t="shared" si="395"/>
        <v>5</v>
      </c>
      <c r="AR268">
        <f t="shared" si="395"/>
        <v>5</v>
      </c>
      <c r="AS268">
        <f t="shared" si="395"/>
        <v>5</v>
      </c>
      <c r="AT268">
        <f t="shared" si="395"/>
        <v>5</v>
      </c>
      <c r="AU268">
        <f t="shared" si="395"/>
        <v>5</v>
      </c>
      <c r="AV268">
        <f t="shared" si="395"/>
        <v>5</v>
      </c>
      <c r="AW268">
        <f t="shared" si="395"/>
        <v>5</v>
      </c>
      <c r="AX268">
        <f t="shared" si="395"/>
        <v>5</v>
      </c>
      <c r="AY268">
        <f t="shared" si="395"/>
        <v>5</v>
      </c>
      <c r="AZ268">
        <f t="shared" si="395"/>
        <v>5</v>
      </c>
      <c r="BA268">
        <f t="shared" si="395"/>
        <v>5</v>
      </c>
      <c r="BB268">
        <f t="shared" si="395"/>
        <v>5</v>
      </c>
      <c r="BC268">
        <f t="shared" si="395"/>
        <v>5</v>
      </c>
      <c r="BD268">
        <f t="shared" si="395"/>
        <v>5</v>
      </c>
      <c r="BE268">
        <f t="shared" si="395"/>
        <v>5</v>
      </c>
      <c r="BF268">
        <f t="shared" si="395"/>
        <v>5</v>
      </c>
      <c r="BG268">
        <f t="shared" si="395"/>
        <v>5</v>
      </c>
      <c r="BH268">
        <f t="shared" si="395"/>
        <v>5</v>
      </c>
    </row>
    <row r="269" spans="1:60" x14ac:dyDescent="0.25">
      <c r="A269" t="s">
        <v>771</v>
      </c>
      <c r="B269">
        <f t="shared" ref="B269:AG269" si="396">IF(B267&gt;0,1,0)</f>
        <v>1</v>
      </c>
      <c r="C269">
        <f t="shared" si="396"/>
        <v>1</v>
      </c>
      <c r="D269">
        <f t="shared" si="396"/>
        <v>1</v>
      </c>
      <c r="E269">
        <f t="shared" si="396"/>
        <v>1</v>
      </c>
      <c r="F269">
        <f t="shared" si="396"/>
        <v>1</v>
      </c>
      <c r="G269">
        <f t="shared" si="396"/>
        <v>1</v>
      </c>
      <c r="H269">
        <f t="shared" si="396"/>
        <v>1</v>
      </c>
      <c r="I269">
        <f t="shared" si="396"/>
        <v>1</v>
      </c>
      <c r="J269">
        <f t="shared" si="396"/>
        <v>1</v>
      </c>
      <c r="K269">
        <f t="shared" si="396"/>
        <v>1</v>
      </c>
      <c r="L269">
        <f t="shared" si="396"/>
        <v>1</v>
      </c>
      <c r="M269">
        <f t="shared" si="396"/>
        <v>1</v>
      </c>
      <c r="N269">
        <f t="shared" si="396"/>
        <v>1</v>
      </c>
      <c r="O269">
        <f t="shared" si="396"/>
        <v>1</v>
      </c>
      <c r="P269">
        <f t="shared" si="396"/>
        <v>1</v>
      </c>
      <c r="Q269">
        <f t="shared" si="396"/>
        <v>1</v>
      </c>
      <c r="R269">
        <f t="shared" si="396"/>
        <v>1</v>
      </c>
      <c r="S269">
        <f t="shared" si="396"/>
        <v>1</v>
      </c>
      <c r="T269">
        <f t="shared" si="396"/>
        <v>1</v>
      </c>
      <c r="U269">
        <f t="shared" si="396"/>
        <v>1</v>
      </c>
      <c r="V269">
        <f t="shared" si="396"/>
        <v>1</v>
      </c>
      <c r="W269">
        <f t="shared" si="396"/>
        <v>1</v>
      </c>
      <c r="X269">
        <f t="shared" si="396"/>
        <v>1</v>
      </c>
      <c r="Y269">
        <f t="shared" si="396"/>
        <v>1</v>
      </c>
      <c r="Z269">
        <f t="shared" si="396"/>
        <v>1</v>
      </c>
      <c r="AA269">
        <f t="shared" si="396"/>
        <v>1</v>
      </c>
      <c r="AB269">
        <f t="shared" si="396"/>
        <v>1</v>
      </c>
      <c r="AC269">
        <f t="shared" si="396"/>
        <v>1</v>
      </c>
      <c r="AD269">
        <f t="shared" si="396"/>
        <v>1</v>
      </c>
      <c r="AE269">
        <f t="shared" si="396"/>
        <v>1</v>
      </c>
      <c r="AF269">
        <f t="shared" si="396"/>
        <v>1</v>
      </c>
      <c r="AG269">
        <f t="shared" si="396"/>
        <v>1</v>
      </c>
      <c r="AH269">
        <f t="shared" ref="AH269:BH269" si="397">IF(AH267&gt;0,1,0)</f>
        <v>1</v>
      </c>
      <c r="AI269">
        <f t="shared" si="397"/>
        <v>1</v>
      </c>
      <c r="AJ269">
        <f t="shared" si="397"/>
        <v>1</v>
      </c>
      <c r="AK269">
        <f t="shared" si="397"/>
        <v>1</v>
      </c>
      <c r="AL269">
        <f t="shared" si="397"/>
        <v>1</v>
      </c>
      <c r="AM269">
        <f t="shared" si="397"/>
        <v>1</v>
      </c>
      <c r="AN269">
        <f t="shared" si="397"/>
        <v>1</v>
      </c>
      <c r="AO269">
        <f t="shared" si="397"/>
        <v>1</v>
      </c>
      <c r="AP269">
        <f t="shared" si="397"/>
        <v>1</v>
      </c>
      <c r="AQ269">
        <f t="shared" si="397"/>
        <v>1</v>
      </c>
      <c r="AR269">
        <f t="shared" si="397"/>
        <v>1</v>
      </c>
      <c r="AS269">
        <f t="shared" si="397"/>
        <v>1</v>
      </c>
      <c r="AT269">
        <f t="shared" si="397"/>
        <v>1</v>
      </c>
      <c r="AU269">
        <f t="shared" si="397"/>
        <v>1</v>
      </c>
      <c r="AV269">
        <f t="shared" si="397"/>
        <v>1</v>
      </c>
      <c r="AW269">
        <f t="shared" si="397"/>
        <v>1</v>
      </c>
      <c r="AX269">
        <f t="shared" si="397"/>
        <v>1</v>
      </c>
      <c r="AY269">
        <f t="shared" si="397"/>
        <v>1</v>
      </c>
      <c r="AZ269">
        <f t="shared" si="397"/>
        <v>1</v>
      </c>
      <c r="BA269">
        <f t="shared" si="397"/>
        <v>1</v>
      </c>
      <c r="BB269">
        <f t="shared" si="397"/>
        <v>1</v>
      </c>
      <c r="BC269">
        <f t="shared" si="397"/>
        <v>1</v>
      </c>
      <c r="BD269">
        <f t="shared" si="397"/>
        <v>1</v>
      </c>
      <c r="BE269">
        <f t="shared" si="397"/>
        <v>1</v>
      </c>
      <c r="BF269">
        <f t="shared" si="397"/>
        <v>1</v>
      </c>
      <c r="BG269">
        <f t="shared" si="397"/>
        <v>1</v>
      </c>
      <c r="BH269">
        <f t="shared" si="397"/>
        <v>1</v>
      </c>
    </row>
    <row r="271" spans="1:60" x14ac:dyDescent="0.25">
      <c r="A271" t="s">
        <v>772</v>
      </c>
    </row>
    <row r="272" spans="1:60" x14ac:dyDescent="0.25">
      <c r="A272">
        <f>1</f>
        <v>1</v>
      </c>
      <c r="B272">
        <f t="shared" ref="B272:AG272" si="398">(25-$A272*RelentlessStrikes)*B229+($A272-0.2*Ruthlessness-3*0.13*B16)*B227</f>
        <v>4002.6881991974265</v>
      </c>
      <c r="C272">
        <f t="shared" si="398"/>
        <v>4003.5135632620186</v>
      </c>
      <c r="D272">
        <f t="shared" si="398"/>
        <v>4003.0523216707752</v>
      </c>
      <c r="E272">
        <f t="shared" si="398"/>
        <v>4003.4389507942283</v>
      </c>
      <c r="F272">
        <f t="shared" si="398"/>
        <v>4002.6881991974265</v>
      </c>
      <c r="G272">
        <f t="shared" si="398"/>
        <v>4002.560423951008</v>
      </c>
      <c r="H272">
        <f t="shared" si="398"/>
        <v>4002.0294709602804</v>
      </c>
      <c r="I272">
        <f t="shared" si="398"/>
        <v>4002.5089668761252</v>
      </c>
      <c r="J272">
        <f t="shared" si="398"/>
        <v>4002.6881991974265</v>
      </c>
      <c r="K272">
        <f t="shared" si="398"/>
        <v>4003.6388928759939</v>
      </c>
      <c r="L272">
        <f t="shared" si="398"/>
        <v>4005.1680363786636</v>
      </c>
      <c r="M272">
        <f t="shared" si="398"/>
        <v>4002.6881991974265</v>
      </c>
      <c r="N272">
        <f t="shared" si="398"/>
        <v>3970.1890749345675</v>
      </c>
      <c r="O272">
        <f t="shared" si="398"/>
        <v>4002.6881991974265</v>
      </c>
      <c r="P272">
        <f t="shared" si="398"/>
        <v>4035.1873234602858</v>
      </c>
      <c r="Q272">
        <f t="shared" si="398"/>
        <v>4002.6881991974265</v>
      </c>
      <c r="R272">
        <f t="shared" si="398"/>
        <v>4002.6881991974265</v>
      </c>
      <c r="S272">
        <f t="shared" si="398"/>
        <v>4002.6881991974265</v>
      </c>
      <c r="T272">
        <f t="shared" si="398"/>
        <v>4002.6881991974265</v>
      </c>
      <c r="U272">
        <f t="shared" si="398"/>
        <v>3842.0227010692074</v>
      </c>
      <c r="V272">
        <f t="shared" si="398"/>
        <v>3842.0227010692074</v>
      </c>
      <c r="W272">
        <f t="shared" si="398"/>
        <v>4002.6881991974265</v>
      </c>
      <c r="X272">
        <f t="shared" si="398"/>
        <v>4002.6881991974265</v>
      </c>
      <c r="Y272">
        <f t="shared" si="398"/>
        <v>4002.6881991974265</v>
      </c>
      <c r="Z272">
        <f t="shared" si="398"/>
        <v>4002.6881991974265</v>
      </c>
      <c r="AA272">
        <f t="shared" si="398"/>
        <v>3807.5488902086386</v>
      </c>
      <c r="AB272">
        <f t="shared" si="398"/>
        <v>4002.6881991974265</v>
      </c>
      <c r="AC272">
        <f t="shared" si="398"/>
        <v>4002.6881991974265</v>
      </c>
      <c r="AD272">
        <f t="shared" si="398"/>
        <v>4161.7826097366005</v>
      </c>
      <c r="AE272">
        <f t="shared" si="398"/>
        <v>4002.6881991974265</v>
      </c>
      <c r="AF272">
        <f t="shared" si="398"/>
        <v>4002.6881991974265</v>
      </c>
      <c r="AG272">
        <f t="shared" si="398"/>
        <v>4002.6881991974265</v>
      </c>
      <c r="AH272">
        <f t="shared" ref="AH272:BH272" si="399">(25-$A272*RelentlessStrikes)*AH229+($A272-0.2*Ruthlessness-3*0.13*AH16)*AH227</f>
        <v>4002.6881991974265</v>
      </c>
      <c r="AI272">
        <f t="shared" si="399"/>
        <v>4144.8270885511865</v>
      </c>
      <c r="AJ272">
        <f t="shared" si="399"/>
        <v>4002.6881991974265</v>
      </c>
      <c r="AK272">
        <f t="shared" si="399"/>
        <v>4146.7128053504912</v>
      </c>
      <c r="AL272">
        <f t="shared" si="399"/>
        <v>3919.6682752739434</v>
      </c>
      <c r="AM272">
        <f t="shared" si="399"/>
        <v>4059.3438807346884</v>
      </c>
      <c r="AN272">
        <f t="shared" si="399"/>
        <v>3948.798073141832</v>
      </c>
      <c r="AO272">
        <f t="shared" si="399"/>
        <v>4039.4182809141876</v>
      </c>
      <c r="AP272">
        <f t="shared" si="399"/>
        <v>3908.3471164237649</v>
      </c>
      <c r="AQ272">
        <f t="shared" si="399"/>
        <v>4002.6881991974265</v>
      </c>
      <c r="AR272">
        <f t="shared" si="399"/>
        <v>4002.6881991974265</v>
      </c>
      <c r="AS272">
        <f t="shared" si="399"/>
        <v>4095.542465980725</v>
      </c>
      <c r="AT272">
        <f t="shared" si="399"/>
        <v>4002.6881991974265</v>
      </c>
      <c r="AU272">
        <f t="shared" si="399"/>
        <v>4002.6881991974265</v>
      </c>
      <c r="AV272">
        <f t="shared" si="399"/>
        <v>4002.6881991974265</v>
      </c>
      <c r="AW272">
        <f t="shared" si="399"/>
        <v>4002.6881991974265</v>
      </c>
      <c r="AX272">
        <f t="shared" si="399"/>
        <v>4002.6881991974265</v>
      </c>
      <c r="AY272">
        <f t="shared" si="399"/>
        <v>4002.6881991974265</v>
      </c>
      <c r="AZ272">
        <f t="shared" si="399"/>
        <v>4002.6881991974265</v>
      </c>
      <c r="BA272">
        <f t="shared" si="399"/>
        <v>4002.6881991974265</v>
      </c>
      <c r="BB272">
        <f t="shared" si="399"/>
        <v>4002.6881991974265</v>
      </c>
      <c r="BC272">
        <f t="shared" si="399"/>
        <v>4002.6881991974265</v>
      </c>
      <c r="BD272">
        <f t="shared" si="399"/>
        <v>4002.6881991974265</v>
      </c>
      <c r="BE272">
        <f t="shared" si="399"/>
        <v>4002.6881991974265</v>
      </c>
      <c r="BF272">
        <f t="shared" si="399"/>
        <v>4002.6881991974265</v>
      </c>
      <c r="BG272">
        <f t="shared" si="399"/>
        <v>4002.6881991974265</v>
      </c>
      <c r="BH272">
        <f t="shared" si="399"/>
        <v>4002.6881991974265</v>
      </c>
    </row>
    <row r="273" spans="1:60" x14ac:dyDescent="0.25">
      <c r="A273">
        <f>2</f>
        <v>2</v>
      </c>
      <c r="B273">
        <f t="shared" ref="B273:AG273" si="400">(25-$A273*RelentlessStrikes)*B229+($A273-0.2*Ruthlessness-3*0.13*B16)*B227</f>
        <v>4598.066411959775</v>
      </c>
      <c r="C273">
        <f t="shared" si="400"/>
        <v>4598.9920633761712</v>
      </c>
      <c r="D273">
        <f t="shared" si="400"/>
        <v>4598.4691622023174</v>
      </c>
      <c r="E273">
        <f t="shared" si="400"/>
        <v>4598.8944047962168</v>
      </c>
      <c r="F273">
        <f t="shared" si="400"/>
        <v>4598.066411959775</v>
      </c>
      <c r="G273">
        <f t="shared" si="400"/>
        <v>4597.9852214386128</v>
      </c>
      <c r="H273">
        <f t="shared" si="400"/>
        <v>4597.2292136609913</v>
      </c>
      <c r="I273">
        <f t="shared" si="400"/>
        <v>4597.9525247556148</v>
      </c>
      <c r="J273">
        <f t="shared" si="400"/>
        <v>4598.066411959775</v>
      </c>
      <c r="K273">
        <f t="shared" si="400"/>
        <v>4599.2031169540696</v>
      </c>
      <c r="L273">
        <f t="shared" si="400"/>
        <v>4599.642141835353</v>
      </c>
      <c r="M273">
        <f t="shared" si="400"/>
        <v>4598.066411959775</v>
      </c>
      <c r="N273">
        <f t="shared" si="400"/>
        <v>4577.4159267510831</v>
      </c>
      <c r="O273">
        <f t="shared" si="400"/>
        <v>4598.066411959775</v>
      </c>
      <c r="P273">
        <f t="shared" si="400"/>
        <v>4618.7168971684669</v>
      </c>
      <c r="Q273">
        <f t="shared" si="400"/>
        <v>4598.066411959775</v>
      </c>
      <c r="R273">
        <f t="shared" si="400"/>
        <v>4598.066411959775</v>
      </c>
      <c r="S273">
        <f t="shared" si="400"/>
        <v>4598.066411959775</v>
      </c>
      <c r="T273">
        <f t="shared" si="400"/>
        <v>4598.066411959775</v>
      </c>
      <c r="U273">
        <f t="shared" si="400"/>
        <v>4415.4227130274912</v>
      </c>
      <c r="V273">
        <f t="shared" si="400"/>
        <v>4415.4227130274912</v>
      </c>
      <c r="W273">
        <f t="shared" si="400"/>
        <v>4598.066411959775</v>
      </c>
      <c r="X273">
        <f t="shared" si="400"/>
        <v>4598.066411959775</v>
      </c>
      <c r="Y273">
        <f t="shared" si="400"/>
        <v>4598.066411959775</v>
      </c>
      <c r="Z273">
        <f t="shared" si="400"/>
        <v>4598.066411959775</v>
      </c>
      <c r="AA273">
        <f t="shared" si="400"/>
        <v>4448.0512349513119</v>
      </c>
      <c r="AB273">
        <f t="shared" si="400"/>
        <v>4598.066411959775</v>
      </c>
      <c r="AC273">
        <f t="shared" si="400"/>
        <v>4598.066411959775</v>
      </c>
      <c r="AD273">
        <f t="shared" si="400"/>
        <v>4788.2889990047133</v>
      </c>
      <c r="AE273">
        <f t="shared" si="400"/>
        <v>4598.066411959775</v>
      </c>
      <c r="AF273">
        <f t="shared" si="400"/>
        <v>4598.066411959775</v>
      </c>
      <c r="AG273">
        <f t="shared" si="400"/>
        <v>4598.066411959775</v>
      </c>
      <c r="AH273">
        <f t="shared" ref="AH273:BH273" si="401">(25-$A273*RelentlessStrikes)*AH229+($A273-0.2*Ruthlessness-3*0.13*AH16)*AH227</f>
        <v>4598.066411959775</v>
      </c>
      <c r="AI273">
        <f t="shared" si="401"/>
        <v>4768.015985681026</v>
      </c>
      <c r="AJ273">
        <f t="shared" si="401"/>
        <v>4598.066411959775</v>
      </c>
      <c r="AK273">
        <f t="shared" si="401"/>
        <v>4770.2706590336738</v>
      </c>
      <c r="AL273">
        <f t="shared" si="401"/>
        <v>4506.2393566601331</v>
      </c>
      <c r="AM273">
        <f t="shared" si="401"/>
        <v>4661.59850056695</v>
      </c>
      <c r="AN273">
        <f t="shared" si="401"/>
        <v>4538.4593760635162</v>
      </c>
      <c r="AO273">
        <f t="shared" si="401"/>
        <v>4639.2562559555863</v>
      </c>
      <c r="AP273">
        <f t="shared" si="401"/>
        <v>4491.1539324921005</v>
      </c>
      <c r="AQ273">
        <f t="shared" si="401"/>
        <v>4598.066411959775</v>
      </c>
      <c r="AR273">
        <f t="shared" si="401"/>
        <v>4598.066411959775</v>
      </c>
      <c r="AS273">
        <f t="shared" si="401"/>
        <v>4657.0675606449959</v>
      </c>
      <c r="AT273">
        <f t="shared" si="401"/>
        <v>4598.066411959775</v>
      </c>
      <c r="AU273">
        <f t="shared" si="401"/>
        <v>4598.066411959775</v>
      </c>
      <c r="AV273">
        <f t="shared" si="401"/>
        <v>4598.066411959775</v>
      </c>
      <c r="AW273">
        <f t="shared" si="401"/>
        <v>4598.066411959775</v>
      </c>
      <c r="AX273">
        <f t="shared" si="401"/>
        <v>4598.066411959775</v>
      </c>
      <c r="AY273">
        <f t="shared" si="401"/>
        <v>4598.066411959775</v>
      </c>
      <c r="AZ273">
        <f t="shared" si="401"/>
        <v>4598.066411959775</v>
      </c>
      <c r="BA273">
        <f t="shared" si="401"/>
        <v>4598.066411959775</v>
      </c>
      <c r="BB273">
        <f t="shared" si="401"/>
        <v>4598.066411959775</v>
      </c>
      <c r="BC273">
        <f t="shared" si="401"/>
        <v>4598.066411959775</v>
      </c>
      <c r="BD273">
        <f t="shared" si="401"/>
        <v>4598.066411959775</v>
      </c>
      <c r="BE273">
        <f t="shared" si="401"/>
        <v>4598.066411959775</v>
      </c>
      <c r="BF273">
        <f t="shared" si="401"/>
        <v>4598.066411959775</v>
      </c>
      <c r="BG273">
        <f t="shared" si="401"/>
        <v>4598.066411959775</v>
      </c>
      <c r="BH273">
        <f t="shared" si="401"/>
        <v>4598.066411959775</v>
      </c>
    </row>
    <row r="274" spans="1:60" x14ac:dyDescent="0.25">
      <c r="A274">
        <f>3</f>
        <v>3</v>
      </c>
      <c r="B274">
        <f t="shared" ref="B274:AG274" si="402">(25-$A274*RelentlessStrikes)*B229+($A274-0.2*Ruthlessness-3*0.13*B16)*B227</f>
        <v>5193.444624722124</v>
      </c>
      <c r="C274">
        <f t="shared" si="402"/>
        <v>5194.4705634903239</v>
      </c>
      <c r="D274">
        <f t="shared" si="402"/>
        <v>5193.8860027338596</v>
      </c>
      <c r="E274">
        <f t="shared" si="402"/>
        <v>5194.3498587982049</v>
      </c>
      <c r="F274">
        <f t="shared" si="402"/>
        <v>5193.444624722124</v>
      </c>
      <c r="G274">
        <f t="shared" si="402"/>
        <v>5193.4100189262181</v>
      </c>
      <c r="H274">
        <f t="shared" si="402"/>
        <v>5192.4289563617021</v>
      </c>
      <c r="I274">
        <f t="shared" si="402"/>
        <v>5193.396082635104</v>
      </c>
      <c r="J274">
        <f t="shared" si="402"/>
        <v>5193.444624722124</v>
      </c>
      <c r="K274">
        <f t="shared" si="402"/>
        <v>5194.7673410321468</v>
      </c>
      <c r="L274">
        <f t="shared" si="402"/>
        <v>5194.1162472920423</v>
      </c>
      <c r="M274">
        <f t="shared" si="402"/>
        <v>5193.444624722124</v>
      </c>
      <c r="N274">
        <f t="shared" si="402"/>
        <v>5184.6427785675987</v>
      </c>
      <c r="O274">
        <f t="shared" si="402"/>
        <v>5193.444624722124</v>
      </c>
      <c r="P274">
        <f t="shared" si="402"/>
        <v>5202.2464708766474</v>
      </c>
      <c r="Q274">
        <f t="shared" si="402"/>
        <v>5193.444624722124</v>
      </c>
      <c r="R274">
        <f t="shared" si="402"/>
        <v>5193.444624722124</v>
      </c>
      <c r="S274">
        <f t="shared" si="402"/>
        <v>5193.444624722124</v>
      </c>
      <c r="T274">
        <f t="shared" si="402"/>
        <v>5193.444624722124</v>
      </c>
      <c r="U274">
        <f t="shared" si="402"/>
        <v>4988.8227249857746</v>
      </c>
      <c r="V274">
        <f t="shared" si="402"/>
        <v>4988.8227249857746</v>
      </c>
      <c r="W274">
        <f t="shared" si="402"/>
        <v>5193.444624722124</v>
      </c>
      <c r="X274">
        <f t="shared" si="402"/>
        <v>5193.444624722124</v>
      </c>
      <c r="Y274">
        <f t="shared" si="402"/>
        <v>5193.444624722124</v>
      </c>
      <c r="Z274">
        <f t="shared" si="402"/>
        <v>5193.444624722124</v>
      </c>
      <c r="AA274">
        <f t="shared" si="402"/>
        <v>5088.5535796939848</v>
      </c>
      <c r="AB274">
        <f t="shared" si="402"/>
        <v>5193.444624722124</v>
      </c>
      <c r="AC274">
        <f t="shared" si="402"/>
        <v>5193.444624722124</v>
      </c>
      <c r="AD274">
        <f t="shared" si="402"/>
        <v>5414.7953882728252</v>
      </c>
      <c r="AE274">
        <f t="shared" si="402"/>
        <v>5193.444624722124</v>
      </c>
      <c r="AF274">
        <f t="shared" si="402"/>
        <v>5193.444624722124</v>
      </c>
      <c r="AG274">
        <f t="shared" si="402"/>
        <v>5193.444624722124</v>
      </c>
      <c r="AH274">
        <f t="shared" ref="AH274:BH274" si="403">(25-$A274*RelentlessStrikes)*AH229+($A274-0.2*Ruthlessness-3*0.13*AH16)*AH227</f>
        <v>5193.444624722124</v>
      </c>
      <c r="AI274">
        <f t="shared" si="403"/>
        <v>5391.2048828108655</v>
      </c>
      <c r="AJ274">
        <f t="shared" si="403"/>
        <v>5193.444624722124</v>
      </c>
      <c r="AK274">
        <f t="shared" si="403"/>
        <v>5393.8285127168565</v>
      </c>
      <c r="AL274">
        <f t="shared" si="403"/>
        <v>5092.8104380463237</v>
      </c>
      <c r="AM274">
        <f t="shared" si="403"/>
        <v>5263.8531203992115</v>
      </c>
      <c r="AN274">
        <f t="shared" si="403"/>
        <v>5128.1206789852004</v>
      </c>
      <c r="AO274">
        <f t="shared" si="403"/>
        <v>5239.0942309969851</v>
      </c>
      <c r="AP274">
        <f t="shared" si="403"/>
        <v>5073.9607485604365</v>
      </c>
      <c r="AQ274">
        <f t="shared" si="403"/>
        <v>5193.444624722124</v>
      </c>
      <c r="AR274">
        <f t="shared" si="403"/>
        <v>5193.444624722124</v>
      </c>
      <c r="AS274">
        <f t="shared" si="403"/>
        <v>5218.5926553092668</v>
      </c>
      <c r="AT274">
        <f t="shared" si="403"/>
        <v>5193.444624722124</v>
      </c>
      <c r="AU274">
        <f t="shared" si="403"/>
        <v>5193.444624722124</v>
      </c>
      <c r="AV274">
        <f t="shared" si="403"/>
        <v>5193.444624722124</v>
      </c>
      <c r="AW274">
        <f t="shared" si="403"/>
        <v>5193.444624722124</v>
      </c>
      <c r="AX274">
        <f t="shared" si="403"/>
        <v>5193.444624722124</v>
      </c>
      <c r="AY274">
        <f t="shared" si="403"/>
        <v>5193.444624722124</v>
      </c>
      <c r="AZ274">
        <f t="shared" si="403"/>
        <v>5193.444624722124</v>
      </c>
      <c r="BA274">
        <f t="shared" si="403"/>
        <v>5193.444624722124</v>
      </c>
      <c r="BB274">
        <f t="shared" si="403"/>
        <v>5193.444624722124</v>
      </c>
      <c r="BC274">
        <f t="shared" si="403"/>
        <v>5193.444624722124</v>
      </c>
      <c r="BD274">
        <f t="shared" si="403"/>
        <v>5193.444624722124</v>
      </c>
      <c r="BE274">
        <f t="shared" si="403"/>
        <v>5193.444624722124</v>
      </c>
      <c r="BF274">
        <f t="shared" si="403"/>
        <v>5193.444624722124</v>
      </c>
      <c r="BG274">
        <f t="shared" si="403"/>
        <v>5193.444624722124</v>
      </c>
      <c r="BH274">
        <f t="shared" si="403"/>
        <v>5193.444624722124</v>
      </c>
    </row>
    <row r="275" spans="1:60" x14ac:dyDescent="0.25">
      <c r="A275">
        <f>4</f>
        <v>4</v>
      </c>
      <c r="B275">
        <f t="shared" ref="B275:AG275" si="404">(25-$A275*RelentlessStrikes)*B229+($A275-0.2*Ruthlessness-3*0.13*B16)*B227</f>
        <v>5788.8228374844721</v>
      </c>
      <c r="C275">
        <f t="shared" si="404"/>
        <v>5789.9490636044775</v>
      </c>
      <c r="D275">
        <f t="shared" si="404"/>
        <v>5789.302843265401</v>
      </c>
      <c r="E275">
        <f t="shared" si="404"/>
        <v>5789.8053128001939</v>
      </c>
      <c r="F275">
        <f t="shared" si="404"/>
        <v>5788.8228374844721</v>
      </c>
      <c r="G275">
        <f t="shared" si="404"/>
        <v>5788.8348164138233</v>
      </c>
      <c r="H275">
        <f t="shared" si="404"/>
        <v>5787.628699062413</v>
      </c>
      <c r="I275">
        <f t="shared" si="404"/>
        <v>5788.8396405145941</v>
      </c>
      <c r="J275">
        <f t="shared" si="404"/>
        <v>5788.8228374844721</v>
      </c>
      <c r="K275">
        <f t="shared" si="404"/>
        <v>5790.331565110223</v>
      </c>
      <c r="L275">
        <f t="shared" si="404"/>
        <v>5788.5903527487317</v>
      </c>
      <c r="M275">
        <f t="shared" si="404"/>
        <v>5788.8228374844721</v>
      </c>
      <c r="N275">
        <f t="shared" si="404"/>
        <v>5791.8696303841152</v>
      </c>
      <c r="O275">
        <f t="shared" si="404"/>
        <v>5788.8228374844721</v>
      </c>
      <c r="P275">
        <f t="shared" si="404"/>
        <v>5785.7760445848289</v>
      </c>
      <c r="Q275">
        <f t="shared" si="404"/>
        <v>5788.8228374844721</v>
      </c>
      <c r="R275">
        <f t="shared" si="404"/>
        <v>5788.8228374844721</v>
      </c>
      <c r="S275">
        <f t="shared" si="404"/>
        <v>5788.8228374844721</v>
      </c>
      <c r="T275">
        <f t="shared" si="404"/>
        <v>5788.8228374844721</v>
      </c>
      <c r="U275">
        <f t="shared" si="404"/>
        <v>5562.2227369440579</v>
      </c>
      <c r="V275">
        <f t="shared" si="404"/>
        <v>5562.2227369440579</v>
      </c>
      <c r="W275">
        <f t="shared" si="404"/>
        <v>5788.8228374844721</v>
      </c>
      <c r="X275">
        <f t="shared" si="404"/>
        <v>5788.8228374844721</v>
      </c>
      <c r="Y275">
        <f t="shared" si="404"/>
        <v>5788.8228374844721</v>
      </c>
      <c r="Z275">
        <f t="shared" si="404"/>
        <v>5788.8228374844721</v>
      </c>
      <c r="AA275">
        <f t="shared" si="404"/>
        <v>5729.0559244366577</v>
      </c>
      <c r="AB275">
        <f t="shared" si="404"/>
        <v>5788.8228374844721</v>
      </c>
      <c r="AC275">
        <f t="shared" si="404"/>
        <v>5788.8228374844721</v>
      </c>
      <c r="AD275">
        <f t="shared" si="404"/>
        <v>6041.3017775409371</v>
      </c>
      <c r="AE275">
        <f t="shared" si="404"/>
        <v>5788.8228374844721</v>
      </c>
      <c r="AF275">
        <f t="shared" si="404"/>
        <v>5788.8228374844721</v>
      </c>
      <c r="AG275">
        <f t="shared" si="404"/>
        <v>5788.8228374844721</v>
      </c>
      <c r="AH275">
        <f t="shared" ref="AH275:BH275" si="405">(25-$A275*RelentlessStrikes)*AH229+($A275-0.2*Ruthlessness-3*0.13*AH16)*AH227</f>
        <v>5788.8228374844721</v>
      </c>
      <c r="AI275">
        <f t="shared" si="405"/>
        <v>6014.3937799407049</v>
      </c>
      <c r="AJ275">
        <f t="shared" si="405"/>
        <v>5788.8228374844721</v>
      </c>
      <c r="AK275">
        <f t="shared" si="405"/>
        <v>6017.3863664000392</v>
      </c>
      <c r="AL275">
        <f t="shared" si="405"/>
        <v>5679.3815194325134</v>
      </c>
      <c r="AM275">
        <f t="shared" si="405"/>
        <v>5866.1077402314741</v>
      </c>
      <c r="AN275">
        <f t="shared" si="405"/>
        <v>5717.7819819068845</v>
      </c>
      <c r="AO275">
        <f t="shared" si="405"/>
        <v>5838.9322060383838</v>
      </c>
      <c r="AP275">
        <f t="shared" si="405"/>
        <v>5656.7675646287726</v>
      </c>
      <c r="AQ275">
        <f t="shared" si="405"/>
        <v>5788.8228374844721</v>
      </c>
      <c r="AR275">
        <f t="shared" si="405"/>
        <v>5788.8228374844721</v>
      </c>
      <c r="AS275">
        <f t="shared" si="405"/>
        <v>5780.1177499735368</v>
      </c>
      <c r="AT275">
        <f t="shared" si="405"/>
        <v>5788.8228374844721</v>
      </c>
      <c r="AU275">
        <f t="shared" si="405"/>
        <v>5788.8228374844721</v>
      </c>
      <c r="AV275">
        <f t="shared" si="405"/>
        <v>5788.8228374844721</v>
      </c>
      <c r="AW275">
        <f t="shared" si="405"/>
        <v>5788.8228374844721</v>
      </c>
      <c r="AX275">
        <f t="shared" si="405"/>
        <v>5788.8228374844721</v>
      </c>
      <c r="AY275">
        <f t="shared" si="405"/>
        <v>5788.8228374844721</v>
      </c>
      <c r="AZ275">
        <f t="shared" si="405"/>
        <v>5788.8228374844721</v>
      </c>
      <c r="BA275">
        <f t="shared" si="405"/>
        <v>5788.8228374844721</v>
      </c>
      <c r="BB275">
        <f t="shared" si="405"/>
        <v>5788.8228374844721</v>
      </c>
      <c r="BC275">
        <f t="shared" si="405"/>
        <v>5788.8228374844721</v>
      </c>
      <c r="BD275">
        <f t="shared" si="405"/>
        <v>5788.8228374844721</v>
      </c>
      <c r="BE275">
        <f t="shared" si="405"/>
        <v>5788.8228374844721</v>
      </c>
      <c r="BF275">
        <f t="shared" si="405"/>
        <v>5788.8228374844721</v>
      </c>
      <c r="BG275">
        <f t="shared" si="405"/>
        <v>5788.8228374844721</v>
      </c>
      <c r="BH275">
        <f t="shared" si="405"/>
        <v>5788.8228374844721</v>
      </c>
    </row>
    <row r="276" spans="1:60" x14ac:dyDescent="0.25">
      <c r="A276">
        <f>5</f>
        <v>5</v>
      </c>
      <c r="B276">
        <f t="shared" ref="B276:AG276" si="406">(25-$A276*RelentlessStrikes)*B229+($A276-0.2*Ruthlessness-3*0.13*B16)*B227</f>
        <v>6384.2010502468211</v>
      </c>
      <c r="C276">
        <f t="shared" si="406"/>
        <v>6385.4275637186311</v>
      </c>
      <c r="D276">
        <f t="shared" si="406"/>
        <v>6384.7196837969441</v>
      </c>
      <c r="E276">
        <f t="shared" si="406"/>
        <v>6385.2607668021819</v>
      </c>
      <c r="F276">
        <f t="shared" si="406"/>
        <v>6384.2010502468211</v>
      </c>
      <c r="G276">
        <f t="shared" si="406"/>
        <v>6384.2596139014286</v>
      </c>
      <c r="H276">
        <f t="shared" si="406"/>
        <v>6382.8284417631248</v>
      </c>
      <c r="I276">
        <f t="shared" si="406"/>
        <v>6384.2831983940832</v>
      </c>
      <c r="J276">
        <f t="shared" si="406"/>
        <v>6384.2010502468211</v>
      </c>
      <c r="K276">
        <f t="shared" si="406"/>
        <v>6385.8957891882992</v>
      </c>
      <c r="L276">
        <f t="shared" si="406"/>
        <v>6383.064458205421</v>
      </c>
      <c r="M276">
        <f t="shared" si="406"/>
        <v>6384.2010502468211</v>
      </c>
      <c r="N276">
        <f t="shared" si="406"/>
        <v>6399.0964822006308</v>
      </c>
      <c r="O276">
        <f t="shared" si="406"/>
        <v>6384.2010502468211</v>
      </c>
      <c r="P276">
        <f t="shared" si="406"/>
        <v>6369.3056182930104</v>
      </c>
      <c r="Q276">
        <f t="shared" si="406"/>
        <v>6384.2010502468211</v>
      </c>
      <c r="R276">
        <f t="shared" si="406"/>
        <v>6384.2010502468211</v>
      </c>
      <c r="S276">
        <f t="shared" si="406"/>
        <v>6384.2010502468211</v>
      </c>
      <c r="T276">
        <f t="shared" si="406"/>
        <v>6384.2010502468211</v>
      </c>
      <c r="U276">
        <f t="shared" si="406"/>
        <v>6135.6227489023422</v>
      </c>
      <c r="V276">
        <f t="shared" si="406"/>
        <v>6135.6227489023422</v>
      </c>
      <c r="W276">
        <f t="shared" si="406"/>
        <v>6384.2010502468211</v>
      </c>
      <c r="X276">
        <f t="shared" si="406"/>
        <v>6384.2010502468211</v>
      </c>
      <c r="Y276">
        <f t="shared" si="406"/>
        <v>6384.2010502468211</v>
      </c>
      <c r="Z276">
        <f t="shared" si="406"/>
        <v>6384.2010502468211</v>
      </c>
      <c r="AA276">
        <f t="shared" si="406"/>
        <v>6369.5582691793315</v>
      </c>
      <c r="AB276">
        <f t="shared" si="406"/>
        <v>6384.2010502468211</v>
      </c>
      <c r="AC276">
        <f t="shared" si="406"/>
        <v>6384.2010502468211</v>
      </c>
      <c r="AD276">
        <f t="shared" si="406"/>
        <v>6667.8081668090508</v>
      </c>
      <c r="AE276">
        <f t="shared" si="406"/>
        <v>6384.2010502468211</v>
      </c>
      <c r="AF276">
        <f t="shared" si="406"/>
        <v>6384.2010502468211</v>
      </c>
      <c r="AG276">
        <f t="shared" si="406"/>
        <v>6384.2010502468211</v>
      </c>
      <c r="AH276">
        <f t="shared" ref="AH276:BH276" si="407">(25-$A276*RelentlessStrikes)*AH229+($A276-0.2*Ruthlessness-3*0.13*AH16)*AH227</f>
        <v>6384.2010502468211</v>
      </c>
      <c r="AI276">
        <f t="shared" si="407"/>
        <v>6637.5826770705453</v>
      </c>
      <c r="AJ276">
        <f t="shared" si="407"/>
        <v>6384.2010502468211</v>
      </c>
      <c r="AK276">
        <f t="shared" si="407"/>
        <v>6640.9442200832218</v>
      </c>
      <c r="AL276">
        <f t="shared" si="407"/>
        <v>6265.952600818704</v>
      </c>
      <c r="AM276">
        <f t="shared" si="407"/>
        <v>6468.3623600637357</v>
      </c>
      <c r="AN276">
        <f t="shared" si="407"/>
        <v>6307.4432848285687</v>
      </c>
      <c r="AO276">
        <f t="shared" si="407"/>
        <v>6438.7701810797826</v>
      </c>
      <c r="AP276">
        <f t="shared" si="407"/>
        <v>6239.5743806971077</v>
      </c>
      <c r="AQ276">
        <f t="shared" si="407"/>
        <v>6384.2010502468211</v>
      </c>
      <c r="AR276">
        <f t="shared" si="407"/>
        <v>6384.2010502468211</v>
      </c>
      <c r="AS276">
        <f t="shared" si="407"/>
        <v>6341.6428446378086</v>
      </c>
      <c r="AT276">
        <f t="shared" si="407"/>
        <v>6384.2010502468211</v>
      </c>
      <c r="AU276">
        <f t="shared" si="407"/>
        <v>6384.2010502468211</v>
      </c>
      <c r="AV276">
        <f t="shared" si="407"/>
        <v>6384.2010502468211</v>
      </c>
      <c r="AW276">
        <f t="shared" si="407"/>
        <v>6384.2010502468211</v>
      </c>
      <c r="AX276">
        <f t="shared" si="407"/>
        <v>6384.2010502468211</v>
      </c>
      <c r="AY276">
        <f t="shared" si="407"/>
        <v>6384.2010502468211</v>
      </c>
      <c r="AZ276">
        <f t="shared" si="407"/>
        <v>6384.2010502468211</v>
      </c>
      <c r="BA276">
        <f t="shared" si="407"/>
        <v>6384.2010502468211</v>
      </c>
      <c r="BB276">
        <f t="shared" si="407"/>
        <v>6384.2010502468211</v>
      </c>
      <c r="BC276">
        <f t="shared" si="407"/>
        <v>6384.2010502468211</v>
      </c>
      <c r="BD276">
        <f t="shared" si="407"/>
        <v>6384.2010502468211</v>
      </c>
      <c r="BE276">
        <f t="shared" si="407"/>
        <v>6384.2010502468211</v>
      </c>
      <c r="BF276">
        <f t="shared" si="407"/>
        <v>6384.2010502468211</v>
      </c>
      <c r="BG276">
        <f t="shared" si="407"/>
        <v>6384.2010502468211</v>
      </c>
      <c r="BH276">
        <f t="shared" si="407"/>
        <v>6384.2010502468211</v>
      </c>
    </row>
    <row r="278" spans="1:60" x14ac:dyDescent="0.25">
      <c r="A278" t="s">
        <v>773</v>
      </c>
    </row>
    <row r="279" spans="1:60" x14ac:dyDescent="0.25">
      <c r="A279">
        <f>1</f>
        <v>1</v>
      </c>
      <c r="B279">
        <f t="shared" ref="B279:K283" si="408">B$91+B$92*$A279-SnDParam</f>
        <v>13</v>
      </c>
      <c r="C279">
        <f t="shared" si="408"/>
        <v>13</v>
      </c>
      <c r="D279">
        <f t="shared" si="408"/>
        <v>13</v>
      </c>
      <c r="E279">
        <f t="shared" si="408"/>
        <v>13</v>
      </c>
      <c r="F279">
        <f t="shared" si="408"/>
        <v>13</v>
      </c>
      <c r="G279">
        <f t="shared" si="408"/>
        <v>13</v>
      </c>
      <c r="H279">
        <f t="shared" si="408"/>
        <v>13</v>
      </c>
      <c r="I279">
        <f t="shared" si="408"/>
        <v>13</v>
      </c>
      <c r="J279">
        <f t="shared" si="408"/>
        <v>13</v>
      </c>
      <c r="K279">
        <f t="shared" si="408"/>
        <v>13</v>
      </c>
      <c r="L279">
        <f t="shared" ref="L279:U283" si="409">L$91+L$92*$A279-SnDParam</f>
        <v>13</v>
      </c>
      <c r="M279">
        <f t="shared" si="409"/>
        <v>13</v>
      </c>
      <c r="N279">
        <f t="shared" si="409"/>
        <v>13</v>
      </c>
      <c r="O279">
        <f t="shared" si="409"/>
        <v>13</v>
      </c>
      <c r="P279">
        <f t="shared" si="409"/>
        <v>13</v>
      </c>
      <c r="Q279">
        <f t="shared" si="409"/>
        <v>13</v>
      </c>
      <c r="R279">
        <f t="shared" si="409"/>
        <v>13</v>
      </c>
      <c r="S279">
        <f t="shared" si="409"/>
        <v>13</v>
      </c>
      <c r="T279">
        <f t="shared" si="409"/>
        <v>13</v>
      </c>
      <c r="U279">
        <f t="shared" si="409"/>
        <v>13</v>
      </c>
      <c r="V279">
        <f t="shared" ref="V279:AE283" si="410">V$91+V$92*$A279-SnDParam</f>
        <v>13</v>
      </c>
      <c r="W279">
        <f t="shared" si="410"/>
        <v>13</v>
      </c>
      <c r="X279">
        <f t="shared" si="410"/>
        <v>13</v>
      </c>
      <c r="Y279">
        <f t="shared" si="410"/>
        <v>13</v>
      </c>
      <c r="Z279">
        <f t="shared" si="410"/>
        <v>13</v>
      </c>
      <c r="AA279">
        <f t="shared" si="410"/>
        <v>13</v>
      </c>
      <c r="AB279">
        <f t="shared" si="410"/>
        <v>13</v>
      </c>
      <c r="AC279">
        <f t="shared" si="410"/>
        <v>13</v>
      </c>
      <c r="AD279">
        <f t="shared" si="410"/>
        <v>13</v>
      </c>
      <c r="AE279">
        <f t="shared" si="410"/>
        <v>13</v>
      </c>
      <c r="AF279">
        <f t="shared" ref="AF279:AO283" si="411">AF$91+AF$92*$A279-SnDParam</f>
        <v>13</v>
      </c>
      <c r="AG279">
        <f t="shared" si="411"/>
        <v>13</v>
      </c>
      <c r="AH279">
        <f t="shared" si="411"/>
        <v>13</v>
      </c>
      <c r="AI279">
        <f t="shared" si="411"/>
        <v>13</v>
      </c>
      <c r="AJ279">
        <f t="shared" si="411"/>
        <v>13</v>
      </c>
      <c r="AK279">
        <f t="shared" si="411"/>
        <v>13</v>
      </c>
      <c r="AL279">
        <f t="shared" si="411"/>
        <v>13</v>
      </c>
      <c r="AM279">
        <f t="shared" si="411"/>
        <v>13</v>
      </c>
      <c r="AN279">
        <f t="shared" si="411"/>
        <v>13</v>
      </c>
      <c r="AO279">
        <f t="shared" si="411"/>
        <v>13</v>
      </c>
      <c r="AP279">
        <f t="shared" ref="AP279:AY283" si="412">AP$91+AP$92*$A279-SnDParam</f>
        <v>13</v>
      </c>
      <c r="AQ279">
        <f t="shared" si="412"/>
        <v>13</v>
      </c>
      <c r="AR279">
        <f t="shared" si="412"/>
        <v>13</v>
      </c>
      <c r="AS279">
        <f t="shared" si="412"/>
        <v>13</v>
      </c>
      <c r="AT279">
        <f t="shared" si="412"/>
        <v>13</v>
      </c>
      <c r="AU279">
        <f t="shared" si="412"/>
        <v>13</v>
      </c>
      <c r="AV279">
        <f t="shared" si="412"/>
        <v>13</v>
      </c>
      <c r="AW279">
        <f t="shared" si="412"/>
        <v>13</v>
      </c>
      <c r="AX279">
        <f t="shared" si="412"/>
        <v>13</v>
      </c>
      <c r="AY279">
        <f t="shared" si="412"/>
        <v>13</v>
      </c>
      <c r="AZ279">
        <f t="shared" ref="AZ279:BH283" si="413">AZ$91+AZ$92*$A279-SnDParam</f>
        <v>13</v>
      </c>
      <c r="BA279">
        <f t="shared" si="413"/>
        <v>13</v>
      </c>
      <c r="BB279">
        <f t="shared" si="413"/>
        <v>13</v>
      </c>
      <c r="BC279">
        <f t="shared" si="413"/>
        <v>13</v>
      </c>
      <c r="BD279">
        <f t="shared" si="413"/>
        <v>13</v>
      </c>
      <c r="BE279">
        <f t="shared" si="413"/>
        <v>13</v>
      </c>
      <c r="BF279">
        <f t="shared" si="413"/>
        <v>13</v>
      </c>
      <c r="BG279">
        <f t="shared" si="413"/>
        <v>13</v>
      </c>
      <c r="BH279">
        <f t="shared" si="413"/>
        <v>13</v>
      </c>
    </row>
    <row r="280" spans="1:60" x14ac:dyDescent="0.25">
      <c r="A280">
        <f>2</f>
        <v>2</v>
      </c>
      <c r="B280">
        <f t="shared" si="408"/>
        <v>17.5</v>
      </c>
      <c r="C280">
        <f t="shared" si="408"/>
        <v>17.5</v>
      </c>
      <c r="D280">
        <f t="shared" si="408"/>
        <v>17.5</v>
      </c>
      <c r="E280">
        <f t="shared" si="408"/>
        <v>17.5</v>
      </c>
      <c r="F280">
        <f t="shared" si="408"/>
        <v>17.5</v>
      </c>
      <c r="G280">
        <f t="shared" si="408"/>
        <v>17.5</v>
      </c>
      <c r="H280">
        <f t="shared" si="408"/>
        <v>17.5</v>
      </c>
      <c r="I280">
        <f t="shared" si="408"/>
        <v>17.5</v>
      </c>
      <c r="J280">
        <f t="shared" si="408"/>
        <v>17.5</v>
      </c>
      <c r="K280">
        <f t="shared" si="408"/>
        <v>17.5</v>
      </c>
      <c r="L280">
        <f t="shared" si="409"/>
        <v>17.5</v>
      </c>
      <c r="M280">
        <f t="shared" si="409"/>
        <v>17.5</v>
      </c>
      <c r="N280">
        <f t="shared" si="409"/>
        <v>17.5</v>
      </c>
      <c r="O280">
        <f t="shared" si="409"/>
        <v>17.5</v>
      </c>
      <c r="P280">
        <f t="shared" si="409"/>
        <v>17.5</v>
      </c>
      <c r="Q280">
        <f t="shared" si="409"/>
        <v>17.5</v>
      </c>
      <c r="R280">
        <f t="shared" si="409"/>
        <v>17.5</v>
      </c>
      <c r="S280">
        <f t="shared" si="409"/>
        <v>17.5</v>
      </c>
      <c r="T280">
        <f t="shared" si="409"/>
        <v>17.5</v>
      </c>
      <c r="U280">
        <f t="shared" si="409"/>
        <v>17.5</v>
      </c>
      <c r="V280">
        <f t="shared" si="410"/>
        <v>17.5</v>
      </c>
      <c r="W280">
        <f t="shared" si="410"/>
        <v>17.5</v>
      </c>
      <c r="X280">
        <f t="shared" si="410"/>
        <v>17.5</v>
      </c>
      <c r="Y280">
        <f t="shared" si="410"/>
        <v>17.5</v>
      </c>
      <c r="Z280">
        <f t="shared" si="410"/>
        <v>17.5</v>
      </c>
      <c r="AA280">
        <f t="shared" si="410"/>
        <v>17.5</v>
      </c>
      <c r="AB280">
        <f t="shared" si="410"/>
        <v>17.5</v>
      </c>
      <c r="AC280">
        <f t="shared" si="410"/>
        <v>17.5</v>
      </c>
      <c r="AD280">
        <f t="shared" si="410"/>
        <v>17.5</v>
      </c>
      <c r="AE280">
        <f t="shared" si="410"/>
        <v>17.5</v>
      </c>
      <c r="AF280">
        <f t="shared" si="411"/>
        <v>17.5</v>
      </c>
      <c r="AG280">
        <f t="shared" si="411"/>
        <v>17.5</v>
      </c>
      <c r="AH280">
        <f t="shared" si="411"/>
        <v>17.5</v>
      </c>
      <c r="AI280">
        <f t="shared" si="411"/>
        <v>17.5</v>
      </c>
      <c r="AJ280">
        <f t="shared" si="411"/>
        <v>17.5</v>
      </c>
      <c r="AK280">
        <f t="shared" si="411"/>
        <v>17.5</v>
      </c>
      <c r="AL280">
        <f t="shared" si="411"/>
        <v>17.5</v>
      </c>
      <c r="AM280">
        <f t="shared" si="411"/>
        <v>17.5</v>
      </c>
      <c r="AN280">
        <f t="shared" si="411"/>
        <v>17.5</v>
      </c>
      <c r="AO280">
        <f t="shared" si="411"/>
        <v>17.5</v>
      </c>
      <c r="AP280">
        <f t="shared" si="412"/>
        <v>17.5</v>
      </c>
      <c r="AQ280">
        <f t="shared" si="412"/>
        <v>17.5</v>
      </c>
      <c r="AR280">
        <f t="shared" si="412"/>
        <v>17.5</v>
      </c>
      <c r="AS280">
        <f t="shared" si="412"/>
        <v>17.5</v>
      </c>
      <c r="AT280">
        <f t="shared" si="412"/>
        <v>17.5</v>
      </c>
      <c r="AU280">
        <f t="shared" si="412"/>
        <v>17.5</v>
      </c>
      <c r="AV280">
        <f t="shared" si="412"/>
        <v>17.5</v>
      </c>
      <c r="AW280">
        <f t="shared" si="412"/>
        <v>17.5</v>
      </c>
      <c r="AX280">
        <f t="shared" si="412"/>
        <v>17.5</v>
      </c>
      <c r="AY280">
        <f t="shared" si="412"/>
        <v>17.5</v>
      </c>
      <c r="AZ280">
        <f t="shared" si="413"/>
        <v>17.5</v>
      </c>
      <c r="BA280">
        <f t="shared" si="413"/>
        <v>17.5</v>
      </c>
      <c r="BB280">
        <f t="shared" si="413"/>
        <v>17.5</v>
      </c>
      <c r="BC280">
        <f t="shared" si="413"/>
        <v>17.5</v>
      </c>
      <c r="BD280">
        <f t="shared" si="413"/>
        <v>17.5</v>
      </c>
      <c r="BE280">
        <f t="shared" si="413"/>
        <v>17.5</v>
      </c>
      <c r="BF280">
        <f t="shared" si="413"/>
        <v>17.5</v>
      </c>
      <c r="BG280">
        <f t="shared" si="413"/>
        <v>17.5</v>
      </c>
      <c r="BH280">
        <f t="shared" si="413"/>
        <v>17.5</v>
      </c>
    </row>
    <row r="281" spans="1:60" x14ac:dyDescent="0.25">
      <c r="A281">
        <f>3</f>
        <v>3</v>
      </c>
      <c r="B281">
        <f t="shared" si="408"/>
        <v>22</v>
      </c>
      <c r="C281">
        <f t="shared" si="408"/>
        <v>22</v>
      </c>
      <c r="D281">
        <f t="shared" si="408"/>
        <v>22</v>
      </c>
      <c r="E281">
        <f t="shared" si="408"/>
        <v>22</v>
      </c>
      <c r="F281">
        <f t="shared" si="408"/>
        <v>22</v>
      </c>
      <c r="G281">
        <f t="shared" si="408"/>
        <v>22</v>
      </c>
      <c r="H281">
        <f t="shared" si="408"/>
        <v>22</v>
      </c>
      <c r="I281">
        <f t="shared" si="408"/>
        <v>22</v>
      </c>
      <c r="J281">
        <f t="shared" si="408"/>
        <v>22</v>
      </c>
      <c r="K281">
        <f t="shared" si="408"/>
        <v>22</v>
      </c>
      <c r="L281">
        <f t="shared" si="409"/>
        <v>22</v>
      </c>
      <c r="M281">
        <f t="shared" si="409"/>
        <v>22</v>
      </c>
      <c r="N281">
        <f t="shared" si="409"/>
        <v>22</v>
      </c>
      <c r="O281">
        <f t="shared" si="409"/>
        <v>22</v>
      </c>
      <c r="P281">
        <f t="shared" si="409"/>
        <v>22</v>
      </c>
      <c r="Q281">
        <f t="shared" si="409"/>
        <v>22</v>
      </c>
      <c r="R281">
        <f t="shared" si="409"/>
        <v>22</v>
      </c>
      <c r="S281">
        <f t="shared" si="409"/>
        <v>22</v>
      </c>
      <c r="T281">
        <f t="shared" si="409"/>
        <v>22</v>
      </c>
      <c r="U281">
        <f t="shared" si="409"/>
        <v>22</v>
      </c>
      <c r="V281">
        <f t="shared" si="410"/>
        <v>22</v>
      </c>
      <c r="W281">
        <f t="shared" si="410"/>
        <v>22</v>
      </c>
      <c r="X281">
        <f t="shared" si="410"/>
        <v>22</v>
      </c>
      <c r="Y281">
        <f t="shared" si="410"/>
        <v>22</v>
      </c>
      <c r="Z281">
        <f t="shared" si="410"/>
        <v>22</v>
      </c>
      <c r="AA281">
        <f t="shared" si="410"/>
        <v>22</v>
      </c>
      <c r="AB281">
        <f t="shared" si="410"/>
        <v>22</v>
      </c>
      <c r="AC281">
        <f t="shared" si="410"/>
        <v>22</v>
      </c>
      <c r="AD281">
        <f t="shared" si="410"/>
        <v>22</v>
      </c>
      <c r="AE281">
        <f t="shared" si="410"/>
        <v>22</v>
      </c>
      <c r="AF281">
        <f t="shared" si="411"/>
        <v>22</v>
      </c>
      <c r="AG281">
        <f t="shared" si="411"/>
        <v>22</v>
      </c>
      <c r="AH281">
        <f t="shared" si="411"/>
        <v>22</v>
      </c>
      <c r="AI281">
        <f t="shared" si="411"/>
        <v>22</v>
      </c>
      <c r="AJ281">
        <f t="shared" si="411"/>
        <v>22</v>
      </c>
      <c r="AK281">
        <f t="shared" si="411"/>
        <v>22</v>
      </c>
      <c r="AL281">
        <f t="shared" si="411"/>
        <v>22</v>
      </c>
      <c r="AM281">
        <f t="shared" si="411"/>
        <v>22</v>
      </c>
      <c r="AN281">
        <f t="shared" si="411"/>
        <v>22</v>
      </c>
      <c r="AO281">
        <f t="shared" si="411"/>
        <v>22</v>
      </c>
      <c r="AP281">
        <f t="shared" si="412"/>
        <v>22</v>
      </c>
      <c r="AQ281">
        <f t="shared" si="412"/>
        <v>22</v>
      </c>
      <c r="AR281">
        <f t="shared" si="412"/>
        <v>22</v>
      </c>
      <c r="AS281">
        <f t="shared" si="412"/>
        <v>22</v>
      </c>
      <c r="AT281">
        <f t="shared" si="412"/>
        <v>22</v>
      </c>
      <c r="AU281">
        <f t="shared" si="412"/>
        <v>22</v>
      </c>
      <c r="AV281">
        <f t="shared" si="412"/>
        <v>22</v>
      </c>
      <c r="AW281">
        <f t="shared" si="412"/>
        <v>22</v>
      </c>
      <c r="AX281">
        <f t="shared" si="412"/>
        <v>22</v>
      </c>
      <c r="AY281">
        <f t="shared" si="412"/>
        <v>22</v>
      </c>
      <c r="AZ281">
        <f t="shared" si="413"/>
        <v>22</v>
      </c>
      <c r="BA281">
        <f t="shared" si="413"/>
        <v>22</v>
      </c>
      <c r="BB281">
        <f t="shared" si="413"/>
        <v>22</v>
      </c>
      <c r="BC281">
        <f t="shared" si="413"/>
        <v>22</v>
      </c>
      <c r="BD281">
        <f t="shared" si="413"/>
        <v>22</v>
      </c>
      <c r="BE281">
        <f t="shared" si="413"/>
        <v>22</v>
      </c>
      <c r="BF281">
        <f t="shared" si="413"/>
        <v>22</v>
      </c>
      <c r="BG281">
        <f t="shared" si="413"/>
        <v>22</v>
      </c>
      <c r="BH281">
        <f t="shared" si="413"/>
        <v>22</v>
      </c>
    </row>
    <row r="282" spans="1:60" x14ac:dyDescent="0.25">
      <c r="A282">
        <f>4</f>
        <v>4</v>
      </c>
      <c r="B282">
        <f t="shared" si="408"/>
        <v>26.5</v>
      </c>
      <c r="C282">
        <f t="shared" si="408"/>
        <v>26.5</v>
      </c>
      <c r="D282">
        <f t="shared" si="408"/>
        <v>26.5</v>
      </c>
      <c r="E282">
        <f t="shared" si="408"/>
        <v>26.5</v>
      </c>
      <c r="F282">
        <f t="shared" si="408"/>
        <v>26.5</v>
      </c>
      <c r="G282">
        <f t="shared" si="408"/>
        <v>26.5</v>
      </c>
      <c r="H282">
        <f t="shared" si="408"/>
        <v>26.5</v>
      </c>
      <c r="I282">
        <f t="shared" si="408"/>
        <v>26.5</v>
      </c>
      <c r="J282">
        <f t="shared" si="408"/>
        <v>26.5</v>
      </c>
      <c r="K282">
        <f t="shared" si="408"/>
        <v>26.5</v>
      </c>
      <c r="L282">
        <f t="shared" si="409"/>
        <v>26.5</v>
      </c>
      <c r="M282">
        <f t="shared" si="409"/>
        <v>26.5</v>
      </c>
      <c r="N282">
        <f t="shared" si="409"/>
        <v>26.5</v>
      </c>
      <c r="O282">
        <f t="shared" si="409"/>
        <v>26.5</v>
      </c>
      <c r="P282">
        <f t="shared" si="409"/>
        <v>26.5</v>
      </c>
      <c r="Q282">
        <f t="shared" si="409"/>
        <v>26.5</v>
      </c>
      <c r="R282">
        <f t="shared" si="409"/>
        <v>26.5</v>
      </c>
      <c r="S282">
        <f t="shared" si="409"/>
        <v>26.5</v>
      </c>
      <c r="T282">
        <f t="shared" si="409"/>
        <v>26.5</v>
      </c>
      <c r="U282">
        <f t="shared" si="409"/>
        <v>26.5</v>
      </c>
      <c r="V282">
        <f t="shared" si="410"/>
        <v>26.5</v>
      </c>
      <c r="W282">
        <f t="shared" si="410"/>
        <v>26.5</v>
      </c>
      <c r="X282">
        <f t="shared" si="410"/>
        <v>26.5</v>
      </c>
      <c r="Y282">
        <f t="shared" si="410"/>
        <v>26.5</v>
      </c>
      <c r="Z282">
        <f t="shared" si="410"/>
        <v>26.5</v>
      </c>
      <c r="AA282">
        <f t="shared" si="410"/>
        <v>26.5</v>
      </c>
      <c r="AB282">
        <f t="shared" si="410"/>
        <v>26.5</v>
      </c>
      <c r="AC282">
        <f t="shared" si="410"/>
        <v>26.5</v>
      </c>
      <c r="AD282">
        <f t="shared" si="410"/>
        <v>26.5</v>
      </c>
      <c r="AE282">
        <f t="shared" si="410"/>
        <v>26.5</v>
      </c>
      <c r="AF282">
        <f t="shared" si="411"/>
        <v>26.5</v>
      </c>
      <c r="AG282">
        <f t="shared" si="411"/>
        <v>26.5</v>
      </c>
      <c r="AH282">
        <f t="shared" si="411"/>
        <v>26.5</v>
      </c>
      <c r="AI282">
        <f t="shared" si="411"/>
        <v>26.5</v>
      </c>
      <c r="AJ282">
        <f t="shared" si="411"/>
        <v>26.5</v>
      </c>
      <c r="AK282">
        <f t="shared" si="411"/>
        <v>26.5</v>
      </c>
      <c r="AL282">
        <f t="shared" si="411"/>
        <v>26.5</v>
      </c>
      <c r="AM282">
        <f t="shared" si="411"/>
        <v>26.5</v>
      </c>
      <c r="AN282">
        <f t="shared" si="411"/>
        <v>26.5</v>
      </c>
      <c r="AO282">
        <f t="shared" si="411"/>
        <v>26.5</v>
      </c>
      <c r="AP282">
        <f t="shared" si="412"/>
        <v>26.5</v>
      </c>
      <c r="AQ282">
        <f t="shared" si="412"/>
        <v>26.5</v>
      </c>
      <c r="AR282">
        <f t="shared" si="412"/>
        <v>26.5</v>
      </c>
      <c r="AS282">
        <f t="shared" si="412"/>
        <v>26.5</v>
      </c>
      <c r="AT282">
        <f t="shared" si="412"/>
        <v>26.5</v>
      </c>
      <c r="AU282">
        <f t="shared" si="412"/>
        <v>26.5</v>
      </c>
      <c r="AV282">
        <f t="shared" si="412"/>
        <v>26.5</v>
      </c>
      <c r="AW282">
        <f t="shared" si="412"/>
        <v>26.5</v>
      </c>
      <c r="AX282">
        <f t="shared" si="412"/>
        <v>26.5</v>
      </c>
      <c r="AY282">
        <f t="shared" si="412"/>
        <v>26.5</v>
      </c>
      <c r="AZ282">
        <f t="shared" si="413"/>
        <v>26.5</v>
      </c>
      <c r="BA282">
        <f t="shared" si="413"/>
        <v>26.5</v>
      </c>
      <c r="BB282">
        <f t="shared" si="413"/>
        <v>26.5</v>
      </c>
      <c r="BC282">
        <f t="shared" si="413"/>
        <v>26.5</v>
      </c>
      <c r="BD282">
        <f t="shared" si="413"/>
        <v>26.5</v>
      </c>
      <c r="BE282">
        <f t="shared" si="413"/>
        <v>26.5</v>
      </c>
      <c r="BF282">
        <f t="shared" si="413"/>
        <v>26.5</v>
      </c>
      <c r="BG282">
        <f t="shared" si="413"/>
        <v>26.5</v>
      </c>
      <c r="BH282">
        <f t="shared" si="413"/>
        <v>26.5</v>
      </c>
    </row>
    <row r="283" spans="1:60" x14ac:dyDescent="0.25">
      <c r="A283">
        <f>5</f>
        <v>5</v>
      </c>
      <c r="B283">
        <f t="shared" si="408"/>
        <v>31</v>
      </c>
      <c r="C283">
        <f t="shared" si="408"/>
        <v>31</v>
      </c>
      <c r="D283">
        <f t="shared" si="408"/>
        <v>31</v>
      </c>
      <c r="E283">
        <f t="shared" si="408"/>
        <v>31</v>
      </c>
      <c r="F283">
        <f t="shared" si="408"/>
        <v>31</v>
      </c>
      <c r="G283">
        <f t="shared" si="408"/>
        <v>31</v>
      </c>
      <c r="H283">
        <f t="shared" si="408"/>
        <v>31</v>
      </c>
      <c r="I283">
        <f t="shared" si="408"/>
        <v>31</v>
      </c>
      <c r="J283">
        <f t="shared" si="408"/>
        <v>31</v>
      </c>
      <c r="K283">
        <f t="shared" si="408"/>
        <v>31</v>
      </c>
      <c r="L283">
        <f t="shared" si="409"/>
        <v>31</v>
      </c>
      <c r="M283">
        <f t="shared" si="409"/>
        <v>31</v>
      </c>
      <c r="N283">
        <f t="shared" si="409"/>
        <v>31</v>
      </c>
      <c r="O283">
        <f t="shared" si="409"/>
        <v>31</v>
      </c>
      <c r="P283">
        <f t="shared" si="409"/>
        <v>31</v>
      </c>
      <c r="Q283">
        <f t="shared" si="409"/>
        <v>31</v>
      </c>
      <c r="R283">
        <f t="shared" si="409"/>
        <v>31</v>
      </c>
      <c r="S283">
        <f t="shared" si="409"/>
        <v>31</v>
      </c>
      <c r="T283">
        <f t="shared" si="409"/>
        <v>31</v>
      </c>
      <c r="U283">
        <f t="shared" si="409"/>
        <v>31</v>
      </c>
      <c r="V283">
        <f t="shared" si="410"/>
        <v>31</v>
      </c>
      <c r="W283">
        <f t="shared" si="410"/>
        <v>31</v>
      </c>
      <c r="X283">
        <f t="shared" si="410"/>
        <v>31</v>
      </c>
      <c r="Y283">
        <f t="shared" si="410"/>
        <v>31</v>
      </c>
      <c r="Z283">
        <f t="shared" si="410"/>
        <v>31</v>
      </c>
      <c r="AA283">
        <f t="shared" si="410"/>
        <v>31</v>
      </c>
      <c r="AB283">
        <f t="shared" si="410"/>
        <v>31</v>
      </c>
      <c r="AC283">
        <f t="shared" si="410"/>
        <v>31</v>
      </c>
      <c r="AD283">
        <f t="shared" si="410"/>
        <v>31</v>
      </c>
      <c r="AE283">
        <f t="shared" si="410"/>
        <v>31</v>
      </c>
      <c r="AF283">
        <f t="shared" si="411"/>
        <v>31</v>
      </c>
      <c r="AG283">
        <f t="shared" si="411"/>
        <v>31</v>
      </c>
      <c r="AH283">
        <f t="shared" si="411"/>
        <v>31</v>
      </c>
      <c r="AI283">
        <f t="shared" si="411"/>
        <v>31</v>
      </c>
      <c r="AJ283">
        <f t="shared" si="411"/>
        <v>31</v>
      </c>
      <c r="AK283">
        <f t="shared" si="411"/>
        <v>31</v>
      </c>
      <c r="AL283">
        <f t="shared" si="411"/>
        <v>31</v>
      </c>
      <c r="AM283">
        <f t="shared" si="411"/>
        <v>31</v>
      </c>
      <c r="AN283">
        <f t="shared" si="411"/>
        <v>31</v>
      </c>
      <c r="AO283">
        <f t="shared" si="411"/>
        <v>31</v>
      </c>
      <c r="AP283">
        <f t="shared" si="412"/>
        <v>31</v>
      </c>
      <c r="AQ283">
        <f t="shared" si="412"/>
        <v>31</v>
      </c>
      <c r="AR283">
        <f t="shared" si="412"/>
        <v>31</v>
      </c>
      <c r="AS283">
        <f t="shared" si="412"/>
        <v>31</v>
      </c>
      <c r="AT283">
        <f t="shared" si="412"/>
        <v>31</v>
      </c>
      <c r="AU283">
        <f t="shared" si="412"/>
        <v>31</v>
      </c>
      <c r="AV283">
        <f t="shared" si="412"/>
        <v>31</v>
      </c>
      <c r="AW283">
        <f t="shared" si="412"/>
        <v>31</v>
      </c>
      <c r="AX283">
        <f t="shared" si="412"/>
        <v>31</v>
      </c>
      <c r="AY283">
        <f t="shared" si="412"/>
        <v>31</v>
      </c>
      <c r="AZ283">
        <f t="shared" si="413"/>
        <v>31</v>
      </c>
      <c r="BA283">
        <f t="shared" si="413"/>
        <v>31</v>
      </c>
      <c r="BB283">
        <f t="shared" si="413"/>
        <v>31</v>
      </c>
      <c r="BC283">
        <f t="shared" si="413"/>
        <v>31</v>
      </c>
      <c r="BD283">
        <f t="shared" si="413"/>
        <v>31</v>
      </c>
      <c r="BE283">
        <f t="shared" si="413"/>
        <v>31</v>
      </c>
      <c r="BF283">
        <f t="shared" si="413"/>
        <v>31</v>
      </c>
      <c r="BG283">
        <f t="shared" si="413"/>
        <v>31</v>
      </c>
      <c r="BH283">
        <f t="shared" si="413"/>
        <v>31</v>
      </c>
    </row>
    <row r="285" spans="1:60" x14ac:dyDescent="0.25">
      <c r="A285" t="s">
        <v>774</v>
      </c>
    </row>
    <row r="286" spans="1:60" x14ac:dyDescent="0.25">
      <c r="A286">
        <f>1</f>
        <v>1</v>
      </c>
      <c r="B286">
        <f t="shared" ref="B286:AG286" si="414">B272/B279</f>
        <v>307.8990922459559</v>
      </c>
      <c r="C286">
        <f t="shared" si="414"/>
        <v>307.96258178938604</v>
      </c>
      <c r="D286">
        <f t="shared" si="414"/>
        <v>307.92710166698271</v>
      </c>
      <c r="E286">
        <f t="shared" si="414"/>
        <v>307.95684236878679</v>
      </c>
      <c r="F286">
        <f t="shared" si="414"/>
        <v>307.8990922459559</v>
      </c>
      <c r="G286">
        <f t="shared" si="414"/>
        <v>307.88926338084678</v>
      </c>
      <c r="H286">
        <f t="shared" si="414"/>
        <v>307.84842084309849</v>
      </c>
      <c r="I286">
        <f t="shared" si="414"/>
        <v>307.88530514431733</v>
      </c>
      <c r="J286">
        <f t="shared" si="414"/>
        <v>307.8990922459559</v>
      </c>
      <c r="K286">
        <f t="shared" si="414"/>
        <v>307.9722225289226</v>
      </c>
      <c r="L286">
        <f t="shared" si="414"/>
        <v>308.08984895220487</v>
      </c>
      <c r="M286">
        <f t="shared" si="414"/>
        <v>307.8990922459559</v>
      </c>
      <c r="N286">
        <f t="shared" si="414"/>
        <v>305.39915961035138</v>
      </c>
      <c r="O286">
        <f t="shared" si="414"/>
        <v>307.8990922459559</v>
      </c>
      <c r="P286">
        <f t="shared" si="414"/>
        <v>310.39902488156042</v>
      </c>
      <c r="Q286">
        <f t="shared" si="414"/>
        <v>307.8990922459559</v>
      </c>
      <c r="R286">
        <f t="shared" si="414"/>
        <v>307.8990922459559</v>
      </c>
      <c r="S286">
        <f t="shared" si="414"/>
        <v>307.8990922459559</v>
      </c>
      <c r="T286">
        <f t="shared" si="414"/>
        <v>307.8990922459559</v>
      </c>
      <c r="U286">
        <f t="shared" si="414"/>
        <v>295.5402077745544</v>
      </c>
      <c r="V286">
        <f t="shared" si="414"/>
        <v>295.5402077745544</v>
      </c>
      <c r="W286">
        <f t="shared" si="414"/>
        <v>307.8990922459559</v>
      </c>
      <c r="X286">
        <f t="shared" si="414"/>
        <v>307.8990922459559</v>
      </c>
      <c r="Y286">
        <f t="shared" si="414"/>
        <v>307.8990922459559</v>
      </c>
      <c r="Z286">
        <f t="shared" si="414"/>
        <v>307.8990922459559</v>
      </c>
      <c r="AA286">
        <f t="shared" si="414"/>
        <v>292.88837616989525</v>
      </c>
      <c r="AB286">
        <f t="shared" si="414"/>
        <v>307.8990922459559</v>
      </c>
      <c r="AC286">
        <f t="shared" si="414"/>
        <v>307.8990922459559</v>
      </c>
      <c r="AD286">
        <f t="shared" si="414"/>
        <v>320.13712382589233</v>
      </c>
      <c r="AE286">
        <f t="shared" si="414"/>
        <v>307.8990922459559</v>
      </c>
      <c r="AF286">
        <f t="shared" si="414"/>
        <v>307.8990922459559</v>
      </c>
      <c r="AG286">
        <f t="shared" si="414"/>
        <v>307.8990922459559</v>
      </c>
      <c r="AH286">
        <f t="shared" ref="AH286:BH286" si="415">AH272/AH279</f>
        <v>307.8990922459559</v>
      </c>
      <c r="AI286">
        <f t="shared" si="415"/>
        <v>318.83285296547587</v>
      </c>
      <c r="AJ286">
        <f t="shared" si="415"/>
        <v>307.8990922459559</v>
      </c>
      <c r="AK286">
        <f t="shared" si="415"/>
        <v>318.97790810388392</v>
      </c>
      <c r="AL286">
        <f t="shared" si="415"/>
        <v>301.51294425184182</v>
      </c>
      <c r="AM286">
        <f t="shared" si="415"/>
        <v>312.25722159497604</v>
      </c>
      <c r="AN286">
        <f t="shared" si="415"/>
        <v>303.7536979339871</v>
      </c>
      <c r="AO286">
        <f t="shared" si="415"/>
        <v>310.72448314724522</v>
      </c>
      <c r="AP286">
        <f t="shared" si="415"/>
        <v>300.64208587875112</v>
      </c>
      <c r="AQ286">
        <f t="shared" si="415"/>
        <v>307.8990922459559</v>
      </c>
      <c r="AR286">
        <f t="shared" si="415"/>
        <v>307.8990922459559</v>
      </c>
      <c r="AS286">
        <f t="shared" si="415"/>
        <v>315.04172815236348</v>
      </c>
      <c r="AT286">
        <f t="shared" si="415"/>
        <v>307.8990922459559</v>
      </c>
      <c r="AU286">
        <f t="shared" si="415"/>
        <v>307.8990922459559</v>
      </c>
      <c r="AV286">
        <f t="shared" si="415"/>
        <v>307.8990922459559</v>
      </c>
      <c r="AW286">
        <f t="shared" si="415"/>
        <v>307.8990922459559</v>
      </c>
      <c r="AX286">
        <f t="shared" si="415"/>
        <v>307.8990922459559</v>
      </c>
      <c r="AY286">
        <f t="shared" si="415"/>
        <v>307.8990922459559</v>
      </c>
      <c r="AZ286">
        <f t="shared" si="415"/>
        <v>307.8990922459559</v>
      </c>
      <c r="BA286">
        <f t="shared" si="415"/>
        <v>307.8990922459559</v>
      </c>
      <c r="BB286">
        <f t="shared" si="415"/>
        <v>307.8990922459559</v>
      </c>
      <c r="BC286">
        <f t="shared" si="415"/>
        <v>307.8990922459559</v>
      </c>
      <c r="BD286">
        <f t="shared" si="415"/>
        <v>307.8990922459559</v>
      </c>
      <c r="BE286">
        <f t="shared" si="415"/>
        <v>307.8990922459559</v>
      </c>
      <c r="BF286">
        <f t="shared" si="415"/>
        <v>307.8990922459559</v>
      </c>
      <c r="BG286">
        <f t="shared" si="415"/>
        <v>307.8990922459559</v>
      </c>
      <c r="BH286">
        <f t="shared" si="415"/>
        <v>307.8990922459559</v>
      </c>
    </row>
    <row r="287" spans="1:60" x14ac:dyDescent="0.25">
      <c r="A287">
        <f>2</f>
        <v>2</v>
      </c>
      <c r="B287">
        <f t="shared" ref="B287:AG287" si="416">B273/B280</f>
        <v>262.74665211198715</v>
      </c>
      <c r="C287">
        <f t="shared" si="416"/>
        <v>262.79954647863838</v>
      </c>
      <c r="D287">
        <f t="shared" si="416"/>
        <v>262.76966641156099</v>
      </c>
      <c r="E287">
        <f t="shared" si="416"/>
        <v>262.79396598835524</v>
      </c>
      <c r="F287">
        <f t="shared" si="416"/>
        <v>262.74665211198715</v>
      </c>
      <c r="G287">
        <f t="shared" si="416"/>
        <v>262.74201265363502</v>
      </c>
      <c r="H287">
        <f t="shared" si="416"/>
        <v>262.6988122091995</v>
      </c>
      <c r="I287">
        <f t="shared" si="416"/>
        <v>262.74014427174944</v>
      </c>
      <c r="J287">
        <f t="shared" si="416"/>
        <v>262.74665211198715</v>
      </c>
      <c r="K287">
        <f t="shared" si="416"/>
        <v>262.81160668308968</v>
      </c>
      <c r="L287">
        <f t="shared" si="416"/>
        <v>262.83669381916303</v>
      </c>
      <c r="M287">
        <f t="shared" si="416"/>
        <v>262.74665211198715</v>
      </c>
      <c r="N287">
        <f t="shared" si="416"/>
        <v>261.56662438577615</v>
      </c>
      <c r="O287">
        <f t="shared" si="416"/>
        <v>262.74665211198715</v>
      </c>
      <c r="P287">
        <f t="shared" si="416"/>
        <v>263.92667983819808</v>
      </c>
      <c r="Q287">
        <f t="shared" si="416"/>
        <v>262.74665211198715</v>
      </c>
      <c r="R287">
        <f t="shared" si="416"/>
        <v>262.74665211198715</v>
      </c>
      <c r="S287">
        <f t="shared" si="416"/>
        <v>262.74665211198715</v>
      </c>
      <c r="T287">
        <f t="shared" si="416"/>
        <v>262.74665211198715</v>
      </c>
      <c r="U287">
        <f t="shared" si="416"/>
        <v>252.30986931585664</v>
      </c>
      <c r="V287">
        <f t="shared" si="416"/>
        <v>252.30986931585664</v>
      </c>
      <c r="W287">
        <f t="shared" si="416"/>
        <v>262.74665211198715</v>
      </c>
      <c r="X287">
        <f t="shared" si="416"/>
        <v>262.74665211198715</v>
      </c>
      <c r="Y287">
        <f t="shared" si="416"/>
        <v>262.74665211198715</v>
      </c>
      <c r="Z287">
        <f t="shared" si="416"/>
        <v>262.74665211198715</v>
      </c>
      <c r="AA287">
        <f t="shared" si="416"/>
        <v>254.17435628293211</v>
      </c>
      <c r="AB287">
        <f t="shared" si="416"/>
        <v>262.74665211198715</v>
      </c>
      <c r="AC287">
        <f t="shared" si="416"/>
        <v>262.74665211198715</v>
      </c>
      <c r="AD287">
        <f t="shared" si="416"/>
        <v>273.61651422884074</v>
      </c>
      <c r="AE287">
        <f t="shared" si="416"/>
        <v>262.74665211198715</v>
      </c>
      <c r="AF287">
        <f t="shared" si="416"/>
        <v>262.74665211198715</v>
      </c>
      <c r="AG287">
        <f t="shared" si="416"/>
        <v>262.74665211198715</v>
      </c>
      <c r="AH287">
        <f t="shared" ref="AH287:BH287" si="417">AH273/AH280</f>
        <v>262.74665211198715</v>
      </c>
      <c r="AI287">
        <f t="shared" si="417"/>
        <v>272.45805632463004</v>
      </c>
      <c r="AJ287">
        <f t="shared" si="417"/>
        <v>262.74665211198715</v>
      </c>
      <c r="AK287">
        <f t="shared" si="417"/>
        <v>272.58689480192425</v>
      </c>
      <c r="AL287">
        <f t="shared" si="417"/>
        <v>257.49939180915044</v>
      </c>
      <c r="AM287">
        <f t="shared" si="417"/>
        <v>266.37705717525427</v>
      </c>
      <c r="AN287">
        <f t="shared" si="417"/>
        <v>259.34053577505807</v>
      </c>
      <c r="AO287">
        <f t="shared" si="417"/>
        <v>265.10035748317637</v>
      </c>
      <c r="AP287">
        <f t="shared" si="417"/>
        <v>256.63736757097718</v>
      </c>
      <c r="AQ287">
        <f t="shared" si="417"/>
        <v>262.74665211198715</v>
      </c>
      <c r="AR287">
        <f t="shared" si="417"/>
        <v>262.74665211198715</v>
      </c>
      <c r="AS287">
        <f t="shared" si="417"/>
        <v>266.11814632257119</v>
      </c>
      <c r="AT287">
        <f t="shared" si="417"/>
        <v>262.74665211198715</v>
      </c>
      <c r="AU287">
        <f t="shared" si="417"/>
        <v>262.74665211198715</v>
      </c>
      <c r="AV287">
        <f t="shared" si="417"/>
        <v>262.74665211198715</v>
      </c>
      <c r="AW287">
        <f t="shared" si="417"/>
        <v>262.74665211198715</v>
      </c>
      <c r="AX287">
        <f t="shared" si="417"/>
        <v>262.74665211198715</v>
      </c>
      <c r="AY287">
        <f t="shared" si="417"/>
        <v>262.74665211198715</v>
      </c>
      <c r="AZ287">
        <f t="shared" si="417"/>
        <v>262.74665211198715</v>
      </c>
      <c r="BA287">
        <f t="shared" si="417"/>
        <v>262.74665211198715</v>
      </c>
      <c r="BB287">
        <f t="shared" si="417"/>
        <v>262.74665211198715</v>
      </c>
      <c r="BC287">
        <f t="shared" si="417"/>
        <v>262.74665211198715</v>
      </c>
      <c r="BD287">
        <f t="shared" si="417"/>
        <v>262.74665211198715</v>
      </c>
      <c r="BE287">
        <f t="shared" si="417"/>
        <v>262.74665211198715</v>
      </c>
      <c r="BF287">
        <f t="shared" si="417"/>
        <v>262.74665211198715</v>
      </c>
      <c r="BG287">
        <f t="shared" si="417"/>
        <v>262.74665211198715</v>
      </c>
      <c r="BH287">
        <f t="shared" si="417"/>
        <v>262.74665211198715</v>
      </c>
    </row>
    <row r="288" spans="1:60" x14ac:dyDescent="0.25">
      <c r="A288">
        <f>3</f>
        <v>3</v>
      </c>
      <c r="B288">
        <f t="shared" ref="B288:AG288" si="418">B274/B281</f>
        <v>236.06566476009655</v>
      </c>
      <c r="C288">
        <f t="shared" si="418"/>
        <v>236.11229834046927</v>
      </c>
      <c r="D288">
        <f t="shared" si="418"/>
        <v>236.08572739699363</v>
      </c>
      <c r="E288">
        <f t="shared" si="418"/>
        <v>236.10681176355476</v>
      </c>
      <c r="F288">
        <f t="shared" si="418"/>
        <v>236.06566476009655</v>
      </c>
      <c r="G288">
        <f t="shared" si="418"/>
        <v>236.06409176937356</v>
      </c>
      <c r="H288">
        <f t="shared" si="418"/>
        <v>236.01949801644102</v>
      </c>
      <c r="I288">
        <f t="shared" si="418"/>
        <v>236.06345830159563</v>
      </c>
      <c r="J288">
        <f t="shared" si="418"/>
        <v>236.06566476009655</v>
      </c>
      <c r="K288">
        <f t="shared" si="418"/>
        <v>236.12578822873394</v>
      </c>
      <c r="L288">
        <f t="shared" si="418"/>
        <v>236.0961930587292</v>
      </c>
      <c r="M288">
        <f t="shared" si="418"/>
        <v>236.06566476009655</v>
      </c>
      <c r="N288">
        <f t="shared" si="418"/>
        <v>235.66558084398176</v>
      </c>
      <c r="O288">
        <f t="shared" si="418"/>
        <v>236.06566476009655</v>
      </c>
      <c r="P288">
        <f t="shared" si="418"/>
        <v>236.46574867621123</v>
      </c>
      <c r="Q288">
        <f t="shared" si="418"/>
        <v>236.06566476009655</v>
      </c>
      <c r="R288">
        <f t="shared" si="418"/>
        <v>236.06566476009655</v>
      </c>
      <c r="S288">
        <f t="shared" si="418"/>
        <v>236.06566476009655</v>
      </c>
      <c r="T288">
        <f t="shared" si="418"/>
        <v>236.06566476009655</v>
      </c>
      <c r="U288">
        <f t="shared" si="418"/>
        <v>226.76466931753521</v>
      </c>
      <c r="V288">
        <f t="shared" si="418"/>
        <v>226.76466931753521</v>
      </c>
      <c r="W288">
        <f t="shared" si="418"/>
        <v>236.06566476009655</v>
      </c>
      <c r="X288">
        <f t="shared" si="418"/>
        <v>236.06566476009655</v>
      </c>
      <c r="Y288">
        <f t="shared" si="418"/>
        <v>236.06566476009655</v>
      </c>
      <c r="Z288">
        <f t="shared" si="418"/>
        <v>236.06566476009655</v>
      </c>
      <c r="AA288">
        <f t="shared" si="418"/>
        <v>231.29788998609021</v>
      </c>
      <c r="AB288">
        <f t="shared" si="418"/>
        <v>236.06566476009655</v>
      </c>
      <c r="AC288">
        <f t="shared" si="418"/>
        <v>236.06566476009655</v>
      </c>
      <c r="AD288">
        <f t="shared" si="418"/>
        <v>246.12706310331023</v>
      </c>
      <c r="AE288">
        <f t="shared" si="418"/>
        <v>236.06566476009655</v>
      </c>
      <c r="AF288">
        <f t="shared" si="418"/>
        <v>236.06566476009655</v>
      </c>
      <c r="AG288">
        <f t="shared" si="418"/>
        <v>236.06566476009655</v>
      </c>
      <c r="AH288">
        <f t="shared" ref="AH288:BH288" si="419">AH274/AH281</f>
        <v>236.06566476009655</v>
      </c>
      <c r="AI288">
        <f t="shared" si="419"/>
        <v>245.05476740049389</v>
      </c>
      <c r="AJ288">
        <f t="shared" si="419"/>
        <v>236.06566476009655</v>
      </c>
      <c r="AK288">
        <f t="shared" si="419"/>
        <v>245.17402330531166</v>
      </c>
      <c r="AL288">
        <f t="shared" si="419"/>
        <v>231.49138354756016</v>
      </c>
      <c r="AM288">
        <f t="shared" si="419"/>
        <v>239.26605092723688</v>
      </c>
      <c r="AN288">
        <f t="shared" si="419"/>
        <v>233.09639449932729</v>
      </c>
      <c r="AO288">
        <f t="shared" si="419"/>
        <v>238.14064686349931</v>
      </c>
      <c r="AP288">
        <f t="shared" si="419"/>
        <v>230.63457948001985</v>
      </c>
      <c r="AQ288">
        <f t="shared" si="419"/>
        <v>236.06566476009655</v>
      </c>
      <c r="AR288">
        <f t="shared" si="419"/>
        <v>236.06566476009655</v>
      </c>
      <c r="AS288">
        <f t="shared" si="419"/>
        <v>237.20875705951212</v>
      </c>
      <c r="AT288">
        <f t="shared" si="419"/>
        <v>236.06566476009655</v>
      </c>
      <c r="AU288">
        <f t="shared" si="419"/>
        <v>236.06566476009655</v>
      </c>
      <c r="AV288">
        <f t="shared" si="419"/>
        <v>236.06566476009655</v>
      </c>
      <c r="AW288">
        <f t="shared" si="419"/>
        <v>236.06566476009655</v>
      </c>
      <c r="AX288">
        <f t="shared" si="419"/>
        <v>236.06566476009655</v>
      </c>
      <c r="AY288">
        <f t="shared" si="419"/>
        <v>236.06566476009655</v>
      </c>
      <c r="AZ288">
        <f t="shared" si="419"/>
        <v>236.06566476009655</v>
      </c>
      <c r="BA288">
        <f t="shared" si="419"/>
        <v>236.06566476009655</v>
      </c>
      <c r="BB288">
        <f t="shared" si="419"/>
        <v>236.06566476009655</v>
      </c>
      <c r="BC288">
        <f t="shared" si="419"/>
        <v>236.06566476009655</v>
      </c>
      <c r="BD288">
        <f t="shared" si="419"/>
        <v>236.06566476009655</v>
      </c>
      <c r="BE288">
        <f t="shared" si="419"/>
        <v>236.06566476009655</v>
      </c>
      <c r="BF288">
        <f t="shared" si="419"/>
        <v>236.06566476009655</v>
      </c>
      <c r="BG288">
        <f t="shared" si="419"/>
        <v>236.06566476009655</v>
      </c>
      <c r="BH288">
        <f t="shared" si="419"/>
        <v>236.06566476009655</v>
      </c>
    </row>
    <row r="289" spans="1:60" x14ac:dyDescent="0.25">
      <c r="A289">
        <f>4</f>
        <v>4</v>
      </c>
      <c r="B289">
        <f t="shared" ref="B289:AG289" si="420">B275/B282</f>
        <v>218.44614481073481</v>
      </c>
      <c r="C289">
        <f t="shared" si="420"/>
        <v>218.48864390960293</v>
      </c>
      <c r="D289">
        <f t="shared" si="420"/>
        <v>218.46425823643023</v>
      </c>
      <c r="E289">
        <f t="shared" si="420"/>
        <v>218.48321935095072</v>
      </c>
      <c r="F289">
        <f t="shared" si="420"/>
        <v>218.44614481073481</v>
      </c>
      <c r="G289">
        <f t="shared" si="420"/>
        <v>218.44659684580466</v>
      </c>
      <c r="H289">
        <f t="shared" si="420"/>
        <v>218.40108298348727</v>
      </c>
      <c r="I289">
        <f t="shared" si="420"/>
        <v>218.44677888734319</v>
      </c>
      <c r="J289">
        <f t="shared" si="420"/>
        <v>218.44614481073481</v>
      </c>
      <c r="K289">
        <f t="shared" si="420"/>
        <v>218.50307792868767</v>
      </c>
      <c r="L289">
        <f t="shared" si="420"/>
        <v>218.43737180183894</v>
      </c>
      <c r="M289">
        <f t="shared" si="420"/>
        <v>218.44614481073481</v>
      </c>
      <c r="N289">
        <f t="shared" si="420"/>
        <v>218.56111812770246</v>
      </c>
      <c r="O289">
        <f t="shared" si="420"/>
        <v>218.44614481073481</v>
      </c>
      <c r="P289">
        <f t="shared" si="420"/>
        <v>218.33117149376713</v>
      </c>
      <c r="Q289">
        <f t="shared" si="420"/>
        <v>218.44614481073481</v>
      </c>
      <c r="R289">
        <f t="shared" si="420"/>
        <v>218.44614481073481</v>
      </c>
      <c r="S289">
        <f t="shared" si="420"/>
        <v>218.44614481073481</v>
      </c>
      <c r="T289">
        <f t="shared" si="420"/>
        <v>218.44614481073481</v>
      </c>
      <c r="U289">
        <f t="shared" si="420"/>
        <v>209.8951976205305</v>
      </c>
      <c r="V289">
        <f t="shared" si="420"/>
        <v>209.8951976205305</v>
      </c>
      <c r="W289">
        <f t="shared" si="420"/>
        <v>218.44614481073481</v>
      </c>
      <c r="X289">
        <f t="shared" si="420"/>
        <v>218.44614481073481</v>
      </c>
      <c r="Y289">
        <f t="shared" si="420"/>
        <v>218.44614481073481</v>
      </c>
      <c r="Z289">
        <f t="shared" si="420"/>
        <v>218.44614481073481</v>
      </c>
      <c r="AA289">
        <f t="shared" si="420"/>
        <v>216.1907896013833</v>
      </c>
      <c r="AB289">
        <f t="shared" si="420"/>
        <v>218.44614481073481</v>
      </c>
      <c r="AC289">
        <f t="shared" si="420"/>
        <v>218.44614481073481</v>
      </c>
      <c r="AD289">
        <f t="shared" si="420"/>
        <v>227.97365198267687</v>
      </c>
      <c r="AE289">
        <f t="shared" si="420"/>
        <v>218.44614481073481</v>
      </c>
      <c r="AF289">
        <f t="shared" si="420"/>
        <v>218.44614481073481</v>
      </c>
      <c r="AG289">
        <f t="shared" si="420"/>
        <v>218.44614481073481</v>
      </c>
      <c r="AH289">
        <f t="shared" ref="AH289:BH289" si="421">AH275/AH282</f>
        <v>218.44614481073481</v>
      </c>
      <c r="AI289">
        <f t="shared" si="421"/>
        <v>226.95825584681904</v>
      </c>
      <c r="AJ289">
        <f t="shared" si="421"/>
        <v>218.44614481073481</v>
      </c>
      <c r="AK289">
        <f t="shared" si="421"/>
        <v>227.07118363773733</v>
      </c>
      <c r="AL289">
        <f t="shared" si="421"/>
        <v>214.31628375217031</v>
      </c>
      <c r="AM289">
        <f t="shared" si="421"/>
        <v>221.36255623514995</v>
      </c>
      <c r="AN289">
        <f t="shared" si="421"/>
        <v>215.76535780780696</v>
      </c>
      <c r="AO289">
        <f t="shared" si="421"/>
        <v>220.33706437880693</v>
      </c>
      <c r="AP289">
        <f t="shared" si="421"/>
        <v>213.46292696712348</v>
      </c>
      <c r="AQ289">
        <f t="shared" si="421"/>
        <v>218.44614481073481</v>
      </c>
      <c r="AR289">
        <f t="shared" si="421"/>
        <v>218.44614481073481</v>
      </c>
      <c r="AS289">
        <f t="shared" si="421"/>
        <v>218.1176509423976</v>
      </c>
      <c r="AT289">
        <f t="shared" si="421"/>
        <v>218.44614481073481</v>
      </c>
      <c r="AU289">
        <f t="shared" si="421"/>
        <v>218.44614481073481</v>
      </c>
      <c r="AV289">
        <f t="shared" si="421"/>
        <v>218.44614481073481</v>
      </c>
      <c r="AW289">
        <f t="shared" si="421"/>
        <v>218.44614481073481</v>
      </c>
      <c r="AX289">
        <f t="shared" si="421"/>
        <v>218.44614481073481</v>
      </c>
      <c r="AY289">
        <f t="shared" si="421"/>
        <v>218.44614481073481</v>
      </c>
      <c r="AZ289">
        <f t="shared" si="421"/>
        <v>218.44614481073481</v>
      </c>
      <c r="BA289">
        <f t="shared" si="421"/>
        <v>218.44614481073481</v>
      </c>
      <c r="BB289">
        <f t="shared" si="421"/>
        <v>218.44614481073481</v>
      </c>
      <c r="BC289">
        <f t="shared" si="421"/>
        <v>218.44614481073481</v>
      </c>
      <c r="BD289">
        <f t="shared" si="421"/>
        <v>218.44614481073481</v>
      </c>
      <c r="BE289">
        <f t="shared" si="421"/>
        <v>218.44614481073481</v>
      </c>
      <c r="BF289">
        <f t="shared" si="421"/>
        <v>218.44614481073481</v>
      </c>
      <c r="BG289">
        <f t="shared" si="421"/>
        <v>218.44614481073481</v>
      </c>
      <c r="BH289">
        <f t="shared" si="421"/>
        <v>218.44614481073481</v>
      </c>
    </row>
    <row r="290" spans="1:60" x14ac:dyDescent="0.25">
      <c r="A290">
        <f>5</f>
        <v>5</v>
      </c>
      <c r="B290">
        <f t="shared" ref="B290:AG290" si="422">B276/B283</f>
        <v>205.94196936280068</v>
      </c>
      <c r="C290">
        <f t="shared" si="422"/>
        <v>205.98153431350423</v>
      </c>
      <c r="D290">
        <f t="shared" si="422"/>
        <v>205.95869947732078</v>
      </c>
      <c r="E290">
        <f t="shared" si="422"/>
        <v>205.97615376781232</v>
      </c>
      <c r="F290">
        <f t="shared" si="422"/>
        <v>205.94196936280068</v>
      </c>
      <c r="G290">
        <f t="shared" si="422"/>
        <v>205.9438585129493</v>
      </c>
      <c r="H290">
        <f t="shared" si="422"/>
        <v>205.89769166977823</v>
      </c>
      <c r="I290">
        <f t="shared" si="422"/>
        <v>205.94461930303495</v>
      </c>
      <c r="J290">
        <f t="shared" si="422"/>
        <v>205.94196936280068</v>
      </c>
      <c r="K290">
        <f t="shared" si="422"/>
        <v>205.99663836091287</v>
      </c>
      <c r="L290">
        <f t="shared" si="422"/>
        <v>205.90530510340068</v>
      </c>
      <c r="M290">
        <f t="shared" si="422"/>
        <v>205.94196936280068</v>
      </c>
      <c r="N290">
        <f t="shared" si="422"/>
        <v>206.42246716776228</v>
      </c>
      <c r="O290">
        <f t="shared" si="422"/>
        <v>205.94196936280068</v>
      </c>
      <c r="P290">
        <f t="shared" si="422"/>
        <v>205.46147155783905</v>
      </c>
      <c r="Q290">
        <f t="shared" si="422"/>
        <v>205.94196936280068</v>
      </c>
      <c r="R290">
        <f t="shared" si="422"/>
        <v>205.94196936280068</v>
      </c>
      <c r="S290">
        <f t="shared" si="422"/>
        <v>205.94196936280068</v>
      </c>
      <c r="T290">
        <f t="shared" si="422"/>
        <v>205.94196936280068</v>
      </c>
      <c r="U290">
        <f t="shared" si="422"/>
        <v>197.92331448072071</v>
      </c>
      <c r="V290">
        <f t="shared" si="422"/>
        <v>197.92331448072071</v>
      </c>
      <c r="W290">
        <f t="shared" si="422"/>
        <v>205.94196936280068</v>
      </c>
      <c r="X290">
        <f t="shared" si="422"/>
        <v>205.94196936280068</v>
      </c>
      <c r="Y290">
        <f t="shared" si="422"/>
        <v>205.94196936280068</v>
      </c>
      <c r="Z290">
        <f t="shared" si="422"/>
        <v>205.94196936280068</v>
      </c>
      <c r="AA290">
        <f t="shared" si="422"/>
        <v>205.46962158643004</v>
      </c>
      <c r="AB290">
        <f t="shared" si="422"/>
        <v>205.94196936280068</v>
      </c>
      <c r="AC290">
        <f t="shared" si="422"/>
        <v>205.94196936280068</v>
      </c>
      <c r="AD290">
        <f t="shared" si="422"/>
        <v>215.09058602609841</v>
      </c>
      <c r="AE290">
        <f t="shared" si="422"/>
        <v>205.94196936280068</v>
      </c>
      <c r="AF290">
        <f t="shared" si="422"/>
        <v>205.94196936280068</v>
      </c>
      <c r="AG290">
        <f t="shared" si="422"/>
        <v>205.94196936280068</v>
      </c>
      <c r="AH290">
        <f t="shared" ref="AH290:BH290" si="423">AH276/AH283</f>
        <v>205.94196936280068</v>
      </c>
      <c r="AI290">
        <f t="shared" si="423"/>
        <v>214.11557022808211</v>
      </c>
      <c r="AJ290">
        <f t="shared" si="423"/>
        <v>205.94196936280068</v>
      </c>
      <c r="AK290">
        <f t="shared" si="423"/>
        <v>214.22400709945876</v>
      </c>
      <c r="AL290">
        <f t="shared" si="423"/>
        <v>202.12750325221626</v>
      </c>
      <c r="AM290">
        <f t="shared" si="423"/>
        <v>208.65685032463662</v>
      </c>
      <c r="AN290">
        <f t="shared" si="423"/>
        <v>203.46591241382481</v>
      </c>
      <c r="AO290">
        <f t="shared" si="423"/>
        <v>207.70226390579944</v>
      </c>
      <c r="AP290">
        <f t="shared" si="423"/>
        <v>201.27659292571315</v>
      </c>
      <c r="AQ290">
        <f t="shared" si="423"/>
        <v>205.94196936280068</v>
      </c>
      <c r="AR290">
        <f t="shared" si="423"/>
        <v>205.94196936280068</v>
      </c>
      <c r="AS290">
        <f t="shared" si="423"/>
        <v>204.56912402057446</v>
      </c>
      <c r="AT290">
        <f t="shared" si="423"/>
        <v>205.94196936280068</v>
      </c>
      <c r="AU290">
        <f t="shared" si="423"/>
        <v>205.94196936280068</v>
      </c>
      <c r="AV290">
        <f t="shared" si="423"/>
        <v>205.94196936280068</v>
      </c>
      <c r="AW290">
        <f t="shared" si="423"/>
        <v>205.94196936280068</v>
      </c>
      <c r="AX290">
        <f t="shared" si="423"/>
        <v>205.94196936280068</v>
      </c>
      <c r="AY290">
        <f t="shared" si="423"/>
        <v>205.94196936280068</v>
      </c>
      <c r="AZ290">
        <f t="shared" si="423"/>
        <v>205.94196936280068</v>
      </c>
      <c r="BA290">
        <f t="shared" si="423"/>
        <v>205.94196936280068</v>
      </c>
      <c r="BB290">
        <f t="shared" si="423"/>
        <v>205.94196936280068</v>
      </c>
      <c r="BC290">
        <f t="shared" si="423"/>
        <v>205.94196936280068</v>
      </c>
      <c r="BD290">
        <f t="shared" si="423"/>
        <v>205.94196936280068</v>
      </c>
      <c r="BE290">
        <f t="shared" si="423"/>
        <v>205.94196936280068</v>
      </c>
      <c r="BF290">
        <f t="shared" si="423"/>
        <v>205.94196936280068</v>
      </c>
      <c r="BG290">
        <f t="shared" si="423"/>
        <v>205.94196936280068</v>
      </c>
      <c r="BH290">
        <f t="shared" si="423"/>
        <v>205.94196936280068</v>
      </c>
    </row>
    <row r="292" spans="1:60" x14ac:dyDescent="0.25">
      <c r="A292" t="s">
        <v>775</v>
      </c>
      <c r="B292">
        <f t="shared" ref="B292:AG292" si="424">MIN(B286:B290)</f>
        <v>205.94196936280068</v>
      </c>
      <c r="C292">
        <f t="shared" si="424"/>
        <v>205.98153431350423</v>
      </c>
      <c r="D292">
        <f t="shared" si="424"/>
        <v>205.95869947732078</v>
      </c>
      <c r="E292">
        <f t="shared" si="424"/>
        <v>205.97615376781232</v>
      </c>
      <c r="F292">
        <f t="shared" si="424"/>
        <v>205.94196936280068</v>
      </c>
      <c r="G292">
        <f t="shared" si="424"/>
        <v>205.9438585129493</v>
      </c>
      <c r="H292">
        <f t="shared" si="424"/>
        <v>205.89769166977823</v>
      </c>
      <c r="I292">
        <f t="shared" si="424"/>
        <v>205.94461930303495</v>
      </c>
      <c r="J292">
        <f t="shared" si="424"/>
        <v>205.94196936280068</v>
      </c>
      <c r="K292">
        <f t="shared" si="424"/>
        <v>205.99663836091287</v>
      </c>
      <c r="L292">
        <f t="shared" si="424"/>
        <v>205.90530510340068</v>
      </c>
      <c r="M292">
        <f t="shared" si="424"/>
        <v>205.94196936280068</v>
      </c>
      <c r="N292">
        <f t="shared" si="424"/>
        <v>206.42246716776228</v>
      </c>
      <c r="O292">
        <f t="shared" si="424"/>
        <v>205.94196936280068</v>
      </c>
      <c r="P292">
        <f t="shared" si="424"/>
        <v>205.46147155783905</v>
      </c>
      <c r="Q292">
        <f t="shared" si="424"/>
        <v>205.94196936280068</v>
      </c>
      <c r="R292">
        <f t="shared" si="424"/>
        <v>205.94196936280068</v>
      </c>
      <c r="S292">
        <f t="shared" si="424"/>
        <v>205.94196936280068</v>
      </c>
      <c r="T292">
        <f t="shared" si="424"/>
        <v>205.94196936280068</v>
      </c>
      <c r="U292">
        <f t="shared" si="424"/>
        <v>197.92331448072071</v>
      </c>
      <c r="V292">
        <f t="shared" si="424"/>
        <v>197.92331448072071</v>
      </c>
      <c r="W292">
        <f t="shared" si="424"/>
        <v>205.94196936280068</v>
      </c>
      <c r="X292">
        <f t="shared" si="424"/>
        <v>205.94196936280068</v>
      </c>
      <c r="Y292">
        <f t="shared" si="424"/>
        <v>205.94196936280068</v>
      </c>
      <c r="Z292">
        <f t="shared" si="424"/>
        <v>205.94196936280068</v>
      </c>
      <c r="AA292">
        <f t="shared" si="424"/>
        <v>205.46962158643004</v>
      </c>
      <c r="AB292">
        <f t="shared" si="424"/>
        <v>205.94196936280068</v>
      </c>
      <c r="AC292">
        <f t="shared" si="424"/>
        <v>205.94196936280068</v>
      </c>
      <c r="AD292">
        <f t="shared" si="424"/>
        <v>215.09058602609841</v>
      </c>
      <c r="AE292">
        <f t="shared" si="424"/>
        <v>205.94196936280068</v>
      </c>
      <c r="AF292">
        <f t="shared" si="424"/>
        <v>205.94196936280068</v>
      </c>
      <c r="AG292">
        <f t="shared" si="424"/>
        <v>205.94196936280068</v>
      </c>
      <c r="AH292">
        <f t="shared" ref="AH292:BH292" si="425">MIN(AH286:AH290)</f>
        <v>205.94196936280068</v>
      </c>
      <c r="AI292">
        <f t="shared" si="425"/>
        <v>214.11557022808211</v>
      </c>
      <c r="AJ292">
        <f t="shared" si="425"/>
        <v>205.94196936280068</v>
      </c>
      <c r="AK292">
        <f t="shared" si="425"/>
        <v>214.22400709945876</v>
      </c>
      <c r="AL292">
        <f t="shared" si="425"/>
        <v>202.12750325221626</v>
      </c>
      <c r="AM292">
        <f t="shared" si="425"/>
        <v>208.65685032463662</v>
      </c>
      <c r="AN292">
        <f t="shared" si="425"/>
        <v>203.46591241382481</v>
      </c>
      <c r="AO292">
        <f t="shared" si="425"/>
        <v>207.70226390579944</v>
      </c>
      <c r="AP292">
        <f t="shared" si="425"/>
        <v>201.27659292571315</v>
      </c>
      <c r="AQ292">
        <f t="shared" si="425"/>
        <v>205.94196936280068</v>
      </c>
      <c r="AR292">
        <f t="shared" si="425"/>
        <v>205.94196936280068</v>
      </c>
      <c r="AS292">
        <f t="shared" si="425"/>
        <v>204.56912402057446</v>
      </c>
      <c r="AT292">
        <f t="shared" si="425"/>
        <v>205.94196936280068</v>
      </c>
      <c r="AU292">
        <f t="shared" si="425"/>
        <v>205.94196936280068</v>
      </c>
      <c r="AV292">
        <f t="shared" si="425"/>
        <v>205.94196936280068</v>
      </c>
      <c r="AW292">
        <f t="shared" si="425"/>
        <v>205.94196936280068</v>
      </c>
      <c r="AX292">
        <f t="shared" si="425"/>
        <v>205.94196936280068</v>
      </c>
      <c r="AY292">
        <f t="shared" si="425"/>
        <v>205.94196936280068</v>
      </c>
      <c r="AZ292">
        <f t="shared" si="425"/>
        <v>205.94196936280068</v>
      </c>
      <c r="BA292">
        <f t="shared" si="425"/>
        <v>205.94196936280068</v>
      </c>
      <c r="BB292">
        <f t="shared" si="425"/>
        <v>205.94196936280068</v>
      </c>
      <c r="BC292">
        <f t="shared" si="425"/>
        <v>205.94196936280068</v>
      </c>
      <c r="BD292">
        <f t="shared" si="425"/>
        <v>205.94196936280068</v>
      </c>
      <c r="BE292">
        <f t="shared" si="425"/>
        <v>205.94196936280068</v>
      </c>
      <c r="BF292">
        <f t="shared" si="425"/>
        <v>205.94196936280068</v>
      </c>
      <c r="BG292">
        <f t="shared" si="425"/>
        <v>205.94196936280068</v>
      </c>
      <c r="BH292">
        <f t="shared" si="425"/>
        <v>205.94196936280068</v>
      </c>
    </row>
    <row r="293" spans="1:60" x14ac:dyDescent="0.25">
      <c r="A293" t="s">
        <v>776</v>
      </c>
      <c r="B293">
        <f t="shared" ref="B293:AG293" si="426">MATCH(B292,B286:B290,0)</f>
        <v>5</v>
      </c>
      <c r="C293">
        <f t="shared" si="426"/>
        <v>5</v>
      </c>
      <c r="D293">
        <f t="shared" si="426"/>
        <v>5</v>
      </c>
      <c r="E293">
        <f t="shared" si="426"/>
        <v>5</v>
      </c>
      <c r="F293">
        <f t="shared" si="426"/>
        <v>5</v>
      </c>
      <c r="G293">
        <f t="shared" si="426"/>
        <v>5</v>
      </c>
      <c r="H293">
        <f t="shared" si="426"/>
        <v>5</v>
      </c>
      <c r="I293">
        <f t="shared" si="426"/>
        <v>5</v>
      </c>
      <c r="J293">
        <f t="shared" si="426"/>
        <v>5</v>
      </c>
      <c r="K293">
        <f t="shared" si="426"/>
        <v>5</v>
      </c>
      <c r="L293">
        <f t="shared" si="426"/>
        <v>5</v>
      </c>
      <c r="M293">
        <f t="shared" si="426"/>
        <v>5</v>
      </c>
      <c r="N293">
        <f t="shared" si="426"/>
        <v>5</v>
      </c>
      <c r="O293">
        <f t="shared" si="426"/>
        <v>5</v>
      </c>
      <c r="P293">
        <f t="shared" si="426"/>
        <v>5</v>
      </c>
      <c r="Q293">
        <f t="shared" si="426"/>
        <v>5</v>
      </c>
      <c r="R293">
        <f t="shared" si="426"/>
        <v>5</v>
      </c>
      <c r="S293">
        <f t="shared" si="426"/>
        <v>5</v>
      </c>
      <c r="T293">
        <f t="shared" si="426"/>
        <v>5</v>
      </c>
      <c r="U293">
        <f t="shared" si="426"/>
        <v>5</v>
      </c>
      <c r="V293">
        <f t="shared" si="426"/>
        <v>5</v>
      </c>
      <c r="W293">
        <f t="shared" si="426"/>
        <v>5</v>
      </c>
      <c r="X293">
        <f t="shared" si="426"/>
        <v>5</v>
      </c>
      <c r="Y293">
        <f t="shared" si="426"/>
        <v>5</v>
      </c>
      <c r="Z293">
        <f t="shared" si="426"/>
        <v>5</v>
      </c>
      <c r="AA293">
        <f t="shared" si="426"/>
        <v>5</v>
      </c>
      <c r="AB293">
        <f t="shared" si="426"/>
        <v>5</v>
      </c>
      <c r="AC293">
        <f t="shared" si="426"/>
        <v>5</v>
      </c>
      <c r="AD293">
        <f t="shared" si="426"/>
        <v>5</v>
      </c>
      <c r="AE293">
        <f t="shared" si="426"/>
        <v>5</v>
      </c>
      <c r="AF293">
        <f t="shared" si="426"/>
        <v>5</v>
      </c>
      <c r="AG293">
        <f t="shared" si="426"/>
        <v>5</v>
      </c>
      <c r="AH293">
        <f t="shared" ref="AH293:BH293" si="427">MATCH(AH292,AH286:AH290,0)</f>
        <v>5</v>
      </c>
      <c r="AI293">
        <f t="shared" si="427"/>
        <v>5</v>
      </c>
      <c r="AJ293">
        <f t="shared" si="427"/>
        <v>5</v>
      </c>
      <c r="AK293">
        <f t="shared" si="427"/>
        <v>5</v>
      </c>
      <c r="AL293">
        <f t="shared" si="427"/>
        <v>5</v>
      </c>
      <c r="AM293">
        <f t="shared" si="427"/>
        <v>5</v>
      </c>
      <c r="AN293">
        <f t="shared" si="427"/>
        <v>5</v>
      </c>
      <c r="AO293">
        <f t="shared" si="427"/>
        <v>5</v>
      </c>
      <c r="AP293">
        <f t="shared" si="427"/>
        <v>5</v>
      </c>
      <c r="AQ293">
        <f t="shared" si="427"/>
        <v>5</v>
      </c>
      <c r="AR293">
        <f t="shared" si="427"/>
        <v>5</v>
      </c>
      <c r="AS293">
        <f t="shared" si="427"/>
        <v>5</v>
      </c>
      <c r="AT293">
        <f t="shared" si="427"/>
        <v>5</v>
      </c>
      <c r="AU293">
        <f t="shared" si="427"/>
        <v>5</v>
      </c>
      <c r="AV293">
        <f t="shared" si="427"/>
        <v>5</v>
      </c>
      <c r="AW293">
        <f t="shared" si="427"/>
        <v>5</v>
      </c>
      <c r="AX293">
        <f t="shared" si="427"/>
        <v>5</v>
      </c>
      <c r="AY293">
        <f t="shared" si="427"/>
        <v>5</v>
      </c>
      <c r="AZ293">
        <f t="shared" si="427"/>
        <v>5</v>
      </c>
      <c r="BA293">
        <f t="shared" si="427"/>
        <v>5</v>
      </c>
      <c r="BB293">
        <f t="shared" si="427"/>
        <v>5</v>
      </c>
      <c r="BC293">
        <f t="shared" si="427"/>
        <v>5</v>
      </c>
      <c r="BD293">
        <f t="shared" si="427"/>
        <v>5</v>
      </c>
      <c r="BE293">
        <f t="shared" si="427"/>
        <v>5</v>
      </c>
      <c r="BF293">
        <f t="shared" si="427"/>
        <v>5</v>
      </c>
      <c r="BG293">
        <f t="shared" si="427"/>
        <v>5</v>
      </c>
      <c r="BH293">
        <f t="shared" si="427"/>
        <v>5</v>
      </c>
    </row>
    <row r="294" spans="1:60" x14ac:dyDescent="0.25">
      <c r="A294" t="s">
        <v>777</v>
      </c>
      <c r="B294">
        <f t="shared" ref="B294:AG294" si="428">(B289-B290)*B282</f>
        <v>331.36064937025446</v>
      </c>
      <c r="C294">
        <f t="shared" si="428"/>
        <v>331.43840429661554</v>
      </c>
      <c r="D294">
        <f t="shared" si="428"/>
        <v>331.39730711640038</v>
      </c>
      <c r="E294">
        <f t="shared" si="428"/>
        <v>331.4372379531676</v>
      </c>
      <c r="F294">
        <f t="shared" si="428"/>
        <v>331.36064937025446</v>
      </c>
      <c r="G294">
        <f t="shared" si="428"/>
        <v>331.32256582066702</v>
      </c>
      <c r="H294">
        <f t="shared" si="428"/>
        <v>331.33986981328968</v>
      </c>
      <c r="I294">
        <f t="shared" si="428"/>
        <v>331.30722898416809</v>
      </c>
      <c r="J294">
        <f t="shared" si="428"/>
        <v>331.36064937025446</v>
      </c>
      <c r="K294">
        <f t="shared" si="428"/>
        <v>331.42064854603234</v>
      </c>
      <c r="L294">
        <f t="shared" si="428"/>
        <v>332.09976750861381</v>
      </c>
      <c r="M294">
        <f t="shared" si="428"/>
        <v>331.36064937025446</v>
      </c>
      <c r="N294">
        <f t="shared" si="428"/>
        <v>321.67425043841473</v>
      </c>
      <c r="O294">
        <f t="shared" si="428"/>
        <v>331.36064937025446</v>
      </c>
      <c r="P294">
        <f t="shared" si="428"/>
        <v>341.0470483020942</v>
      </c>
      <c r="Q294">
        <f t="shared" si="428"/>
        <v>331.36064937025446</v>
      </c>
      <c r="R294">
        <f t="shared" si="428"/>
        <v>331.36064937025446</v>
      </c>
      <c r="S294">
        <f t="shared" si="428"/>
        <v>331.36064937025446</v>
      </c>
      <c r="T294">
        <f t="shared" si="428"/>
        <v>331.36064937025446</v>
      </c>
      <c r="U294">
        <f t="shared" si="428"/>
        <v>317.25490320495942</v>
      </c>
      <c r="V294">
        <f t="shared" si="428"/>
        <v>317.25490320495942</v>
      </c>
      <c r="W294">
        <f t="shared" si="428"/>
        <v>331.36064937025446</v>
      </c>
      <c r="X294">
        <f t="shared" si="428"/>
        <v>331.36064937025446</v>
      </c>
      <c r="Y294">
        <f t="shared" si="428"/>
        <v>331.36064937025446</v>
      </c>
      <c r="Z294">
        <f t="shared" si="428"/>
        <v>331.36064937025446</v>
      </c>
      <c r="AA294">
        <f t="shared" si="428"/>
        <v>284.1109523962615</v>
      </c>
      <c r="AB294">
        <f t="shared" si="428"/>
        <v>331.36064937025446</v>
      </c>
      <c r="AC294">
        <f t="shared" si="428"/>
        <v>331.36064937025446</v>
      </c>
      <c r="AD294">
        <f t="shared" si="428"/>
        <v>341.40124784932925</v>
      </c>
      <c r="AE294">
        <f t="shared" si="428"/>
        <v>331.36064937025446</v>
      </c>
      <c r="AF294">
        <f t="shared" si="428"/>
        <v>331.36064937025446</v>
      </c>
      <c r="AG294">
        <f t="shared" si="428"/>
        <v>331.36064937025446</v>
      </c>
      <c r="AH294">
        <f t="shared" ref="AH294:BH294" si="429">(AH289-AH290)*AH282</f>
        <v>331.36064937025446</v>
      </c>
      <c r="AI294">
        <f t="shared" si="429"/>
        <v>340.33116889652882</v>
      </c>
      <c r="AJ294">
        <f t="shared" si="429"/>
        <v>331.36064937025446</v>
      </c>
      <c r="AK294">
        <f t="shared" si="429"/>
        <v>340.4501782643822</v>
      </c>
      <c r="AL294">
        <f t="shared" si="429"/>
        <v>323.00268324878232</v>
      </c>
      <c r="AM294">
        <f t="shared" si="429"/>
        <v>336.70120662860325</v>
      </c>
      <c r="AN294">
        <f t="shared" si="429"/>
        <v>325.93530294052709</v>
      </c>
      <c r="AO294">
        <f t="shared" si="429"/>
        <v>334.82221253469845</v>
      </c>
      <c r="AP294">
        <f t="shared" si="429"/>
        <v>322.93785209737382</v>
      </c>
      <c r="AQ294">
        <f t="shared" si="429"/>
        <v>331.36064937025446</v>
      </c>
      <c r="AR294">
        <f t="shared" si="429"/>
        <v>331.36064937025446</v>
      </c>
      <c r="AS294">
        <f t="shared" si="429"/>
        <v>359.03596342831321</v>
      </c>
      <c r="AT294">
        <f t="shared" si="429"/>
        <v>331.36064937025446</v>
      </c>
      <c r="AU294">
        <f t="shared" si="429"/>
        <v>331.36064937025446</v>
      </c>
      <c r="AV294">
        <f t="shared" si="429"/>
        <v>331.36064937025446</v>
      </c>
      <c r="AW294">
        <f t="shared" si="429"/>
        <v>331.36064937025446</v>
      </c>
      <c r="AX294">
        <f t="shared" si="429"/>
        <v>331.36064937025446</v>
      </c>
      <c r="AY294">
        <f t="shared" si="429"/>
        <v>331.36064937025446</v>
      </c>
      <c r="AZ294">
        <f t="shared" si="429"/>
        <v>331.36064937025446</v>
      </c>
      <c r="BA294">
        <f t="shared" si="429"/>
        <v>331.36064937025446</v>
      </c>
      <c r="BB294">
        <f t="shared" si="429"/>
        <v>331.36064937025446</v>
      </c>
      <c r="BC294">
        <f t="shared" si="429"/>
        <v>331.36064937025446</v>
      </c>
      <c r="BD294">
        <f t="shared" si="429"/>
        <v>331.36064937025446</v>
      </c>
      <c r="BE294">
        <f t="shared" si="429"/>
        <v>331.36064937025446</v>
      </c>
      <c r="BF294">
        <f t="shared" si="429"/>
        <v>331.36064937025446</v>
      </c>
      <c r="BG294">
        <f t="shared" si="429"/>
        <v>331.36064937025446</v>
      </c>
      <c r="BH294">
        <f t="shared" si="429"/>
        <v>331.36064937025446</v>
      </c>
    </row>
    <row r="296" spans="1:60" x14ac:dyDescent="0.25">
      <c r="A296" t="s">
        <v>778</v>
      </c>
      <c r="B296">
        <f t="shared" ref="B296:AG296" si="430">1.4*Windfury*ImpMoonkin*(1+0.01*(B$8+30*B152+30*B153)/32.78998947)*(1+0.1*LightningReflexes/3)</f>
        <v>2.3301032660190364</v>
      </c>
      <c r="C296">
        <f t="shared" si="430"/>
        <v>2.3301032660190364</v>
      </c>
      <c r="D296">
        <f t="shared" si="430"/>
        <v>2.3301032660190364</v>
      </c>
      <c r="E296">
        <f t="shared" si="430"/>
        <v>2.3301032660190364</v>
      </c>
      <c r="F296">
        <f t="shared" si="430"/>
        <v>2.3301032660190364</v>
      </c>
      <c r="G296">
        <f t="shared" si="430"/>
        <v>2.3301032660190364</v>
      </c>
      <c r="H296">
        <f t="shared" si="430"/>
        <v>2.3301032660190364</v>
      </c>
      <c r="I296">
        <f t="shared" si="430"/>
        <v>2.3301032660190364</v>
      </c>
      <c r="J296">
        <f t="shared" si="430"/>
        <v>2.330683760258518</v>
      </c>
      <c r="K296">
        <f t="shared" si="430"/>
        <v>2.3301032660190364</v>
      </c>
      <c r="L296">
        <f t="shared" si="430"/>
        <v>2.3301032660190364</v>
      </c>
      <c r="M296">
        <f t="shared" si="430"/>
        <v>2.3301032660190364</v>
      </c>
      <c r="N296">
        <f t="shared" si="430"/>
        <v>2.3301032660190364</v>
      </c>
      <c r="O296">
        <f t="shared" si="430"/>
        <v>2.3301032660190364</v>
      </c>
      <c r="P296">
        <f t="shared" si="430"/>
        <v>2.3301032660190364</v>
      </c>
      <c r="Q296">
        <f t="shared" si="430"/>
        <v>2.3301032660190364</v>
      </c>
      <c r="R296">
        <f t="shared" si="430"/>
        <v>2.3301032660190364</v>
      </c>
      <c r="S296">
        <f t="shared" si="430"/>
        <v>2.3301032660190364</v>
      </c>
      <c r="T296">
        <f t="shared" si="430"/>
        <v>2.3301032660190364</v>
      </c>
      <c r="U296">
        <f t="shared" si="430"/>
        <v>2.3301032660190364</v>
      </c>
      <c r="V296">
        <f t="shared" si="430"/>
        <v>2.3301032660190364</v>
      </c>
      <c r="W296">
        <f t="shared" si="430"/>
        <v>2.3301032660190364</v>
      </c>
      <c r="X296">
        <f t="shared" si="430"/>
        <v>2.3301032660190364</v>
      </c>
      <c r="Y296">
        <f t="shared" si="430"/>
        <v>2.3301032660190364</v>
      </c>
      <c r="Z296">
        <f t="shared" si="430"/>
        <v>2.3301032660190364</v>
      </c>
      <c r="AA296">
        <f t="shared" si="430"/>
        <v>2.3301032660190364</v>
      </c>
      <c r="AB296">
        <f t="shared" si="430"/>
        <v>2.3301032660190364</v>
      </c>
      <c r="AC296">
        <f t="shared" si="430"/>
        <v>2.3301032660190364</v>
      </c>
      <c r="AD296">
        <f t="shared" si="430"/>
        <v>2.3301032660190364</v>
      </c>
      <c r="AE296">
        <f t="shared" si="430"/>
        <v>2.3301032660190364</v>
      </c>
      <c r="AF296">
        <f t="shared" si="430"/>
        <v>2.3301032660190364</v>
      </c>
      <c r="AG296">
        <f t="shared" si="430"/>
        <v>2.3301032660190364</v>
      </c>
      <c r="AH296">
        <f t="shared" ref="AH296:BH296" si="431">1.4*Windfury*ImpMoonkin*(1+0.01*(AH$8+30*AH152+30*AH153)/32.78998947)*(1+0.1*LightningReflexes/3)</f>
        <v>2.3301032660190364</v>
      </c>
      <c r="AI296">
        <f t="shared" si="431"/>
        <v>2.3301032660190364</v>
      </c>
      <c r="AJ296">
        <f t="shared" si="431"/>
        <v>2.3301032660190364</v>
      </c>
      <c r="AK296">
        <f t="shared" si="431"/>
        <v>2.3301032660190364</v>
      </c>
      <c r="AL296">
        <f t="shared" si="431"/>
        <v>2.3301032660190364</v>
      </c>
      <c r="AM296">
        <f t="shared" si="431"/>
        <v>2.3400297175141729</v>
      </c>
      <c r="AN296">
        <f t="shared" si="431"/>
        <v>2.3301032660190364</v>
      </c>
      <c r="AO296">
        <f t="shared" si="431"/>
        <v>2.3365467520772825</v>
      </c>
      <c r="AP296">
        <f t="shared" si="431"/>
        <v>2.3301032660190364</v>
      </c>
      <c r="AQ296">
        <f t="shared" si="431"/>
        <v>2.3301032660190364</v>
      </c>
      <c r="AR296">
        <f t="shared" si="431"/>
        <v>2.3301032660190364</v>
      </c>
      <c r="AS296">
        <f t="shared" si="431"/>
        <v>2.3301032660190364</v>
      </c>
      <c r="AT296">
        <f t="shared" si="431"/>
        <v>2.3301032660190364</v>
      </c>
      <c r="AU296">
        <f t="shared" si="431"/>
        <v>2.3301032660190364</v>
      </c>
      <c r="AV296">
        <f t="shared" si="431"/>
        <v>2.3301032660190364</v>
      </c>
      <c r="AW296">
        <f t="shared" si="431"/>
        <v>2.3301032660190364</v>
      </c>
      <c r="AX296">
        <f t="shared" si="431"/>
        <v>2.3301032660190364</v>
      </c>
      <c r="AY296">
        <f t="shared" si="431"/>
        <v>2.3301032660190364</v>
      </c>
      <c r="AZ296">
        <f t="shared" si="431"/>
        <v>2.3301032660190364</v>
      </c>
      <c r="BA296">
        <f t="shared" si="431"/>
        <v>2.3301032660190364</v>
      </c>
      <c r="BB296">
        <f t="shared" si="431"/>
        <v>2.3301032660190364</v>
      </c>
      <c r="BC296">
        <f t="shared" si="431"/>
        <v>2.3301032660190364</v>
      </c>
      <c r="BD296">
        <f t="shared" si="431"/>
        <v>2.3301032660190364</v>
      </c>
      <c r="BE296">
        <f t="shared" si="431"/>
        <v>2.3301032660190364</v>
      </c>
      <c r="BF296">
        <f t="shared" si="431"/>
        <v>2.3301032660190364</v>
      </c>
      <c r="BG296">
        <f t="shared" si="431"/>
        <v>2.3301032660190364</v>
      </c>
      <c r="BH296">
        <f t="shared" si="431"/>
        <v>2.3301032660190364</v>
      </c>
    </row>
    <row r="297" spans="1:60" x14ac:dyDescent="0.25">
      <c r="A297" t="s">
        <v>779</v>
      </c>
      <c r="B297">
        <f t="shared" ref="B297:AG297" si="432">B296/B$47*B85*0.6*CombatPotency</f>
        <v>4.5950637575556641</v>
      </c>
      <c r="C297">
        <f t="shared" si="432"/>
        <v>4.5950637575556641</v>
      </c>
      <c r="D297">
        <f t="shared" si="432"/>
        <v>4.5950637575556641</v>
      </c>
      <c r="E297">
        <f t="shared" si="432"/>
        <v>4.5950637575556641</v>
      </c>
      <c r="F297">
        <f t="shared" si="432"/>
        <v>4.5935410128070728</v>
      </c>
      <c r="G297">
        <f t="shared" si="432"/>
        <v>4.5935410128070728</v>
      </c>
      <c r="H297">
        <f t="shared" si="432"/>
        <v>4.5935410128070728</v>
      </c>
      <c r="I297">
        <f t="shared" si="432"/>
        <v>4.5935410128070728</v>
      </c>
      <c r="J297">
        <f t="shared" si="432"/>
        <v>4.5962085171378737</v>
      </c>
      <c r="K297">
        <f t="shared" si="432"/>
        <v>4.5950637575556641</v>
      </c>
      <c r="L297">
        <f t="shared" si="432"/>
        <v>4.5950637575556641</v>
      </c>
      <c r="M297">
        <f t="shared" si="432"/>
        <v>4.5950637575556641</v>
      </c>
      <c r="N297">
        <f t="shared" si="432"/>
        <v>4.5950637575556641</v>
      </c>
      <c r="O297">
        <f t="shared" si="432"/>
        <v>4.5950637575556641</v>
      </c>
      <c r="P297">
        <f t="shared" si="432"/>
        <v>4.5950637575556641</v>
      </c>
      <c r="Q297">
        <f t="shared" si="432"/>
        <v>4.5950637575556641</v>
      </c>
      <c r="R297">
        <f t="shared" si="432"/>
        <v>4.2887261737186204</v>
      </c>
      <c r="S297">
        <f t="shared" si="432"/>
        <v>4.0206807878612061</v>
      </c>
      <c r="T297">
        <f t="shared" si="432"/>
        <v>4.5950637575556641</v>
      </c>
      <c r="U297">
        <f t="shared" si="432"/>
        <v>4.5950637575556641</v>
      </c>
      <c r="V297">
        <f t="shared" si="432"/>
        <v>4.5950637575556641</v>
      </c>
      <c r="W297">
        <f t="shared" si="432"/>
        <v>4.5950637575556641</v>
      </c>
      <c r="X297">
        <f t="shared" si="432"/>
        <v>4.5950637575556641</v>
      </c>
      <c r="Y297">
        <f t="shared" si="432"/>
        <v>4.5950637575556641</v>
      </c>
      <c r="Z297">
        <f t="shared" si="432"/>
        <v>4.5950637575556641</v>
      </c>
      <c r="AA297">
        <f t="shared" si="432"/>
        <v>4.5950637575556641</v>
      </c>
      <c r="AB297">
        <f t="shared" si="432"/>
        <v>4.5950637575556641</v>
      </c>
      <c r="AC297">
        <f t="shared" si="432"/>
        <v>4.5950637575556641</v>
      </c>
      <c r="AD297">
        <f t="shared" si="432"/>
        <v>4.5950637575556641</v>
      </c>
      <c r="AE297">
        <f t="shared" si="432"/>
        <v>4.5950637575556641</v>
      </c>
      <c r="AF297">
        <f t="shared" si="432"/>
        <v>4.5950637575556641</v>
      </c>
      <c r="AG297">
        <f t="shared" si="432"/>
        <v>4.5950637575556641</v>
      </c>
      <c r="AH297">
        <f t="shared" ref="AH297:BH297" si="433">AH296/AH$47*AH85*0.6*CombatPotency</f>
        <v>4.5950637575556641</v>
      </c>
      <c r="AI297">
        <f t="shared" si="433"/>
        <v>4.5950637575556641</v>
      </c>
      <c r="AJ297">
        <f t="shared" si="433"/>
        <v>4.5950637575556641</v>
      </c>
      <c r="AK297">
        <f t="shared" si="433"/>
        <v>4.5950637575556641</v>
      </c>
      <c r="AL297">
        <f t="shared" si="433"/>
        <v>4.5950637575556641</v>
      </c>
      <c r="AM297">
        <f t="shared" si="433"/>
        <v>4.6146391464114398</v>
      </c>
      <c r="AN297">
        <f t="shared" si="433"/>
        <v>4.5950637575556641</v>
      </c>
      <c r="AO297">
        <f t="shared" si="433"/>
        <v>4.6077705889181857</v>
      </c>
      <c r="AP297">
        <f t="shared" si="433"/>
        <v>4.5950637575556641</v>
      </c>
      <c r="AQ297">
        <f t="shared" si="433"/>
        <v>4.5950637575556641</v>
      </c>
      <c r="AR297">
        <f t="shared" si="433"/>
        <v>4.5950637575556641</v>
      </c>
      <c r="AS297">
        <f t="shared" si="433"/>
        <v>4.5950637575556641</v>
      </c>
      <c r="AT297">
        <f t="shared" si="433"/>
        <v>4.5950637575556641</v>
      </c>
      <c r="AU297">
        <f t="shared" si="433"/>
        <v>4.5950637575556641</v>
      </c>
      <c r="AV297">
        <f t="shared" si="433"/>
        <v>4.5950637575556641</v>
      </c>
      <c r="AW297">
        <f t="shared" si="433"/>
        <v>4.5950637575556641</v>
      </c>
      <c r="AX297">
        <f t="shared" si="433"/>
        <v>4.5950637575556641</v>
      </c>
      <c r="AY297">
        <f t="shared" si="433"/>
        <v>4.5950637575556641</v>
      </c>
      <c r="AZ297">
        <f t="shared" si="433"/>
        <v>4.5950637575556641</v>
      </c>
      <c r="BA297">
        <f t="shared" si="433"/>
        <v>4.5950637575556641</v>
      </c>
      <c r="BB297">
        <f t="shared" si="433"/>
        <v>4.5950637575556641</v>
      </c>
      <c r="BC297">
        <f t="shared" si="433"/>
        <v>4.5950637575556641</v>
      </c>
      <c r="BD297">
        <f t="shared" si="433"/>
        <v>4.5950637575556641</v>
      </c>
      <c r="BE297">
        <f t="shared" si="433"/>
        <v>4.5950637575556641</v>
      </c>
      <c r="BF297">
        <f t="shared" si="433"/>
        <v>4.5950637575556641</v>
      </c>
      <c r="BG297">
        <f t="shared" si="433"/>
        <v>4.5950637575556641</v>
      </c>
      <c r="BH297">
        <f t="shared" si="433"/>
        <v>4.5950637575556641</v>
      </c>
    </row>
    <row r="298" spans="1:60" x14ac:dyDescent="0.25">
      <c r="A298" t="s">
        <v>780</v>
      </c>
      <c r="B298">
        <f t="shared" ref="B298:AG298" si="434">B$104+B297+B$11/3</f>
        <v>16.603260478867142</v>
      </c>
      <c r="C298">
        <f t="shared" si="434"/>
        <v>16.603260478867142</v>
      </c>
      <c r="D298">
        <f t="shared" si="434"/>
        <v>16.603260478867142</v>
      </c>
      <c r="E298">
        <f t="shared" si="434"/>
        <v>16.603260478867142</v>
      </c>
      <c r="F298">
        <f t="shared" si="434"/>
        <v>16.601737734118551</v>
      </c>
      <c r="G298">
        <f t="shared" si="434"/>
        <v>16.601737734118551</v>
      </c>
      <c r="H298">
        <f t="shared" si="434"/>
        <v>16.601737734118551</v>
      </c>
      <c r="I298">
        <f t="shared" si="434"/>
        <v>16.601737734118551</v>
      </c>
      <c r="J298">
        <f t="shared" si="434"/>
        <v>16.604405238449349</v>
      </c>
      <c r="K298">
        <f t="shared" si="434"/>
        <v>16.603260478867142</v>
      </c>
      <c r="L298">
        <f t="shared" si="434"/>
        <v>16.603260478867142</v>
      </c>
      <c r="M298">
        <f t="shared" si="434"/>
        <v>16.603260478867142</v>
      </c>
      <c r="N298">
        <f t="shared" si="434"/>
        <v>16.603260478867142</v>
      </c>
      <c r="O298">
        <f t="shared" si="434"/>
        <v>16.603260478867142</v>
      </c>
      <c r="P298">
        <f t="shared" si="434"/>
        <v>16.603260478867142</v>
      </c>
      <c r="Q298">
        <f t="shared" si="434"/>
        <v>16.603260478867142</v>
      </c>
      <c r="R298">
        <f t="shared" si="434"/>
        <v>16.296922895030097</v>
      </c>
      <c r="S298">
        <f t="shared" si="434"/>
        <v>16.028877509172681</v>
      </c>
      <c r="T298">
        <f t="shared" si="434"/>
        <v>16.603260478867142</v>
      </c>
      <c r="U298">
        <f t="shared" si="434"/>
        <v>16.603260478867142</v>
      </c>
      <c r="V298">
        <f t="shared" si="434"/>
        <v>16.603260478867142</v>
      </c>
      <c r="W298">
        <f t="shared" si="434"/>
        <v>16.603260478867142</v>
      </c>
      <c r="X298">
        <f t="shared" si="434"/>
        <v>16.603260478867142</v>
      </c>
      <c r="Y298">
        <f t="shared" si="434"/>
        <v>16.603260478867142</v>
      </c>
      <c r="Z298">
        <f t="shared" si="434"/>
        <v>17.586867036244186</v>
      </c>
      <c r="AA298">
        <f t="shared" si="434"/>
        <v>16.603260478867142</v>
      </c>
      <c r="AB298">
        <f t="shared" si="434"/>
        <v>16.936593812200474</v>
      </c>
      <c r="AC298">
        <f t="shared" si="434"/>
        <v>16.603260478867142</v>
      </c>
      <c r="AD298">
        <f t="shared" si="434"/>
        <v>16.603260478867142</v>
      </c>
      <c r="AE298">
        <f t="shared" si="434"/>
        <v>16.603260478867142</v>
      </c>
      <c r="AF298">
        <f t="shared" si="434"/>
        <v>16.603260478867142</v>
      </c>
      <c r="AG298">
        <f t="shared" si="434"/>
        <v>16.603260478867142</v>
      </c>
      <c r="AH298">
        <f t="shared" ref="AH298:BH298" si="435">AH$104+AH297+AH$11/3</f>
        <v>16.603260478867142</v>
      </c>
      <c r="AI298">
        <f t="shared" si="435"/>
        <v>16.603260478867142</v>
      </c>
      <c r="AJ298">
        <f t="shared" si="435"/>
        <v>16.603260478867142</v>
      </c>
      <c r="AK298">
        <f t="shared" si="435"/>
        <v>16.603260478867142</v>
      </c>
      <c r="AL298">
        <f t="shared" si="435"/>
        <v>16.603260478867142</v>
      </c>
      <c r="AM298">
        <f t="shared" si="435"/>
        <v>16.622835867722916</v>
      </c>
      <c r="AN298">
        <f t="shared" si="435"/>
        <v>16.603260478867142</v>
      </c>
      <c r="AO298">
        <f t="shared" si="435"/>
        <v>16.615967310229664</v>
      </c>
      <c r="AP298">
        <f t="shared" si="435"/>
        <v>16.603260478867142</v>
      </c>
      <c r="AQ298">
        <f t="shared" si="435"/>
        <v>16.603260478867142</v>
      </c>
      <c r="AR298">
        <f t="shared" si="435"/>
        <v>16.603260478867142</v>
      </c>
      <c r="AS298">
        <f t="shared" si="435"/>
        <v>16.603260478867142</v>
      </c>
      <c r="AT298">
        <f t="shared" si="435"/>
        <v>16.603260478867142</v>
      </c>
      <c r="AU298">
        <f t="shared" si="435"/>
        <v>16.603260478867142</v>
      </c>
      <c r="AV298">
        <f t="shared" si="435"/>
        <v>16.603260478867142</v>
      </c>
      <c r="AW298">
        <f t="shared" si="435"/>
        <v>16.603260478867142</v>
      </c>
      <c r="AX298">
        <f t="shared" si="435"/>
        <v>16.603260478867142</v>
      </c>
      <c r="AY298">
        <f t="shared" si="435"/>
        <v>16.603260478867142</v>
      </c>
      <c r="AZ298">
        <f t="shared" si="435"/>
        <v>16.603260478867142</v>
      </c>
      <c r="BA298">
        <f t="shared" si="435"/>
        <v>16.603260478867142</v>
      </c>
      <c r="BB298">
        <f t="shared" si="435"/>
        <v>16.603260478867142</v>
      </c>
      <c r="BC298">
        <f t="shared" si="435"/>
        <v>16.603260478867142</v>
      </c>
      <c r="BD298">
        <f t="shared" si="435"/>
        <v>16.603260478867142</v>
      </c>
      <c r="BE298">
        <f t="shared" si="435"/>
        <v>16.603260478867142</v>
      </c>
      <c r="BF298">
        <f t="shared" si="435"/>
        <v>16.603260478867142</v>
      </c>
      <c r="BG298">
        <f t="shared" si="435"/>
        <v>16.603260478867142</v>
      </c>
      <c r="BH298">
        <f t="shared" si="435"/>
        <v>16.603260478867142</v>
      </c>
    </row>
    <row r="300" spans="1:60" x14ac:dyDescent="0.25">
      <c r="A300" t="s">
        <v>781</v>
      </c>
      <c r="B300">
        <f t="shared" ref="B300:AG300" si="436">100-(1/B$87+SnDParam)*(10+2.5/3*Vitality)-3*CombatPotency</f>
        <v>66.25</v>
      </c>
      <c r="C300">
        <f t="shared" si="436"/>
        <v>66.25</v>
      </c>
      <c r="D300">
        <f t="shared" si="436"/>
        <v>66.25</v>
      </c>
      <c r="E300">
        <f t="shared" si="436"/>
        <v>66.25</v>
      </c>
      <c r="F300">
        <f t="shared" si="436"/>
        <v>66.25</v>
      </c>
      <c r="G300">
        <f t="shared" si="436"/>
        <v>66.25</v>
      </c>
      <c r="H300">
        <f t="shared" si="436"/>
        <v>66.246186697981884</v>
      </c>
      <c r="I300">
        <f t="shared" si="436"/>
        <v>66.25</v>
      </c>
      <c r="J300">
        <f t="shared" si="436"/>
        <v>66.25</v>
      </c>
      <c r="K300">
        <f t="shared" si="436"/>
        <v>66.25</v>
      </c>
      <c r="L300">
        <f t="shared" si="436"/>
        <v>66.25</v>
      </c>
      <c r="M300">
        <f t="shared" si="436"/>
        <v>66.25</v>
      </c>
      <c r="N300">
        <f t="shared" si="436"/>
        <v>66.25</v>
      </c>
      <c r="O300">
        <f t="shared" si="436"/>
        <v>66.25</v>
      </c>
      <c r="P300">
        <f t="shared" si="436"/>
        <v>66.25</v>
      </c>
      <c r="Q300">
        <f t="shared" si="436"/>
        <v>66.25</v>
      </c>
      <c r="R300">
        <f t="shared" si="436"/>
        <v>66.25</v>
      </c>
      <c r="S300">
        <f t="shared" si="436"/>
        <v>66.25</v>
      </c>
      <c r="T300">
        <f t="shared" si="436"/>
        <v>66.25</v>
      </c>
      <c r="U300">
        <f t="shared" si="436"/>
        <v>66.25</v>
      </c>
      <c r="V300">
        <f t="shared" si="436"/>
        <v>66.25</v>
      </c>
      <c r="W300">
        <f t="shared" si="436"/>
        <v>66.25</v>
      </c>
      <c r="X300">
        <f t="shared" si="436"/>
        <v>66.25</v>
      </c>
      <c r="Y300">
        <f t="shared" si="436"/>
        <v>66.25</v>
      </c>
      <c r="Z300">
        <f t="shared" si="436"/>
        <v>66.25</v>
      </c>
      <c r="AA300">
        <f t="shared" si="436"/>
        <v>66.25</v>
      </c>
      <c r="AB300">
        <f t="shared" si="436"/>
        <v>66.25</v>
      </c>
      <c r="AC300">
        <f t="shared" si="436"/>
        <v>66.25</v>
      </c>
      <c r="AD300">
        <f t="shared" si="436"/>
        <v>66.25</v>
      </c>
      <c r="AE300">
        <f t="shared" si="436"/>
        <v>66.25</v>
      </c>
      <c r="AF300">
        <f t="shared" si="436"/>
        <v>66.25</v>
      </c>
      <c r="AG300">
        <f t="shared" si="436"/>
        <v>66.25</v>
      </c>
      <c r="AH300">
        <f t="shared" ref="AH300:BH300" si="437">100-(1/AH$87+SnDParam)*(10+2.5/3*Vitality)-3*CombatPotency</f>
        <v>66.25</v>
      </c>
      <c r="AI300">
        <f t="shared" si="437"/>
        <v>66.25</v>
      </c>
      <c r="AJ300">
        <f t="shared" si="437"/>
        <v>66.25</v>
      </c>
      <c r="AK300">
        <f t="shared" si="437"/>
        <v>66.25</v>
      </c>
      <c r="AL300">
        <f t="shared" si="437"/>
        <v>66.25</v>
      </c>
      <c r="AM300">
        <f t="shared" si="437"/>
        <v>66.25</v>
      </c>
      <c r="AN300">
        <f t="shared" si="437"/>
        <v>66.25</v>
      </c>
      <c r="AO300">
        <f t="shared" si="437"/>
        <v>66.25</v>
      </c>
      <c r="AP300">
        <f t="shared" si="437"/>
        <v>66.25</v>
      </c>
      <c r="AQ300">
        <f t="shared" si="437"/>
        <v>66.25</v>
      </c>
      <c r="AR300">
        <f t="shared" si="437"/>
        <v>66.25</v>
      </c>
      <c r="AS300">
        <f t="shared" si="437"/>
        <v>66.25</v>
      </c>
      <c r="AT300">
        <f t="shared" si="437"/>
        <v>66.25</v>
      </c>
      <c r="AU300">
        <f t="shared" si="437"/>
        <v>66.25</v>
      </c>
      <c r="AV300">
        <f t="shared" si="437"/>
        <v>66.25</v>
      </c>
      <c r="AW300">
        <f t="shared" si="437"/>
        <v>66.25</v>
      </c>
      <c r="AX300">
        <f t="shared" si="437"/>
        <v>66.25</v>
      </c>
      <c r="AY300">
        <f t="shared" si="437"/>
        <v>66.25</v>
      </c>
      <c r="AZ300">
        <f t="shared" si="437"/>
        <v>66.25</v>
      </c>
      <c r="BA300">
        <f t="shared" si="437"/>
        <v>66.25</v>
      </c>
      <c r="BB300">
        <f t="shared" si="437"/>
        <v>66.25</v>
      </c>
      <c r="BC300">
        <f t="shared" si="437"/>
        <v>66.25</v>
      </c>
      <c r="BD300">
        <f t="shared" si="437"/>
        <v>66.25</v>
      </c>
      <c r="BE300">
        <f t="shared" si="437"/>
        <v>66.25</v>
      </c>
      <c r="BF300">
        <f t="shared" si="437"/>
        <v>66.25</v>
      </c>
      <c r="BG300">
        <f t="shared" si="437"/>
        <v>66.25</v>
      </c>
      <c r="BH300">
        <f t="shared" si="437"/>
        <v>66.25</v>
      </c>
    </row>
    <row r="301" spans="1:60" x14ac:dyDescent="0.25">
      <c r="A301" t="s">
        <v>782</v>
      </c>
      <c r="B301">
        <f t="shared" ref="B301:AG301" si="438">B300-35</f>
        <v>31.25</v>
      </c>
      <c r="C301">
        <f t="shared" si="438"/>
        <v>31.25</v>
      </c>
      <c r="D301">
        <f t="shared" si="438"/>
        <v>31.25</v>
      </c>
      <c r="E301">
        <f t="shared" si="438"/>
        <v>31.25</v>
      </c>
      <c r="F301">
        <f t="shared" si="438"/>
        <v>31.25</v>
      </c>
      <c r="G301">
        <f t="shared" si="438"/>
        <v>31.25</v>
      </c>
      <c r="H301">
        <f t="shared" si="438"/>
        <v>31.246186697981884</v>
      </c>
      <c r="I301">
        <f t="shared" si="438"/>
        <v>31.25</v>
      </c>
      <c r="J301">
        <f t="shared" si="438"/>
        <v>31.25</v>
      </c>
      <c r="K301">
        <f t="shared" si="438"/>
        <v>31.25</v>
      </c>
      <c r="L301">
        <f t="shared" si="438"/>
        <v>31.25</v>
      </c>
      <c r="M301">
        <f t="shared" si="438"/>
        <v>31.25</v>
      </c>
      <c r="N301">
        <f t="shared" si="438"/>
        <v>31.25</v>
      </c>
      <c r="O301">
        <f t="shared" si="438"/>
        <v>31.25</v>
      </c>
      <c r="P301">
        <f t="shared" si="438"/>
        <v>31.25</v>
      </c>
      <c r="Q301">
        <f t="shared" si="438"/>
        <v>31.25</v>
      </c>
      <c r="R301">
        <f t="shared" si="438"/>
        <v>31.25</v>
      </c>
      <c r="S301">
        <f t="shared" si="438"/>
        <v>31.25</v>
      </c>
      <c r="T301">
        <f t="shared" si="438"/>
        <v>31.25</v>
      </c>
      <c r="U301">
        <f t="shared" si="438"/>
        <v>31.25</v>
      </c>
      <c r="V301">
        <f t="shared" si="438"/>
        <v>31.25</v>
      </c>
      <c r="W301">
        <f t="shared" si="438"/>
        <v>31.25</v>
      </c>
      <c r="X301">
        <f t="shared" si="438"/>
        <v>31.25</v>
      </c>
      <c r="Y301">
        <f t="shared" si="438"/>
        <v>31.25</v>
      </c>
      <c r="Z301">
        <f t="shared" si="438"/>
        <v>31.25</v>
      </c>
      <c r="AA301">
        <f t="shared" si="438"/>
        <v>31.25</v>
      </c>
      <c r="AB301">
        <f t="shared" si="438"/>
        <v>31.25</v>
      </c>
      <c r="AC301">
        <f t="shared" si="438"/>
        <v>31.25</v>
      </c>
      <c r="AD301">
        <f t="shared" si="438"/>
        <v>31.25</v>
      </c>
      <c r="AE301">
        <f t="shared" si="438"/>
        <v>31.25</v>
      </c>
      <c r="AF301">
        <f t="shared" si="438"/>
        <v>31.25</v>
      </c>
      <c r="AG301">
        <f t="shared" si="438"/>
        <v>31.25</v>
      </c>
      <c r="AH301">
        <f t="shared" ref="AH301:BH301" si="439">AH300-35</f>
        <v>31.25</v>
      </c>
      <c r="AI301">
        <f t="shared" si="439"/>
        <v>31.25</v>
      </c>
      <c r="AJ301">
        <f t="shared" si="439"/>
        <v>31.25</v>
      </c>
      <c r="AK301">
        <f t="shared" si="439"/>
        <v>31.25</v>
      </c>
      <c r="AL301">
        <f t="shared" si="439"/>
        <v>31.25</v>
      </c>
      <c r="AM301">
        <f t="shared" si="439"/>
        <v>31.25</v>
      </c>
      <c r="AN301">
        <f t="shared" si="439"/>
        <v>31.25</v>
      </c>
      <c r="AO301">
        <f t="shared" si="439"/>
        <v>31.25</v>
      </c>
      <c r="AP301">
        <f t="shared" si="439"/>
        <v>31.25</v>
      </c>
      <c r="AQ301">
        <f t="shared" si="439"/>
        <v>31.25</v>
      </c>
      <c r="AR301">
        <f t="shared" si="439"/>
        <v>31.25</v>
      </c>
      <c r="AS301">
        <f t="shared" si="439"/>
        <v>31.25</v>
      </c>
      <c r="AT301">
        <f t="shared" si="439"/>
        <v>31.25</v>
      </c>
      <c r="AU301">
        <f t="shared" si="439"/>
        <v>31.25</v>
      </c>
      <c r="AV301">
        <f t="shared" si="439"/>
        <v>31.25</v>
      </c>
      <c r="AW301">
        <f t="shared" si="439"/>
        <v>31.25</v>
      </c>
      <c r="AX301">
        <f t="shared" si="439"/>
        <v>31.25</v>
      </c>
      <c r="AY301">
        <f t="shared" si="439"/>
        <v>31.25</v>
      </c>
      <c r="AZ301">
        <f t="shared" si="439"/>
        <v>31.25</v>
      </c>
      <c r="BA301">
        <f t="shared" si="439"/>
        <v>31.25</v>
      </c>
      <c r="BB301">
        <f t="shared" si="439"/>
        <v>31.25</v>
      </c>
      <c r="BC301">
        <f t="shared" si="439"/>
        <v>31.25</v>
      </c>
      <c r="BD301">
        <f t="shared" si="439"/>
        <v>31.25</v>
      </c>
      <c r="BE301">
        <f t="shared" si="439"/>
        <v>31.25</v>
      </c>
      <c r="BF301">
        <f t="shared" si="439"/>
        <v>31.25</v>
      </c>
      <c r="BG301">
        <f t="shared" si="439"/>
        <v>31.25</v>
      </c>
      <c r="BH301">
        <f t="shared" si="439"/>
        <v>31.25</v>
      </c>
    </row>
    <row r="302" spans="1:60" x14ac:dyDescent="0.25">
      <c r="A302" t="s">
        <v>783</v>
      </c>
      <c r="B302">
        <f t="shared" ref="B302:AG302" si="440">MAX(B301/B298,0)</f>
        <v>1.8821604370885725</v>
      </c>
      <c r="C302">
        <f t="shared" si="440"/>
        <v>1.8821604370885725</v>
      </c>
      <c r="D302">
        <f t="shared" si="440"/>
        <v>1.8821604370885725</v>
      </c>
      <c r="E302">
        <f t="shared" si="440"/>
        <v>1.8821604370885725</v>
      </c>
      <c r="F302">
        <f t="shared" si="440"/>
        <v>1.8823330726263385</v>
      </c>
      <c r="G302">
        <f t="shared" si="440"/>
        <v>1.8823330726263385</v>
      </c>
      <c r="H302">
        <f t="shared" si="440"/>
        <v>1.8821033796821909</v>
      </c>
      <c r="I302">
        <f t="shared" si="440"/>
        <v>1.8823330726263385</v>
      </c>
      <c r="J302">
        <f t="shared" si="440"/>
        <v>1.8820306750667073</v>
      </c>
      <c r="K302">
        <f t="shared" si="440"/>
        <v>1.8821604370885725</v>
      </c>
      <c r="L302">
        <f t="shared" si="440"/>
        <v>1.8821604370885725</v>
      </c>
      <c r="M302">
        <f t="shared" si="440"/>
        <v>1.8821604370885725</v>
      </c>
      <c r="N302">
        <f t="shared" si="440"/>
        <v>1.8821604370885725</v>
      </c>
      <c r="O302">
        <f t="shared" si="440"/>
        <v>1.8821604370885725</v>
      </c>
      <c r="P302">
        <f t="shared" si="440"/>
        <v>1.8821604370885725</v>
      </c>
      <c r="Q302">
        <f t="shared" si="440"/>
        <v>1.8821604370885725</v>
      </c>
      <c r="R302">
        <f t="shared" si="440"/>
        <v>1.917539906231623</v>
      </c>
      <c r="S302">
        <f t="shared" si="440"/>
        <v>1.9496062642014005</v>
      </c>
      <c r="T302">
        <f t="shared" si="440"/>
        <v>1.8821604370885725</v>
      </c>
      <c r="U302">
        <f t="shared" si="440"/>
        <v>1.8821604370885725</v>
      </c>
      <c r="V302">
        <f t="shared" si="440"/>
        <v>1.8821604370885725</v>
      </c>
      <c r="W302">
        <f t="shared" si="440"/>
        <v>1.8821604370885725</v>
      </c>
      <c r="X302">
        <f t="shared" si="440"/>
        <v>1.8821604370885725</v>
      </c>
      <c r="Y302">
        <f t="shared" si="440"/>
        <v>1.8821604370885725</v>
      </c>
      <c r="Z302">
        <f t="shared" si="440"/>
        <v>1.7768940844095722</v>
      </c>
      <c r="AA302">
        <f t="shared" si="440"/>
        <v>1.8821604370885725</v>
      </c>
      <c r="AB302">
        <f t="shared" si="440"/>
        <v>1.8451171673898619</v>
      </c>
      <c r="AC302">
        <f t="shared" si="440"/>
        <v>1.8821604370885725</v>
      </c>
      <c r="AD302">
        <f t="shared" si="440"/>
        <v>1.8821604370885725</v>
      </c>
      <c r="AE302">
        <f t="shared" si="440"/>
        <v>1.8821604370885725</v>
      </c>
      <c r="AF302">
        <f t="shared" si="440"/>
        <v>1.8821604370885725</v>
      </c>
      <c r="AG302">
        <f t="shared" si="440"/>
        <v>1.8821604370885725</v>
      </c>
      <c r="AH302">
        <f t="shared" ref="AH302:BH302" si="441">MAX(AH301/AH298,0)</f>
        <v>1.8821604370885725</v>
      </c>
      <c r="AI302">
        <f t="shared" si="441"/>
        <v>1.8821604370885725</v>
      </c>
      <c r="AJ302">
        <f t="shared" si="441"/>
        <v>1.8821604370885725</v>
      </c>
      <c r="AK302">
        <f t="shared" si="441"/>
        <v>1.8821604370885725</v>
      </c>
      <c r="AL302">
        <f t="shared" si="441"/>
        <v>1.8821604370885725</v>
      </c>
      <c r="AM302">
        <f t="shared" si="441"/>
        <v>1.8799439667619597</v>
      </c>
      <c r="AN302">
        <f t="shared" si="441"/>
        <v>1.8821604370885725</v>
      </c>
      <c r="AO302">
        <f t="shared" si="441"/>
        <v>1.8807210809063675</v>
      </c>
      <c r="AP302">
        <f t="shared" si="441"/>
        <v>1.8821604370885725</v>
      </c>
      <c r="AQ302">
        <f t="shared" si="441"/>
        <v>1.8821604370885725</v>
      </c>
      <c r="AR302">
        <f t="shared" si="441"/>
        <v>1.8821604370885725</v>
      </c>
      <c r="AS302">
        <f t="shared" si="441"/>
        <v>1.8821604370885725</v>
      </c>
      <c r="AT302">
        <f t="shared" si="441"/>
        <v>1.8821604370885725</v>
      </c>
      <c r="AU302">
        <f t="shared" si="441"/>
        <v>1.8821604370885725</v>
      </c>
      <c r="AV302">
        <f t="shared" si="441"/>
        <v>1.8821604370885725</v>
      </c>
      <c r="AW302">
        <f t="shared" si="441"/>
        <v>1.8821604370885725</v>
      </c>
      <c r="AX302">
        <f t="shared" si="441"/>
        <v>1.8821604370885725</v>
      </c>
      <c r="AY302">
        <f t="shared" si="441"/>
        <v>1.8821604370885725</v>
      </c>
      <c r="AZ302">
        <f t="shared" si="441"/>
        <v>1.8821604370885725</v>
      </c>
      <c r="BA302">
        <f t="shared" si="441"/>
        <v>1.8821604370885725</v>
      </c>
      <c r="BB302">
        <f t="shared" si="441"/>
        <v>1.8821604370885725</v>
      </c>
      <c r="BC302">
        <f t="shared" si="441"/>
        <v>1.8821604370885725</v>
      </c>
      <c r="BD302">
        <f t="shared" si="441"/>
        <v>1.8821604370885725</v>
      </c>
      <c r="BE302">
        <f t="shared" si="441"/>
        <v>1.8821604370885725</v>
      </c>
      <c r="BF302">
        <f t="shared" si="441"/>
        <v>1.8821604370885725</v>
      </c>
      <c r="BG302">
        <f t="shared" si="441"/>
        <v>1.8821604370885725</v>
      </c>
      <c r="BH302">
        <f t="shared" si="441"/>
        <v>1.8821604370885725</v>
      </c>
    </row>
    <row r="303" spans="1:60" x14ac:dyDescent="0.25">
      <c r="A303" t="s">
        <v>784</v>
      </c>
      <c r="B303">
        <f t="shared" ref="B303:AG303" si="442">(5-B301/B$90*B179+0.2*Ruthlessness+3*0.13*B16)*B294/(B292+B298/B$90*B179*B294)</f>
        <v>3.8828495400537313</v>
      </c>
      <c r="C303">
        <f t="shared" si="442"/>
        <v>3.8829369357575221</v>
      </c>
      <c r="D303">
        <f t="shared" si="442"/>
        <v>3.8829099338505335</v>
      </c>
      <c r="E303">
        <f t="shared" si="442"/>
        <v>3.8825807157080217</v>
      </c>
      <c r="F303">
        <f t="shared" si="442"/>
        <v>3.8830171821300854</v>
      </c>
      <c r="G303">
        <f t="shared" si="442"/>
        <v>3.8837967348856828</v>
      </c>
      <c r="H303">
        <f t="shared" si="442"/>
        <v>3.8846594920065454</v>
      </c>
      <c r="I303">
        <f t="shared" si="442"/>
        <v>3.882845620541294</v>
      </c>
      <c r="J303">
        <f t="shared" si="442"/>
        <v>3.8827235206667843</v>
      </c>
      <c r="K303">
        <f t="shared" si="442"/>
        <v>3.8826761559500689</v>
      </c>
      <c r="L303">
        <f t="shared" si="442"/>
        <v>3.8877945601413888</v>
      </c>
      <c r="M303">
        <f t="shared" si="442"/>
        <v>3.8828495400537313</v>
      </c>
      <c r="N303">
        <f t="shared" si="442"/>
        <v>3.8171585634800911</v>
      </c>
      <c r="O303">
        <f t="shared" si="442"/>
        <v>3.8828495400537313</v>
      </c>
      <c r="P303">
        <f t="shared" si="442"/>
        <v>3.9469152017018097</v>
      </c>
      <c r="Q303">
        <f t="shared" si="442"/>
        <v>3.8828495400537313</v>
      </c>
      <c r="R303">
        <f t="shared" si="442"/>
        <v>3.9168688832837271</v>
      </c>
      <c r="S303">
        <f t="shared" si="442"/>
        <v>3.9471285883613589</v>
      </c>
      <c r="T303">
        <f t="shared" si="442"/>
        <v>3.8828495400537313</v>
      </c>
      <c r="U303">
        <f t="shared" si="442"/>
        <v>3.8750679204181546</v>
      </c>
      <c r="V303">
        <f t="shared" si="442"/>
        <v>3.8750679204181546</v>
      </c>
      <c r="W303">
        <f t="shared" si="442"/>
        <v>3.8828495400537313</v>
      </c>
      <c r="X303">
        <f t="shared" si="442"/>
        <v>3.8828495400537313</v>
      </c>
      <c r="Y303">
        <f t="shared" si="442"/>
        <v>3.8828495400537313</v>
      </c>
      <c r="Z303">
        <f t="shared" si="442"/>
        <v>3.7775047544786129</v>
      </c>
      <c r="AA303">
        <f t="shared" si="442"/>
        <v>3.879026450834627</v>
      </c>
      <c r="AB303">
        <f t="shared" si="442"/>
        <v>3.8464973324962792</v>
      </c>
      <c r="AC303">
        <f t="shared" si="442"/>
        <v>3.8828495400537313</v>
      </c>
      <c r="AD303">
        <f t="shared" si="442"/>
        <v>3.8548843204957839</v>
      </c>
      <c r="AE303">
        <f t="shared" si="442"/>
        <v>3.8828495400537313</v>
      </c>
      <c r="AF303">
        <f t="shared" si="442"/>
        <v>3.8828495400537313</v>
      </c>
      <c r="AG303">
        <f t="shared" si="442"/>
        <v>3.8828495400537313</v>
      </c>
      <c r="AH303">
        <f t="shared" ref="AH303:BH303" si="443">(5-AH301/AH$90*AH179+0.2*Ruthlessness+3*0.13*AH16)*AH294/(AH292+AH298/AH$90*AH179*AH294)</f>
        <v>3.8828495400537313</v>
      </c>
      <c r="AI303">
        <f t="shared" si="443"/>
        <v>3.8577674167461469</v>
      </c>
      <c r="AJ303">
        <f t="shared" si="443"/>
        <v>3.8828495400537313</v>
      </c>
      <c r="AK303">
        <f t="shared" si="443"/>
        <v>3.8574456623622573</v>
      </c>
      <c r="AL303">
        <f t="shared" si="443"/>
        <v>3.8687733217722911</v>
      </c>
      <c r="AM303">
        <f t="shared" si="443"/>
        <v>3.886632695633494</v>
      </c>
      <c r="AN303">
        <f t="shared" si="443"/>
        <v>3.8737828331934239</v>
      </c>
      <c r="AO303">
        <f t="shared" si="443"/>
        <v>3.8853143914447732</v>
      </c>
      <c r="AP303">
        <f t="shared" si="443"/>
        <v>3.9118820166285126</v>
      </c>
      <c r="AQ303">
        <f t="shared" si="443"/>
        <v>3.8828495400537313</v>
      </c>
      <c r="AR303">
        <f t="shared" si="443"/>
        <v>3.8828495400537313</v>
      </c>
      <c r="AS303">
        <f t="shared" si="443"/>
        <v>4.0617826667946169</v>
      </c>
      <c r="AT303">
        <f t="shared" si="443"/>
        <v>3.8828495400537313</v>
      </c>
      <c r="AU303">
        <f t="shared" si="443"/>
        <v>3.8828495400537313</v>
      </c>
      <c r="AV303">
        <f t="shared" si="443"/>
        <v>3.8828495400537313</v>
      </c>
      <c r="AW303">
        <f t="shared" si="443"/>
        <v>3.8828495400537313</v>
      </c>
      <c r="AX303">
        <f t="shared" si="443"/>
        <v>3.8828495400537313</v>
      </c>
      <c r="AY303">
        <f t="shared" si="443"/>
        <v>3.8828495400537313</v>
      </c>
      <c r="AZ303">
        <f t="shared" si="443"/>
        <v>3.8828495400537313</v>
      </c>
      <c r="BA303">
        <f t="shared" si="443"/>
        <v>3.8828495400537313</v>
      </c>
      <c r="BB303">
        <f t="shared" si="443"/>
        <v>3.8828495400537313</v>
      </c>
      <c r="BC303">
        <f t="shared" si="443"/>
        <v>3.8828495400537313</v>
      </c>
      <c r="BD303">
        <f t="shared" si="443"/>
        <v>3.8828495400537313</v>
      </c>
      <c r="BE303">
        <f t="shared" si="443"/>
        <v>3.8828495400537313</v>
      </c>
      <c r="BF303">
        <f t="shared" si="443"/>
        <v>3.8828495400537313</v>
      </c>
      <c r="BG303">
        <f t="shared" si="443"/>
        <v>3.8828495400537313</v>
      </c>
      <c r="BH303">
        <f t="shared" si="443"/>
        <v>3.8828495400537313</v>
      </c>
    </row>
    <row r="304" spans="1:60" x14ac:dyDescent="0.25">
      <c r="A304" t="s">
        <v>785</v>
      </c>
      <c r="B304">
        <f t="shared" ref="B304:AG304" si="444">B303+B302</f>
        <v>5.765009977142304</v>
      </c>
      <c r="C304">
        <f t="shared" si="444"/>
        <v>5.7650973728460944</v>
      </c>
      <c r="D304">
        <f t="shared" si="444"/>
        <v>5.7650703709391058</v>
      </c>
      <c r="E304">
        <f t="shared" si="444"/>
        <v>5.7647411527965939</v>
      </c>
      <c r="F304">
        <f t="shared" si="444"/>
        <v>5.7653502547564237</v>
      </c>
      <c r="G304">
        <f t="shared" si="444"/>
        <v>5.7661298075120211</v>
      </c>
      <c r="H304">
        <f t="shared" si="444"/>
        <v>5.7667628716887362</v>
      </c>
      <c r="I304">
        <f t="shared" si="444"/>
        <v>5.7651786931676323</v>
      </c>
      <c r="J304">
        <f t="shared" si="444"/>
        <v>5.7647541957334916</v>
      </c>
      <c r="K304">
        <f t="shared" si="444"/>
        <v>5.7648365930386412</v>
      </c>
      <c r="L304">
        <f t="shared" si="444"/>
        <v>5.7699549972299611</v>
      </c>
      <c r="M304">
        <f t="shared" si="444"/>
        <v>5.765009977142304</v>
      </c>
      <c r="N304">
        <f t="shared" si="444"/>
        <v>5.6993190005686634</v>
      </c>
      <c r="O304">
        <f t="shared" si="444"/>
        <v>5.765009977142304</v>
      </c>
      <c r="P304">
        <f t="shared" si="444"/>
        <v>5.8290756387903819</v>
      </c>
      <c r="Q304">
        <f t="shared" si="444"/>
        <v>5.765009977142304</v>
      </c>
      <c r="R304">
        <f t="shared" si="444"/>
        <v>5.8344087895153498</v>
      </c>
      <c r="S304">
        <f t="shared" si="444"/>
        <v>5.8967348525627594</v>
      </c>
      <c r="T304">
        <f t="shared" si="444"/>
        <v>5.765009977142304</v>
      </c>
      <c r="U304">
        <f t="shared" si="444"/>
        <v>5.7572283575067269</v>
      </c>
      <c r="V304">
        <f t="shared" si="444"/>
        <v>5.7572283575067269</v>
      </c>
      <c r="W304">
        <f t="shared" si="444"/>
        <v>5.765009977142304</v>
      </c>
      <c r="X304">
        <f t="shared" si="444"/>
        <v>5.765009977142304</v>
      </c>
      <c r="Y304">
        <f t="shared" si="444"/>
        <v>5.765009977142304</v>
      </c>
      <c r="Z304">
        <f t="shared" si="444"/>
        <v>5.5543988388881846</v>
      </c>
      <c r="AA304">
        <f t="shared" si="444"/>
        <v>5.7611868879231993</v>
      </c>
      <c r="AB304">
        <f t="shared" si="444"/>
        <v>5.6916144998861409</v>
      </c>
      <c r="AC304">
        <f t="shared" si="444"/>
        <v>5.765009977142304</v>
      </c>
      <c r="AD304">
        <f t="shared" si="444"/>
        <v>5.7370447575843562</v>
      </c>
      <c r="AE304">
        <f t="shared" si="444"/>
        <v>5.765009977142304</v>
      </c>
      <c r="AF304">
        <f t="shared" si="444"/>
        <v>5.765009977142304</v>
      </c>
      <c r="AG304">
        <f t="shared" si="444"/>
        <v>5.765009977142304</v>
      </c>
      <c r="AH304">
        <f t="shared" ref="AH304:BH304" si="445">AH303+AH302</f>
        <v>5.765009977142304</v>
      </c>
      <c r="AI304">
        <f t="shared" si="445"/>
        <v>5.7399278538347192</v>
      </c>
      <c r="AJ304">
        <f t="shared" si="445"/>
        <v>5.765009977142304</v>
      </c>
      <c r="AK304">
        <f t="shared" si="445"/>
        <v>5.73960609945083</v>
      </c>
      <c r="AL304">
        <f t="shared" si="445"/>
        <v>5.7509337588608638</v>
      </c>
      <c r="AM304">
        <f t="shared" si="445"/>
        <v>5.7665766623954537</v>
      </c>
      <c r="AN304">
        <f t="shared" si="445"/>
        <v>5.7559432702819961</v>
      </c>
      <c r="AO304">
        <f t="shared" si="445"/>
        <v>5.7660354723511409</v>
      </c>
      <c r="AP304">
        <f t="shared" si="445"/>
        <v>5.7940424537170854</v>
      </c>
      <c r="AQ304">
        <f t="shared" si="445"/>
        <v>5.765009977142304</v>
      </c>
      <c r="AR304">
        <f t="shared" si="445"/>
        <v>5.765009977142304</v>
      </c>
      <c r="AS304">
        <f t="shared" si="445"/>
        <v>5.9439431038831891</v>
      </c>
      <c r="AT304">
        <f t="shared" si="445"/>
        <v>5.765009977142304</v>
      </c>
      <c r="AU304">
        <f t="shared" si="445"/>
        <v>5.765009977142304</v>
      </c>
      <c r="AV304">
        <f t="shared" si="445"/>
        <v>5.765009977142304</v>
      </c>
      <c r="AW304">
        <f t="shared" si="445"/>
        <v>5.765009977142304</v>
      </c>
      <c r="AX304">
        <f t="shared" si="445"/>
        <v>5.765009977142304</v>
      </c>
      <c r="AY304">
        <f t="shared" si="445"/>
        <v>5.765009977142304</v>
      </c>
      <c r="AZ304">
        <f t="shared" si="445"/>
        <v>5.765009977142304</v>
      </c>
      <c r="BA304">
        <f t="shared" si="445"/>
        <v>5.765009977142304</v>
      </c>
      <c r="BB304">
        <f t="shared" si="445"/>
        <v>5.765009977142304</v>
      </c>
      <c r="BC304">
        <f t="shared" si="445"/>
        <v>5.765009977142304</v>
      </c>
      <c r="BD304">
        <f t="shared" si="445"/>
        <v>5.765009977142304</v>
      </c>
      <c r="BE304">
        <f t="shared" si="445"/>
        <v>5.765009977142304</v>
      </c>
      <c r="BF304">
        <f t="shared" si="445"/>
        <v>5.765009977142304</v>
      </c>
      <c r="BG304">
        <f t="shared" si="445"/>
        <v>5.765009977142304</v>
      </c>
      <c r="BH304">
        <f t="shared" si="445"/>
        <v>5.765009977142304</v>
      </c>
    </row>
    <row r="306" spans="1:60" x14ac:dyDescent="0.25">
      <c r="A306" t="s">
        <v>786</v>
      </c>
      <c r="B306">
        <f t="shared" ref="B306:AG306" si="446">(1-0.13*B16)*(1-0.2*Ruthlessness)</f>
        <v>0.39999999999999991</v>
      </c>
      <c r="C306">
        <f t="shared" si="446"/>
        <v>0.39999999999999991</v>
      </c>
      <c r="D306">
        <f t="shared" si="446"/>
        <v>0.39999999999999991</v>
      </c>
      <c r="E306">
        <f t="shared" si="446"/>
        <v>0.39999999999999991</v>
      </c>
      <c r="F306">
        <f t="shared" si="446"/>
        <v>0.39999999999999991</v>
      </c>
      <c r="G306">
        <f t="shared" si="446"/>
        <v>0.39999999999999991</v>
      </c>
      <c r="H306">
        <f t="shared" si="446"/>
        <v>0.39999999999999991</v>
      </c>
      <c r="I306">
        <f t="shared" si="446"/>
        <v>0.39999999999999991</v>
      </c>
      <c r="J306">
        <f t="shared" si="446"/>
        <v>0.39999999999999991</v>
      </c>
      <c r="K306">
        <f t="shared" si="446"/>
        <v>0.39999999999999991</v>
      </c>
      <c r="L306">
        <f t="shared" si="446"/>
        <v>0.39999999999999991</v>
      </c>
      <c r="M306">
        <f t="shared" si="446"/>
        <v>0.39999999999999991</v>
      </c>
      <c r="N306">
        <f t="shared" si="446"/>
        <v>0.39999999999999991</v>
      </c>
      <c r="O306">
        <f t="shared" si="446"/>
        <v>0.39999999999999991</v>
      </c>
      <c r="P306">
        <f t="shared" si="446"/>
        <v>0.39999999999999991</v>
      </c>
      <c r="Q306">
        <f t="shared" si="446"/>
        <v>0.39999999999999991</v>
      </c>
      <c r="R306">
        <f t="shared" si="446"/>
        <v>0.39999999999999991</v>
      </c>
      <c r="S306">
        <f t="shared" si="446"/>
        <v>0.39999999999999991</v>
      </c>
      <c r="T306">
        <f t="shared" si="446"/>
        <v>0.39999999999999991</v>
      </c>
      <c r="U306">
        <f t="shared" si="446"/>
        <v>0.39999999999999991</v>
      </c>
      <c r="V306">
        <f t="shared" si="446"/>
        <v>0.39999999999999991</v>
      </c>
      <c r="W306">
        <f t="shared" si="446"/>
        <v>0.39999999999999991</v>
      </c>
      <c r="X306">
        <f t="shared" si="446"/>
        <v>0.39999999999999991</v>
      </c>
      <c r="Y306">
        <f t="shared" si="446"/>
        <v>0.39999999999999991</v>
      </c>
      <c r="Z306">
        <f t="shared" si="446"/>
        <v>0.39999999999999991</v>
      </c>
      <c r="AA306">
        <f t="shared" si="446"/>
        <v>0.34799999999999992</v>
      </c>
      <c r="AB306">
        <f t="shared" si="446"/>
        <v>0.39999999999999991</v>
      </c>
      <c r="AC306">
        <f t="shared" si="446"/>
        <v>0.39999999999999991</v>
      </c>
      <c r="AD306">
        <f t="shared" si="446"/>
        <v>0.39999999999999991</v>
      </c>
      <c r="AE306">
        <f t="shared" si="446"/>
        <v>0.39999999999999991</v>
      </c>
      <c r="AF306">
        <f t="shared" si="446"/>
        <v>0.39999999999999991</v>
      </c>
      <c r="AG306">
        <f t="shared" si="446"/>
        <v>0.39999999999999991</v>
      </c>
      <c r="AH306">
        <f t="shared" ref="AH306:BH306" si="447">(1-0.13*AH16)*(1-0.2*Ruthlessness)</f>
        <v>0.39999999999999991</v>
      </c>
      <c r="AI306">
        <f t="shared" si="447"/>
        <v>0.39999999999999991</v>
      </c>
      <c r="AJ306">
        <f t="shared" si="447"/>
        <v>0.39999999999999991</v>
      </c>
      <c r="AK306">
        <f t="shared" si="447"/>
        <v>0.39999999999999991</v>
      </c>
      <c r="AL306">
        <f t="shared" si="447"/>
        <v>0.39999999999999991</v>
      </c>
      <c r="AM306">
        <f t="shared" si="447"/>
        <v>0.39999999999999991</v>
      </c>
      <c r="AN306">
        <f t="shared" si="447"/>
        <v>0.39999999999999991</v>
      </c>
      <c r="AO306">
        <f t="shared" si="447"/>
        <v>0.39999999999999991</v>
      </c>
      <c r="AP306">
        <f t="shared" si="447"/>
        <v>0.39999999999999991</v>
      </c>
      <c r="AQ306">
        <f t="shared" si="447"/>
        <v>0.39999999999999991</v>
      </c>
      <c r="AR306">
        <f t="shared" si="447"/>
        <v>0.39999999999999991</v>
      </c>
      <c r="AS306">
        <f t="shared" si="447"/>
        <v>0.39999999999999991</v>
      </c>
      <c r="AT306">
        <f t="shared" si="447"/>
        <v>0.39999999999999991</v>
      </c>
      <c r="AU306">
        <f t="shared" si="447"/>
        <v>0.39999999999999991</v>
      </c>
      <c r="AV306">
        <f t="shared" si="447"/>
        <v>0.39999999999999991</v>
      </c>
      <c r="AW306">
        <f t="shared" si="447"/>
        <v>0.39999999999999991</v>
      </c>
      <c r="AX306">
        <f t="shared" si="447"/>
        <v>0.39999999999999991</v>
      </c>
      <c r="AY306">
        <f t="shared" si="447"/>
        <v>0.39999999999999991</v>
      </c>
      <c r="AZ306">
        <f t="shared" si="447"/>
        <v>0.39999999999999991</v>
      </c>
      <c r="BA306">
        <f t="shared" si="447"/>
        <v>0.39999999999999991</v>
      </c>
      <c r="BB306">
        <f t="shared" si="447"/>
        <v>0.39999999999999991</v>
      </c>
      <c r="BC306">
        <f t="shared" si="447"/>
        <v>0.39999999999999991</v>
      </c>
      <c r="BD306">
        <f t="shared" si="447"/>
        <v>0.39999999999999991</v>
      </c>
      <c r="BE306">
        <f t="shared" si="447"/>
        <v>0.39999999999999991</v>
      </c>
      <c r="BF306">
        <f t="shared" si="447"/>
        <v>0.39999999999999991</v>
      </c>
      <c r="BG306">
        <f t="shared" si="447"/>
        <v>0.39999999999999991</v>
      </c>
      <c r="BH306">
        <f t="shared" si="447"/>
        <v>0.39999999999999991</v>
      </c>
    </row>
    <row r="307" spans="1:60" x14ac:dyDescent="0.25">
      <c r="A307" t="s">
        <v>787</v>
      </c>
      <c r="B307">
        <f t="shared" ref="B307:AG307" si="448">(1-0.13*B16)*0.2*Ruthlessness</f>
        <v>0.60000000000000009</v>
      </c>
      <c r="C307">
        <f t="shared" si="448"/>
        <v>0.60000000000000009</v>
      </c>
      <c r="D307">
        <f t="shared" si="448"/>
        <v>0.60000000000000009</v>
      </c>
      <c r="E307">
        <f t="shared" si="448"/>
        <v>0.60000000000000009</v>
      </c>
      <c r="F307">
        <f t="shared" si="448"/>
        <v>0.60000000000000009</v>
      </c>
      <c r="G307">
        <f t="shared" si="448"/>
        <v>0.60000000000000009</v>
      </c>
      <c r="H307">
        <f t="shared" si="448"/>
        <v>0.60000000000000009</v>
      </c>
      <c r="I307">
        <f t="shared" si="448"/>
        <v>0.60000000000000009</v>
      </c>
      <c r="J307">
        <f t="shared" si="448"/>
        <v>0.60000000000000009</v>
      </c>
      <c r="K307">
        <f t="shared" si="448"/>
        <v>0.60000000000000009</v>
      </c>
      <c r="L307">
        <f t="shared" si="448"/>
        <v>0.60000000000000009</v>
      </c>
      <c r="M307">
        <f t="shared" si="448"/>
        <v>0.60000000000000009</v>
      </c>
      <c r="N307">
        <f t="shared" si="448"/>
        <v>0.60000000000000009</v>
      </c>
      <c r="O307">
        <f t="shared" si="448"/>
        <v>0.60000000000000009</v>
      </c>
      <c r="P307">
        <f t="shared" si="448"/>
        <v>0.60000000000000009</v>
      </c>
      <c r="Q307">
        <f t="shared" si="448"/>
        <v>0.60000000000000009</v>
      </c>
      <c r="R307">
        <f t="shared" si="448"/>
        <v>0.60000000000000009</v>
      </c>
      <c r="S307">
        <f t="shared" si="448"/>
        <v>0.60000000000000009</v>
      </c>
      <c r="T307">
        <f t="shared" si="448"/>
        <v>0.60000000000000009</v>
      </c>
      <c r="U307">
        <f t="shared" si="448"/>
        <v>0.60000000000000009</v>
      </c>
      <c r="V307">
        <f t="shared" si="448"/>
        <v>0.60000000000000009</v>
      </c>
      <c r="W307">
        <f t="shared" si="448"/>
        <v>0.60000000000000009</v>
      </c>
      <c r="X307">
        <f t="shared" si="448"/>
        <v>0.60000000000000009</v>
      </c>
      <c r="Y307">
        <f t="shared" si="448"/>
        <v>0.60000000000000009</v>
      </c>
      <c r="Z307">
        <f t="shared" si="448"/>
        <v>0.60000000000000009</v>
      </c>
      <c r="AA307">
        <f t="shared" si="448"/>
        <v>0.52200000000000002</v>
      </c>
      <c r="AB307">
        <f t="shared" si="448"/>
        <v>0.60000000000000009</v>
      </c>
      <c r="AC307">
        <f t="shared" si="448"/>
        <v>0.60000000000000009</v>
      </c>
      <c r="AD307">
        <f t="shared" si="448"/>
        <v>0.60000000000000009</v>
      </c>
      <c r="AE307">
        <f t="shared" si="448"/>
        <v>0.60000000000000009</v>
      </c>
      <c r="AF307">
        <f t="shared" si="448"/>
        <v>0.60000000000000009</v>
      </c>
      <c r="AG307">
        <f t="shared" si="448"/>
        <v>0.60000000000000009</v>
      </c>
      <c r="AH307">
        <f t="shared" ref="AH307:BH307" si="449">(1-0.13*AH16)*0.2*Ruthlessness</f>
        <v>0.60000000000000009</v>
      </c>
      <c r="AI307">
        <f t="shared" si="449"/>
        <v>0.60000000000000009</v>
      </c>
      <c r="AJ307">
        <f t="shared" si="449"/>
        <v>0.60000000000000009</v>
      </c>
      <c r="AK307">
        <f t="shared" si="449"/>
        <v>0.60000000000000009</v>
      </c>
      <c r="AL307">
        <f t="shared" si="449"/>
        <v>0.60000000000000009</v>
      </c>
      <c r="AM307">
        <f t="shared" si="449"/>
        <v>0.60000000000000009</v>
      </c>
      <c r="AN307">
        <f t="shared" si="449"/>
        <v>0.60000000000000009</v>
      </c>
      <c r="AO307">
        <f t="shared" si="449"/>
        <v>0.60000000000000009</v>
      </c>
      <c r="AP307">
        <f t="shared" si="449"/>
        <v>0.60000000000000009</v>
      </c>
      <c r="AQ307">
        <f t="shared" si="449"/>
        <v>0.60000000000000009</v>
      </c>
      <c r="AR307">
        <f t="shared" si="449"/>
        <v>0.60000000000000009</v>
      </c>
      <c r="AS307">
        <f t="shared" si="449"/>
        <v>0.60000000000000009</v>
      </c>
      <c r="AT307">
        <f t="shared" si="449"/>
        <v>0.60000000000000009</v>
      </c>
      <c r="AU307">
        <f t="shared" si="449"/>
        <v>0.60000000000000009</v>
      </c>
      <c r="AV307">
        <f t="shared" si="449"/>
        <v>0.60000000000000009</v>
      </c>
      <c r="AW307">
        <f t="shared" si="449"/>
        <v>0.60000000000000009</v>
      </c>
      <c r="AX307">
        <f t="shared" si="449"/>
        <v>0.60000000000000009</v>
      </c>
      <c r="AY307">
        <f t="shared" si="449"/>
        <v>0.60000000000000009</v>
      </c>
      <c r="AZ307">
        <f t="shared" si="449"/>
        <v>0.60000000000000009</v>
      </c>
      <c r="BA307">
        <f t="shared" si="449"/>
        <v>0.60000000000000009</v>
      </c>
      <c r="BB307">
        <f t="shared" si="449"/>
        <v>0.60000000000000009</v>
      </c>
      <c r="BC307">
        <f t="shared" si="449"/>
        <v>0.60000000000000009</v>
      </c>
      <c r="BD307">
        <f t="shared" si="449"/>
        <v>0.60000000000000009</v>
      </c>
      <c r="BE307">
        <f t="shared" si="449"/>
        <v>0.60000000000000009</v>
      </c>
      <c r="BF307">
        <f t="shared" si="449"/>
        <v>0.60000000000000009</v>
      </c>
      <c r="BG307">
        <f t="shared" si="449"/>
        <v>0.60000000000000009</v>
      </c>
      <c r="BH307">
        <f t="shared" si="449"/>
        <v>0.60000000000000009</v>
      </c>
    </row>
    <row r="308" spans="1:60" x14ac:dyDescent="0.25">
      <c r="A308" t="s">
        <v>788</v>
      </c>
      <c r="B308">
        <f>0</f>
        <v>0</v>
      </c>
      <c r="C308">
        <f>0</f>
        <v>0</v>
      </c>
      <c r="D308">
        <f>0</f>
        <v>0</v>
      </c>
      <c r="E308">
        <f>0</f>
        <v>0</v>
      </c>
      <c r="F308">
        <f>0</f>
        <v>0</v>
      </c>
      <c r="G308">
        <f>0</f>
        <v>0</v>
      </c>
      <c r="H308">
        <f>0</f>
        <v>0</v>
      </c>
      <c r="I308">
        <f>0</f>
        <v>0</v>
      </c>
      <c r="J308">
        <f>0</f>
        <v>0</v>
      </c>
      <c r="K308">
        <f>0</f>
        <v>0</v>
      </c>
      <c r="L308">
        <f>0</f>
        <v>0</v>
      </c>
      <c r="M308">
        <f>0</f>
        <v>0</v>
      </c>
      <c r="N308">
        <f>0</f>
        <v>0</v>
      </c>
      <c r="O308">
        <f>0</f>
        <v>0</v>
      </c>
      <c r="P308">
        <f>0</f>
        <v>0</v>
      </c>
      <c r="Q308">
        <f>0</f>
        <v>0</v>
      </c>
      <c r="R308">
        <f>0</f>
        <v>0</v>
      </c>
      <c r="S308">
        <f>0</f>
        <v>0</v>
      </c>
      <c r="T308">
        <f>0</f>
        <v>0</v>
      </c>
      <c r="U308">
        <f>0</f>
        <v>0</v>
      </c>
      <c r="V308">
        <f>0</f>
        <v>0</v>
      </c>
      <c r="W308">
        <f>0</f>
        <v>0</v>
      </c>
      <c r="X308">
        <f>0</f>
        <v>0</v>
      </c>
      <c r="Y308">
        <f>0</f>
        <v>0</v>
      </c>
      <c r="Z308">
        <f>0</f>
        <v>0</v>
      </c>
      <c r="AA308">
        <f>0</f>
        <v>0</v>
      </c>
      <c r="AB308">
        <f>0</f>
        <v>0</v>
      </c>
      <c r="AC308">
        <f>0</f>
        <v>0</v>
      </c>
      <c r="AD308">
        <f>0</f>
        <v>0</v>
      </c>
      <c r="AE308">
        <f>0</f>
        <v>0</v>
      </c>
      <c r="AF308">
        <f>0</f>
        <v>0</v>
      </c>
      <c r="AG308">
        <f>0</f>
        <v>0</v>
      </c>
      <c r="AH308">
        <f>0</f>
        <v>0</v>
      </c>
      <c r="AI308">
        <f>0</f>
        <v>0</v>
      </c>
      <c r="AJ308">
        <f>0</f>
        <v>0</v>
      </c>
      <c r="AK308">
        <f>0</f>
        <v>0</v>
      </c>
      <c r="AL308">
        <f>0</f>
        <v>0</v>
      </c>
      <c r="AM308">
        <f>0</f>
        <v>0</v>
      </c>
      <c r="AN308">
        <f>0</f>
        <v>0</v>
      </c>
      <c r="AO308">
        <f>0</f>
        <v>0</v>
      </c>
      <c r="AP308">
        <f>0</f>
        <v>0</v>
      </c>
      <c r="AQ308">
        <f>0</f>
        <v>0</v>
      </c>
      <c r="AR308">
        <f>0</f>
        <v>0</v>
      </c>
      <c r="AS308">
        <f>0</f>
        <v>0</v>
      </c>
      <c r="AT308">
        <f>0</f>
        <v>0</v>
      </c>
      <c r="AU308">
        <f>0</f>
        <v>0</v>
      </c>
      <c r="AV308">
        <f>0</f>
        <v>0</v>
      </c>
      <c r="AW308">
        <f>0</f>
        <v>0</v>
      </c>
      <c r="AX308">
        <f>0</f>
        <v>0</v>
      </c>
      <c r="AY308">
        <f>0</f>
        <v>0</v>
      </c>
      <c r="AZ308">
        <f>0</f>
        <v>0</v>
      </c>
      <c r="BA308">
        <f>0</f>
        <v>0</v>
      </c>
      <c r="BB308">
        <f>0</f>
        <v>0</v>
      </c>
      <c r="BC308">
        <f>0</f>
        <v>0</v>
      </c>
      <c r="BD308">
        <f>0</f>
        <v>0</v>
      </c>
      <c r="BE308">
        <f>0</f>
        <v>0</v>
      </c>
      <c r="BF308">
        <f>0</f>
        <v>0</v>
      </c>
      <c r="BG308">
        <f>0</f>
        <v>0</v>
      </c>
      <c r="BH308">
        <f>0</f>
        <v>0</v>
      </c>
    </row>
    <row r="309" spans="1:60" x14ac:dyDescent="0.25">
      <c r="A309" t="s">
        <v>789</v>
      </c>
      <c r="B309">
        <f t="shared" ref="B309:AG309" si="450">(1-0.2*Ruthlessness)*0.13*B16</f>
        <v>0</v>
      </c>
      <c r="C309">
        <f t="shared" si="450"/>
        <v>0</v>
      </c>
      <c r="D309">
        <f t="shared" si="450"/>
        <v>0</v>
      </c>
      <c r="E309">
        <f t="shared" si="450"/>
        <v>0</v>
      </c>
      <c r="F309">
        <f t="shared" si="450"/>
        <v>0</v>
      </c>
      <c r="G309">
        <f t="shared" si="450"/>
        <v>0</v>
      </c>
      <c r="H309">
        <f t="shared" si="450"/>
        <v>0</v>
      </c>
      <c r="I309">
        <f t="shared" si="450"/>
        <v>0</v>
      </c>
      <c r="J309">
        <f t="shared" si="450"/>
        <v>0</v>
      </c>
      <c r="K309">
        <f t="shared" si="450"/>
        <v>0</v>
      </c>
      <c r="L309">
        <f t="shared" si="450"/>
        <v>0</v>
      </c>
      <c r="M309">
        <f t="shared" si="450"/>
        <v>0</v>
      </c>
      <c r="N309">
        <f t="shared" si="450"/>
        <v>0</v>
      </c>
      <c r="O309">
        <f t="shared" si="450"/>
        <v>0</v>
      </c>
      <c r="P309">
        <f t="shared" si="450"/>
        <v>0</v>
      </c>
      <c r="Q309">
        <f t="shared" si="450"/>
        <v>0</v>
      </c>
      <c r="R309">
        <f t="shared" si="450"/>
        <v>0</v>
      </c>
      <c r="S309">
        <f t="shared" si="450"/>
        <v>0</v>
      </c>
      <c r="T309">
        <f t="shared" si="450"/>
        <v>0</v>
      </c>
      <c r="U309">
        <f t="shared" si="450"/>
        <v>0</v>
      </c>
      <c r="V309">
        <f t="shared" si="450"/>
        <v>0</v>
      </c>
      <c r="W309">
        <f t="shared" si="450"/>
        <v>0</v>
      </c>
      <c r="X309">
        <f t="shared" si="450"/>
        <v>0</v>
      </c>
      <c r="Y309">
        <f t="shared" si="450"/>
        <v>0</v>
      </c>
      <c r="Z309">
        <f t="shared" si="450"/>
        <v>0</v>
      </c>
      <c r="AA309">
        <f t="shared" si="450"/>
        <v>5.1999999999999991E-2</v>
      </c>
      <c r="AB309">
        <f t="shared" si="450"/>
        <v>0</v>
      </c>
      <c r="AC309">
        <f t="shared" si="450"/>
        <v>0</v>
      </c>
      <c r="AD309">
        <f t="shared" si="450"/>
        <v>0</v>
      </c>
      <c r="AE309">
        <f t="shared" si="450"/>
        <v>0</v>
      </c>
      <c r="AF309">
        <f t="shared" si="450"/>
        <v>0</v>
      </c>
      <c r="AG309">
        <f t="shared" si="450"/>
        <v>0</v>
      </c>
      <c r="AH309">
        <f t="shared" ref="AH309:BH309" si="451">(1-0.2*Ruthlessness)*0.13*AH16</f>
        <v>0</v>
      </c>
      <c r="AI309">
        <f t="shared" si="451"/>
        <v>0</v>
      </c>
      <c r="AJ309">
        <f t="shared" si="451"/>
        <v>0</v>
      </c>
      <c r="AK309">
        <f t="shared" si="451"/>
        <v>0</v>
      </c>
      <c r="AL309">
        <f t="shared" si="451"/>
        <v>0</v>
      </c>
      <c r="AM309">
        <f t="shared" si="451"/>
        <v>0</v>
      </c>
      <c r="AN309">
        <f t="shared" si="451"/>
        <v>0</v>
      </c>
      <c r="AO309">
        <f t="shared" si="451"/>
        <v>0</v>
      </c>
      <c r="AP309">
        <f t="shared" si="451"/>
        <v>0</v>
      </c>
      <c r="AQ309">
        <f t="shared" si="451"/>
        <v>0</v>
      </c>
      <c r="AR309">
        <f t="shared" si="451"/>
        <v>0</v>
      </c>
      <c r="AS309">
        <f t="shared" si="451"/>
        <v>0</v>
      </c>
      <c r="AT309">
        <f t="shared" si="451"/>
        <v>0</v>
      </c>
      <c r="AU309">
        <f t="shared" si="451"/>
        <v>0</v>
      </c>
      <c r="AV309">
        <f t="shared" si="451"/>
        <v>0</v>
      </c>
      <c r="AW309">
        <f t="shared" si="451"/>
        <v>0</v>
      </c>
      <c r="AX309">
        <f t="shared" si="451"/>
        <v>0</v>
      </c>
      <c r="AY309">
        <f t="shared" si="451"/>
        <v>0</v>
      </c>
      <c r="AZ309">
        <f t="shared" si="451"/>
        <v>0</v>
      </c>
      <c r="BA309">
        <f t="shared" si="451"/>
        <v>0</v>
      </c>
      <c r="BB309">
        <f t="shared" si="451"/>
        <v>0</v>
      </c>
      <c r="BC309">
        <f t="shared" si="451"/>
        <v>0</v>
      </c>
      <c r="BD309">
        <f t="shared" si="451"/>
        <v>0</v>
      </c>
      <c r="BE309">
        <f t="shared" si="451"/>
        <v>0</v>
      </c>
      <c r="BF309">
        <f t="shared" si="451"/>
        <v>0</v>
      </c>
      <c r="BG309">
        <f t="shared" si="451"/>
        <v>0</v>
      </c>
      <c r="BH309">
        <f t="shared" si="451"/>
        <v>0</v>
      </c>
    </row>
    <row r="310" spans="1:60" x14ac:dyDescent="0.25">
      <c r="A310" t="s">
        <v>790</v>
      </c>
      <c r="B310">
        <f t="shared" ref="B310:AG310" si="452">0.13*B16*0.2*Ruthlessness</f>
        <v>0</v>
      </c>
      <c r="C310">
        <f t="shared" si="452"/>
        <v>0</v>
      </c>
      <c r="D310">
        <f t="shared" si="452"/>
        <v>0</v>
      </c>
      <c r="E310">
        <f t="shared" si="452"/>
        <v>0</v>
      </c>
      <c r="F310">
        <f t="shared" si="452"/>
        <v>0</v>
      </c>
      <c r="G310">
        <f t="shared" si="452"/>
        <v>0</v>
      </c>
      <c r="H310">
        <f t="shared" si="452"/>
        <v>0</v>
      </c>
      <c r="I310">
        <f t="shared" si="452"/>
        <v>0</v>
      </c>
      <c r="J310">
        <f t="shared" si="452"/>
        <v>0</v>
      </c>
      <c r="K310">
        <f t="shared" si="452"/>
        <v>0</v>
      </c>
      <c r="L310">
        <f t="shared" si="452"/>
        <v>0</v>
      </c>
      <c r="M310">
        <f t="shared" si="452"/>
        <v>0</v>
      </c>
      <c r="N310">
        <f t="shared" si="452"/>
        <v>0</v>
      </c>
      <c r="O310">
        <f t="shared" si="452"/>
        <v>0</v>
      </c>
      <c r="P310">
        <f t="shared" si="452"/>
        <v>0</v>
      </c>
      <c r="Q310">
        <f t="shared" si="452"/>
        <v>0</v>
      </c>
      <c r="R310">
        <f t="shared" si="452"/>
        <v>0</v>
      </c>
      <c r="S310">
        <f t="shared" si="452"/>
        <v>0</v>
      </c>
      <c r="T310">
        <f t="shared" si="452"/>
        <v>0</v>
      </c>
      <c r="U310">
        <f t="shared" si="452"/>
        <v>0</v>
      </c>
      <c r="V310">
        <f t="shared" si="452"/>
        <v>0</v>
      </c>
      <c r="W310">
        <f t="shared" si="452"/>
        <v>0</v>
      </c>
      <c r="X310">
        <f t="shared" si="452"/>
        <v>0</v>
      </c>
      <c r="Y310">
        <f t="shared" si="452"/>
        <v>0</v>
      </c>
      <c r="Z310">
        <f t="shared" si="452"/>
        <v>0</v>
      </c>
      <c r="AA310">
        <f t="shared" si="452"/>
        <v>7.8000000000000014E-2</v>
      </c>
      <c r="AB310">
        <f t="shared" si="452"/>
        <v>0</v>
      </c>
      <c r="AC310">
        <f t="shared" si="452"/>
        <v>0</v>
      </c>
      <c r="AD310">
        <f t="shared" si="452"/>
        <v>0</v>
      </c>
      <c r="AE310">
        <f t="shared" si="452"/>
        <v>0</v>
      </c>
      <c r="AF310">
        <f t="shared" si="452"/>
        <v>0</v>
      </c>
      <c r="AG310">
        <f t="shared" si="452"/>
        <v>0</v>
      </c>
      <c r="AH310">
        <f t="shared" ref="AH310:BH310" si="453">0.13*AH16*0.2*Ruthlessness</f>
        <v>0</v>
      </c>
      <c r="AI310">
        <f t="shared" si="453"/>
        <v>0</v>
      </c>
      <c r="AJ310">
        <f t="shared" si="453"/>
        <v>0</v>
      </c>
      <c r="AK310">
        <f t="shared" si="453"/>
        <v>0</v>
      </c>
      <c r="AL310">
        <f t="shared" si="453"/>
        <v>0</v>
      </c>
      <c r="AM310">
        <f t="shared" si="453"/>
        <v>0</v>
      </c>
      <c r="AN310">
        <f t="shared" si="453"/>
        <v>0</v>
      </c>
      <c r="AO310">
        <f t="shared" si="453"/>
        <v>0</v>
      </c>
      <c r="AP310">
        <f t="shared" si="453"/>
        <v>0</v>
      </c>
      <c r="AQ310">
        <f t="shared" si="453"/>
        <v>0</v>
      </c>
      <c r="AR310">
        <f t="shared" si="453"/>
        <v>0</v>
      </c>
      <c r="AS310">
        <f t="shared" si="453"/>
        <v>0</v>
      </c>
      <c r="AT310">
        <f t="shared" si="453"/>
        <v>0</v>
      </c>
      <c r="AU310">
        <f t="shared" si="453"/>
        <v>0</v>
      </c>
      <c r="AV310">
        <f t="shared" si="453"/>
        <v>0</v>
      </c>
      <c r="AW310">
        <f t="shared" si="453"/>
        <v>0</v>
      </c>
      <c r="AX310">
        <f t="shared" si="453"/>
        <v>0</v>
      </c>
      <c r="AY310">
        <f t="shared" si="453"/>
        <v>0</v>
      </c>
      <c r="AZ310">
        <f t="shared" si="453"/>
        <v>0</v>
      </c>
      <c r="BA310">
        <f t="shared" si="453"/>
        <v>0</v>
      </c>
      <c r="BB310">
        <f t="shared" si="453"/>
        <v>0</v>
      </c>
      <c r="BC310">
        <f t="shared" si="453"/>
        <v>0</v>
      </c>
      <c r="BD310">
        <f t="shared" si="453"/>
        <v>0</v>
      </c>
      <c r="BE310">
        <f t="shared" si="453"/>
        <v>0</v>
      </c>
      <c r="BF310">
        <f t="shared" si="453"/>
        <v>0</v>
      </c>
      <c r="BG310">
        <f t="shared" si="453"/>
        <v>0</v>
      </c>
      <c r="BH310">
        <f t="shared" si="453"/>
        <v>0</v>
      </c>
    </row>
    <row r="311" spans="1:60" x14ac:dyDescent="0.25">
      <c r="A311" t="s">
        <v>791</v>
      </c>
      <c r="B311">
        <f>0</f>
        <v>0</v>
      </c>
      <c r="C311">
        <f>0</f>
        <v>0</v>
      </c>
      <c r="D311">
        <f>0</f>
        <v>0</v>
      </c>
      <c r="E311">
        <f>0</f>
        <v>0</v>
      </c>
      <c r="F311">
        <f>0</f>
        <v>0</v>
      </c>
      <c r="G311">
        <f>0</f>
        <v>0</v>
      </c>
      <c r="H311">
        <f>0</f>
        <v>0</v>
      </c>
      <c r="I311">
        <f>0</f>
        <v>0</v>
      </c>
      <c r="J311">
        <f>0</f>
        <v>0</v>
      </c>
      <c r="K311">
        <f>0</f>
        <v>0</v>
      </c>
      <c r="L311">
        <f>0</f>
        <v>0</v>
      </c>
      <c r="M311">
        <f>0</f>
        <v>0</v>
      </c>
      <c r="N311">
        <f>0</f>
        <v>0</v>
      </c>
      <c r="O311">
        <f>0</f>
        <v>0</v>
      </c>
      <c r="P311">
        <f>0</f>
        <v>0</v>
      </c>
      <c r="Q311">
        <f>0</f>
        <v>0</v>
      </c>
      <c r="R311">
        <f>0</f>
        <v>0</v>
      </c>
      <c r="S311">
        <f>0</f>
        <v>0</v>
      </c>
      <c r="T311">
        <f>0</f>
        <v>0</v>
      </c>
      <c r="U311">
        <f>0</f>
        <v>0</v>
      </c>
      <c r="V311">
        <f>0</f>
        <v>0</v>
      </c>
      <c r="W311">
        <f>0</f>
        <v>0</v>
      </c>
      <c r="X311">
        <f>0</f>
        <v>0</v>
      </c>
      <c r="Y311">
        <f>0</f>
        <v>0</v>
      </c>
      <c r="Z311">
        <f>0</f>
        <v>0</v>
      </c>
      <c r="AA311">
        <f>0</f>
        <v>0</v>
      </c>
      <c r="AB311">
        <f>0</f>
        <v>0</v>
      </c>
      <c r="AC311">
        <f>0</f>
        <v>0</v>
      </c>
      <c r="AD311">
        <f>0</f>
        <v>0</v>
      </c>
      <c r="AE311">
        <f>0</f>
        <v>0</v>
      </c>
      <c r="AF311">
        <f>0</f>
        <v>0</v>
      </c>
      <c r="AG311">
        <f>0</f>
        <v>0</v>
      </c>
      <c r="AH311">
        <f>0</f>
        <v>0</v>
      </c>
      <c r="AI311">
        <f>0</f>
        <v>0</v>
      </c>
      <c r="AJ311">
        <f>0</f>
        <v>0</v>
      </c>
      <c r="AK311">
        <f>0</f>
        <v>0</v>
      </c>
      <c r="AL311">
        <f>0</f>
        <v>0</v>
      </c>
      <c r="AM311">
        <f>0</f>
        <v>0</v>
      </c>
      <c r="AN311">
        <f>0</f>
        <v>0</v>
      </c>
      <c r="AO311">
        <f>0</f>
        <v>0</v>
      </c>
      <c r="AP311">
        <f>0</f>
        <v>0</v>
      </c>
      <c r="AQ311">
        <f>0</f>
        <v>0</v>
      </c>
      <c r="AR311">
        <f>0</f>
        <v>0</v>
      </c>
      <c r="AS311">
        <f>0</f>
        <v>0</v>
      </c>
      <c r="AT311">
        <f>0</f>
        <v>0</v>
      </c>
      <c r="AU311">
        <f>0</f>
        <v>0</v>
      </c>
      <c r="AV311">
        <f>0</f>
        <v>0</v>
      </c>
      <c r="AW311">
        <f>0</f>
        <v>0</v>
      </c>
      <c r="AX311">
        <f>0</f>
        <v>0</v>
      </c>
      <c r="AY311">
        <f>0</f>
        <v>0</v>
      </c>
      <c r="AZ311">
        <f>0</f>
        <v>0</v>
      </c>
      <c r="BA311">
        <f>0</f>
        <v>0</v>
      </c>
      <c r="BB311">
        <f>0</f>
        <v>0</v>
      </c>
      <c r="BC311">
        <f>0</f>
        <v>0</v>
      </c>
      <c r="BD311">
        <f>0</f>
        <v>0</v>
      </c>
      <c r="BE311">
        <f>0</f>
        <v>0</v>
      </c>
      <c r="BF311">
        <f>0</f>
        <v>0</v>
      </c>
      <c r="BG311">
        <f>0</f>
        <v>0</v>
      </c>
      <c r="BH311">
        <f>0</f>
        <v>0</v>
      </c>
    </row>
    <row r="313" spans="1:60" x14ac:dyDescent="0.25">
      <c r="A313" t="s">
        <v>792</v>
      </c>
      <c r="B313">
        <f t="shared" ref="B313:AG313" si="454">SUM(B307:B311)</f>
        <v>0.60000000000000009</v>
      </c>
      <c r="C313">
        <f t="shared" si="454"/>
        <v>0.60000000000000009</v>
      </c>
      <c r="D313">
        <f t="shared" si="454"/>
        <v>0.60000000000000009</v>
      </c>
      <c r="E313">
        <f t="shared" si="454"/>
        <v>0.60000000000000009</v>
      </c>
      <c r="F313">
        <f t="shared" si="454"/>
        <v>0.60000000000000009</v>
      </c>
      <c r="G313">
        <f t="shared" si="454"/>
        <v>0.60000000000000009</v>
      </c>
      <c r="H313">
        <f t="shared" si="454"/>
        <v>0.60000000000000009</v>
      </c>
      <c r="I313">
        <f t="shared" si="454"/>
        <v>0.60000000000000009</v>
      </c>
      <c r="J313">
        <f t="shared" si="454"/>
        <v>0.60000000000000009</v>
      </c>
      <c r="K313">
        <f t="shared" si="454"/>
        <v>0.60000000000000009</v>
      </c>
      <c r="L313">
        <f t="shared" si="454"/>
        <v>0.60000000000000009</v>
      </c>
      <c r="M313">
        <f t="shared" si="454"/>
        <v>0.60000000000000009</v>
      </c>
      <c r="N313">
        <f t="shared" si="454"/>
        <v>0.60000000000000009</v>
      </c>
      <c r="O313">
        <f t="shared" si="454"/>
        <v>0.60000000000000009</v>
      </c>
      <c r="P313">
        <f t="shared" si="454"/>
        <v>0.60000000000000009</v>
      </c>
      <c r="Q313">
        <f t="shared" si="454"/>
        <v>0.60000000000000009</v>
      </c>
      <c r="R313">
        <f t="shared" si="454"/>
        <v>0.60000000000000009</v>
      </c>
      <c r="S313">
        <f t="shared" si="454"/>
        <v>0.60000000000000009</v>
      </c>
      <c r="T313">
        <f t="shared" si="454"/>
        <v>0.60000000000000009</v>
      </c>
      <c r="U313">
        <f t="shared" si="454"/>
        <v>0.60000000000000009</v>
      </c>
      <c r="V313">
        <f t="shared" si="454"/>
        <v>0.60000000000000009</v>
      </c>
      <c r="W313">
        <f t="shared" si="454"/>
        <v>0.60000000000000009</v>
      </c>
      <c r="X313">
        <f t="shared" si="454"/>
        <v>0.60000000000000009</v>
      </c>
      <c r="Y313">
        <f t="shared" si="454"/>
        <v>0.60000000000000009</v>
      </c>
      <c r="Z313">
        <f t="shared" si="454"/>
        <v>0.60000000000000009</v>
      </c>
      <c r="AA313">
        <f t="shared" si="454"/>
        <v>0.65200000000000014</v>
      </c>
      <c r="AB313">
        <f t="shared" si="454"/>
        <v>0.60000000000000009</v>
      </c>
      <c r="AC313">
        <f t="shared" si="454"/>
        <v>0.60000000000000009</v>
      </c>
      <c r="AD313">
        <f t="shared" si="454"/>
        <v>0.60000000000000009</v>
      </c>
      <c r="AE313">
        <f t="shared" si="454"/>
        <v>0.60000000000000009</v>
      </c>
      <c r="AF313">
        <f t="shared" si="454"/>
        <v>0.60000000000000009</v>
      </c>
      <c r="AG313">
        <f t="shared" si="454"/>
        <v>0.60000000000000009</v>
      </c>
      <c r="AH313">
        <f t="shared" ref="AH313:BH313" si="455">SUM(AH307:AH311)</f>
        <v>0.60000000000000009</v>
      </c>
      <c r="AI313">
        <f t="shared" si="455"/>
        <v>0.60000000000000009</v>
      </c>
      <c r="AJ313">
        <f t="shared" si="455"/>
        <v>0.60000000000000009</v>
      </c>
      <c r="AK313">
        <f t="shared" si="455"/>
        <v>0.60000000000000009</v>
      </c>
      <c r="AL313">
        <f t="shared" si="455"/>
        <v>0.60000000000000009</v>
      </c>
      <c r="AM313">
        <f t="shared" si="455"/>
        <v>0.60000000000000009</v>
      </c>
      <c r="AN313">
        <f t="shared" si="455"/>
        <v>0.60000000000000009</v>
      </c>
      <c r="AO313">
        <f t="shared" si="455"/>
        <v>0.60000000000000009</v>
      </c>
      <c r="AP313">
        <f t="shared" si="455"/>
        <v>0.60000000000000009</v>
      </c>
      <c r="AQ313">
        <f t="shared" si="455"/>
        <v>0.60000000000000009</v>
      </c>
      <c r="AR313">
        <f t="shared" si="455"/>
        <v>0.60000000000000009</v>
      </c>
      <c r="AS313">
        <f t="shared" si="455"/>
        <v>0.60000000000000009</v>
      </c>
      <c r="AT313">
        <f t="shared" si="455"/>
        <v>0.60000000000000009</v>
      </c>
      <c r="AU313">
        <f t="shared" si="455"/>
        <v>0.60000000000000009</v>
      </c>
      <c r="AV313">
        <f t="shared" si="455"/>
        <v>0.60000000000000009</v>
      </c>
      <c r="AW313">
        <f t="shared" si="455"/>
        <v>0.60000000000000009</v>
      </c>
      <c r="AX313">
        <f t="shared" si="455"/>
        <v>0.60000000000000009</v>
      </c>
      <c r="AY313">
        <f t="shared" si="455"/>
        <v>0.60000000000000009</v>
      </c>
      <c r="AZ313">
        <f t="shared" si="455"/>
        <v>0.60000000000000009</v>
      </c>
      <c r="BA313">
        <f t="shared" si="455"/>
        <v>0.60000000000000009</v>
      </c>
      <c r="BB313">
        <f t="shared" si="455"/>
        <v>0.60000000000000009</v>
      </c>
      <c r="BC313">
        <f t="shared" si="455"/>
        <v>0.60000000000000009</v>
      </c>
      <c r="BD313">
        <f t="shared" si="455"/>
        <v>0.60000000000000009</v>
      </c>
      <c r="BE313">
        <f t="shared" si="455"/>
        <v>0.60000000000000009</v>
      </c>
      <c r="BF313">
        <f t="shared" si="455"/>
        <v>0.60000000000000009</v>
      </c>
      <c r="BG313">
        <f t="shared" si="455"/>
        <v>0.60000000000000009</v>
      </c>
      <c r="BH313">
        <f t="shared" si="455"/>
        <v>0.60000000000000009</v>
      </c>
    </row>
    <row r="314" spans="1:60" x14ac:dyDescent="0.25">
      <c r="A314" t="s">
        <v>793</v>
      </c>
      <c r="B314">
        <f t="shared" ref="B314:AG314" si="456">B169*(1-B313)+SUM(B308:B311)</f>
        <v>0.11920000850540835</v>
      </c>
      <c r="C314">
        <f t="shared" si="456"/>
        <v>0.11922640850540833</v>
      </c>
      <c r="D314">
        <f t="shared" si="456"/>
        <v>0.11920000850540835</v>
      </c>
      <c r="E314">
        <f t="shared" si="456"/>
        <v>0.11924357580762428</v>
      </c>
      <c r="F314">
        <f t="shared" si="456"/>
        <v>0.11920000850540835</v>
      </c>
      <c r="G314">
        <f t="shared" si="456"/>
        <v>0.11920000850540835</v>
      </c>
      <c r="H314">
        <f t="shared" si="456"/>
        <v>0.11920000850540835</v>
      </c>
      <c r="I314">
        <f t="shared" si="456"/>
        <v>0.11920000850540835</v>
      </c>
      <c r="J314">
        <f t="shared" si="456"/>
        <v>0.11920000850540835</v>
      </c>
      <c r="K314">
        <f t="shared" si="456"/>
        <v>0.11920000850540835</v>
      </c>
      <c r="L314">
        <f t="shared" si="456"/>
        <v>0.11920000850540835</v>
      </c>
      <c r="M314">
        <f t="shared" si="456"/>
        <v>0.11920000850540835</v>
      </c>
      <c r="N314">
        <f t="shared" si="456"/>
        <v>0.11920000850540835</v>
      </c>
      <c r="O314">
        <f t="shared" si="456"/>
        <v>0.11920000850540835</v>
      </c>
      <c r="P314">
        <f t="shared" si="456"/>
        <v>0.11920000850540835</v>
      </c>
      <c r="Q314">
        <f t="shared" si="456"/>
        <v>0.11920000850540835</v>
      </c>
      <c r="R314">
        <f t="shared" si="456"/>
        <v>0.11920000850540835</v>
      </c>
      <c r="S314">
        <f t="shared" si="456"/>
        <v>0.11920000850540835</v>
      </c>
      <c r="T314">
        <f t="shared" si="456"/>
        <v>0.11920000850540835</v>
      </c>
      <c r="U314">
        <f t="shared" si="456"/>
        <v>0.10920000850540834</v>
      </c>
      <c r="V314">
        <f t="shared" si="456"/>
        <v>0.10920000850540834</v>
      </c>
      <c r="W314">
        <f t="shared" si="456"/>
        <v>0.11920000850540835</v>
      </c>
      <c r="X314">
        <f t="shared" si="456"/>
        <v>0.11920000850540835</v>
      </c>
      <c r="Y314">
        <f t="shared" si="456"/>
        <v>0.11920000850540835</v>
      </c>
      <c r="Z314">
        <f t="shared" si="456"/>
        <v>0.11920000850540835</v>
      </c>
      <c r="AA314">
        <f t="shared" si="456"/>
        <v>0.23370400739970526</v>
      </c>
      <c r="AB314">
        <f t="shared" si="456"/>
        <v>0.11920000850540835</v>
      </c>
      <c r="AC314">
        <f t="shared" si="456"/>
        <v>0.11920000850540835</v>
      </c>
      <c r="AD314">
        <f t="shared" si="456"/>
        <v>0.11920000850540835</v>
      </c>
      <c r="AE314">
        <f t="shared" si="456"/>
        <v>0.11920000850540835</v>
      </c>
      <c r="AF314">
        <f t="shared" si="456"/>
        <v>0.11920000850540835</v>
      </c>
      <c r="AG314">
        <f t="shared" si="456"/>
        <v>0.11920000850540835</v>
      </c>
      <c r="AH314">
        <f t="shared" ref="AH314:BH314" si="457">AH169*(1-AH313)+SUM(AH308:AH311)</f>
        <v>0.11920000850540835</v>
      </c>
      <c r="AI314">
        <f t="shared" si="457"/>
        <v>0.11920000850540835</v>
      </c>
      <c r="AJ314">
        <f t="shared" si="457"/>
        <v>0.11920000850540835</v>
      </c>
      <c r="AK314">
        <f t="shared" si="457"/>
        <v>0.11920000850540835</v>
      </c>
      <c r="AL314">
        <f t="shared" si="457"/>
        <v>0.11920000850540835</v>
      </c>
      <c r="AM314">
        <f t="shared" si="457"/>
        <v>0.12100576850540834</v>
      </c>
      <c r="AN314">
        <f t="shared" si="457"/>
        <v>0.11920000850540835</v>
      </c>
      <c r="AO314">
        <f t="shared" si="457"/>
        <v>0.12037216850540834</v>
      </c>
      <c r="AP314">
        <f t="shared" si="457"/>
        <v>0.11920000850540835</v>
      </c>
      <c r="AQ314">
        <f t="shared" si="457"/>
        <v>0.11920000850540835</v>
      </c>
      <c r="AR314">
        <f t="shared" si="457"/>
        <v>0.11920000850540835</v>
      </c>
      <c r="AS314">
        <f t="shared" si="457"/>
        <v>0.12920000850540833</v>
      </c>
      <c r="AT314">
        <f t="shared" si="457"/>
        <v>0.11920000850540835</v>
      </c>
      <c r="AU314">
        <f t="shared" si="457"/>
        <v>0.11920000850540835</v>
      </c>
      <c r="AV314">
        <f t="shared" si="457"/>
        <v>0.11920000850540835</v>
      </c>
      <c r="AW314">
        <f t="shared" si="457"/>
        <v>0.11920000850540835</v>
      </c>
      <c r="AX314">
        <f t="shared" si="457"/>
        <v>0.11920000850540835</v>
      </c>
      <c r="AY314">
        <f t="shared" si="457"/>
        <v>0.11920000850540835</v>
      </c>
      <c r="AZ314">
        <f t="shared" si="457"/>
        <v>0.11920000850540835</v>
      </c>
      <c r="BA314">
        <f t="shared" si="457"/>
        <v>0.11920000850540835</v>
      </c>
      <c r="BB314">
        <f t="shared" si="457"/>
        <v>0.11920000850540835</v>
      </c>
      <c r="BC314">
        <f t="shared" si="457"/>
        <v>0.11920000850540835</v>
      </c>
      <c r="BD314">
        <f t="shared" si="457"/>
        <v>0.11920000850540835</v>
      </c>
      <c r="BE314">
        <f t="shared" si="457"/>
        <v>0.11920000850540835</v>
      </c>
      <c r="BF314">
        <f t="shared" si="457"/>
        <v>0.11920000850540835</v>
      </c>
      <c r="BG314">
        <f t="shared" si="457"/>
        <v>0.11920000850540835</v>
      </c>
      <c r="BH314">
        <f t="shared" si="457"/>
        <v>0.11920000850540835</v>
      </c>
    </row>
    <row r="315" spans="1:60" x14ac:dyDescent="0.25">
      <c r="A315" t="s">
        <v>794</v>
      </c>
      <c r="B315">
        <f t="shared" ref="B315:AG315" si="458">B169*(1-B314)+SUM(B309:B311)</f>
        <v>0.26247841619429735</v>
      </c>
      <c r="C315">
        <f t="shared" si="458"/>
        <v>0.26252868005077462</v>
      </c>
      <c r="D315">
        <f t="shared" si="458"/>
        <v>0.26247841619429735</v>
      </c>
      <c r="E315">
        <f t="shared" si="458"/>
        <v>0.26256136359058918</v>
      </c>
      <c r="F315">
        <f t="shared" si="458"/>
        <v>0.26247841619429735</v>
      </c>
      <c r="G315">
        <f t="shared" si="458"/>
        <v>0.26247841619429735</v>
      </c>
      <c r="H315">
        <f t="shared" si="458"/>
        <v>0.26247841619429735</v>
      </c>
      <c r="I315">
        <f t="shared" si="458"/>
        <v>0.26247841619429735</v>
      </c>
      <c r="J315">
        <f t="shared" si="458"/>
        <v>0.26247841619429735</v>
      </c>
      <c r="K315">
        <f t="shared" si="458"/>
        <v>0.26247841619429735</v>
      </c>
      <c r="L315">
        <f t="shared" si="458"/>
        <v>0.26247841619429735</v>
      </c>
      <c r="M315">
        <f t="shared" si="458"/>
        <v>0.26247841619429735</v>
      </c>
      <c r="N315">
        <f t="shared" si="458"/>
        <v>0.26247841619429735</v>
      </c>
      <c r="O315">
        <f t="shared" si="458"/>
        <v>0.26247841619429735</v>
      </c>
      <c r="P315">
        <f t="shared" si="458"/>
        <v>0.26247841619429735</v>
      </c>
      <c r="Q315">
        <f t="shared" si="458"/>
        <v>0.26247841619429735</v>
      </c>
      <c r="R315">
        <f t="shared" si="458"/>
        <v>0.26247841619429735</v>
      </c>
      <c r="S315">
        <f t="shared" si="458"/>
        <v>0.26247841619429735</v>
      </c>
      <c r="T315">
        <f t="shared" si="458"/>
        <v>0.26247841619429735</v>
      </c>
      <c r="U315">
        <f t="shared" si="458"/>
        <v>0.24318841661956778</v>
      </c>
      <c r="V315">
        <f t="shared" si="458"/>
        <v>0.24318841661956778</v>
      </c>
      <c r="W315">
        <f t="shared" si="458"/>
        <v>0.26247841619429735</v>
      </c>
      <c r="X315">
        <f t="shared" si="458"/>
        <v>0.26247841619429735</v>
      </c>
      <c r="Y315">
        <f t="shared" si="458"/>
        <v>0.26247841619429735</v>
      </c>
      <c r="Z315">
        <f t="shared" si="458"/>
        <v>0.26247841619429735</v>
      </c>
      <c r="AA315">
        <f t="shared" si="458"/>
        <v>0.35835622208903872</v>
      </c>
      <c r="AB315">
        <f t="shared" si="458"/>
        <v>0.26247841619429735</v>
      </c>
      <c r="AC315">
        <f t="shared" si="458"/>
        <v>0.26247841619429735</v>
      </c>
      <c r="AD315">
        <f t="shared" si="458"/>
        <v>0.26247841619429735</v>
      </c>
      <c r="AE315">
        <f t="shared" si="458"/>
        <v>0.26247841619429735</v>
      </c>
      <c r="AF315">
        <f t="shared" si="458"/>
        <v>0.26247841619429735</v>
      </c>
      <c r="AG315">
        <f t="shared" si="458"/>
        <v>0.26247841619429735</v>
      </c>
      <c r="AH315">
        <f t="shared" ref="AH315:BH315" si="459">AH169*(1-AH314)+SUM(AH309:AH311)</f>
        <v>0.26247841619429735</v>
      </c>
      <c r="AI315">
        <f t="shared" si="459"/>
        <v>0.26247841619429735</v>
      </c>
      <c r="AJ315">
        <f t="shared" si="459"/>
        <v>0.26247841619429735</v>
      </c>
      <c r="AK315">
        <f t="shared" si="459"/>
        <v>0.26247841619429735</v>
      </c>
      <c r="AL315">
        <f t="shared" si="459"/>
        <v>0.26247841619429735</v>
      </c>
      <c r="AM315">
        <f t="shared" si="459"/>
        <v>0.26590843123455971</v>
      </c>
      <c r="AN315">
        <f t="shared" si="459"/>
        <v>0.26247841619429735</v>
      </c>
      <c r="AO315">
        <f t="shared" si="459"/>
        <v>0.26470677388678487</v>
      </c>
      <c r="AP315">
        <f t="shared" si="459"/>
        <v>0.26247841619429735</v>
      </c>
      <c r="AQ315">
        <f t="shared" si="459"/>
        <v>0.26247841619429735</v>
      </c>
      <c r="AR315">
        <f t="shared" si="459"/>
        <v>0.26247841619429735</v>
      </c>
      <c r="AS315">
        <f t="shared" si="459"/>
        <v>0.28126841576902689</v>
      </c>
      <c r="AT315">
        <f t="shared" si="459"/>
        <v>0.26247841619429735</v>
      </c>
      <c r="AU315">
        <f t="shared" si="459"/>
        <v>0.26247841619429735</v>
      </c>
      <c r="AV315">
        <f t="shared" si="459"/>
        <v>0.26247841619429735</v>
      </c>
      <c r="AW315">
        <f t="shared" si="459"/>
        <v>0.26247841619429735</v>
      </c>
      <c r="AX315">
        <f t="shared" si="459"/>
        <v>0.26247841619429735</v>
      </c>
      <c r="AY315">
        <f t="shared" si="459"/>
        <v>0.26247841619429735</v>
      </c>
      <c r="AZ315">
        <f t="shared" si="459"/>
        <v>0.26247841619429735</v>
      </c>
      <c r="BA315">
        <f t="shared" si="459"/>
        <v>0.26247841619429735</v>
      </c>
      <c r="BB315">
        <f t="shared" si="459"/>
        <v>0.26247841619429735</v>
      </c>
      <c r="BC315">
        <f t="shared" si="459"/>
        <v>0.26247841619429735</v>
      </c>
      <c r="BD315">
        <f t="shared" si="459"/>
        <v>0.26247841619429735</v>
      </c>
      <c r="BE315">
        <f t="shared" si="459"/>
        <v>0.26247841619429735</v>
      </c>
      <c r="BF315">
        <f t="shared" si="459"/>
        <v>0.26247841619429735</v>
      </c>
      <c r="BG315">
        <f t="shared" si="459"/>
        <v>0.26247841619429735</v>
      </c>
      <c r="BH315">
        <f t="shared" si="459"/>
        <v>0.26247841619429735</v>
      </c>
    </row>
    <row r="316" spans="1:60" x14ac:dyDescent="0.25">
      <c r="A316" t="s">
        <v>795</v>
      </c>
      <c r="B316">
        <f t="shared" ref="B316:AG316" si="460">B169*(1-B315)+SUM(B310:B311)</f>
        <v>0.21978144765640503</v>
      </c>
      <c r="C316">
        <f t="shared" si="460"/>
        <v>0.21981514213322262</v>
      </c>
      <c r="D316">
        <f t="shared" si="460"/>
        <v>0.21978144765640503</v>
      </c>
      <c r="E316">
        <f t="shared" si="460"/>
        <v>0.21983704986039168</v>
      </c>
      <c r="F316">
        <f t="shared" si="460"/>
        <v>0.21978144765640503</v>
      </c>
      <c r="G316">
        <f t="shared" si="460"/>
        <v>0.21978144765640503</v>
      </c>
      <c r="H316">
        <f t="shared" si="460"/>
        <v>0.21978144765640503</v>
      </c>
      <c r="I316">
        <f t="shared" si="460"/>
        <v>0.21978144765640503</v>
      </c>
      <c r="J316">
        <f t="shared" si="460"/>
        <v>0.21978144765640503</v>
      </c>
      <c r="K316">
        <f t="shared" si="460"/>
        <v>0.21978144765640503</v>
      </c>
      <c r="L316">
        <f t="shared" si="460"/>
        <v>0.21978144765640503</v>
      </c>
      <c r="M316">
        <f t="shared" si="460"/>
        <v>0.21978144765640503</v>
      </c>
      <c r="N316">
        <f t="shared" si="460"/>
        <v>0.21978144765640503</v>
      </c>
      <c r="O316">
        <f t="shared" si="460"/>
        <v>0.21978144765640503</v>
      </c>
      <c r="P316">
        <f t="shared" si="460"/>
        <v>0.21978144765640503</v>
      </c>
      <c r="Q316">
        <f t="shared" si="460"/>
        <v>0.21978144765640503</v>
      </c>
      <c r="R316">
        <f t="shared" si="460"/>
        <v>0.21978144765640503</v>
      </c>
      <c r="S316">
        <f t="shared" si="460"/>
        <v>0.21978144765640503</v>
      </c>
      <c r="T316">
        <f t="shared" si="460"/>
        <v>0.21978144765640503</v>
      </c>
      <c r="U316">
        <f t="shared" si="460"/>
        <v>0.20660957835533691</v>
      </c>
      <c r="V316">
        <f t="shared" si="460"/>
        <v>0.20660957835533691</v>
      </c>
      <c r="W316">
        <f t="shared" si="460"/>
        <v>0.21978144765640503</v>
      </c>
      <c r="X316">
        <f t="shared" si="460"/>
        <v>0.21978144765640503</v>
      </c>
      <c r="Y316">
        <f t="shared" si="460"/>
        <v>0.21978144765640503</v>
      </c>
      <c r="Z316">
        <f t="shared" si="460"/>
        <v>0.21978144765640503</v>
      </c>
      <c r="AA316">
        <f t="shared" si="460"/>
        <v>0.26920985946107234</v>
      </c>
      <c r="AB316">
        <f t="shared" si="460"/>
        <v>0.21978144765640503</v>
      </c>
      <c r="AC316">
        <f t="shared" si="460"/>
        <v>0.21978144765640503</v>
      </c>
      <c r="AD316">
        <f t="shared" si="460"/>
        <v>0.21978144765640503</v>
      </c>
      <c r="AE316">
        <f t="shared" si="460"/>
        <v>0.21978144765640503</v>
      </c>
      <c r="AF316">
        <f t="shared" si="460"/>
        <v>0.21978144765640503</v>
      </c>
      <c r="AG316">
        <f t="shared" si="460"/>
        <v>0.21978144765640503</v>
      </c>
      <c r="AH316">
        <f t="shared" ref="AH316:BH316" si="461">AH169*(1-AH315)+SUM(AH310:AH311)</f>
        <v>0.21978144765640503</v>
      </c>
      <c r="AI316">
        <f t="shared" si="461"/>
        <v>0.21978144765640503</v>
      </c>
      <c r="AJ316">
        <f t="shared" si="461"/>
        <v>0.21978144765640503</v>
      </c>
      <c r="AK316">
        <f t="shared" si="461"/>
        <v>0.21978144765640503</v>
      </c>
      <c r="AL316">
        <f t="shared" si="461"/>
        <v>0.21978144765640503</v>
      </c>
      <c r="AM316">
        <f t="shared" si="461"/>
        <v>0.22207328607950735</v>
      </c>
      <c r="AN316">
        <f t="shared" si="461"/>
        <v>0.21978144765640503</v>
      </c>
      <c r="AO316">
        <f t="shared" si="461"/>
        <v>0.22127210028646319</v>
      </c>
      <c r="AP316">
        <f t="shared" si="461"/>
        <v>0.21978144765640503</v>
      </c>
      <c r="AQ316">
        <f t="shared" si="461"/>
        <v>0.21978144765640503</v>
      </c>
      <c r="AR316">
        <f t="shared" si="461"/>
        <v>0.21978144765640503</v>
      </c>
      <c r="AS316">
        <f t="shared" si="461"/>
        <v>0.23215031698936839</v>
      </c>
      <c r="AT316">
        <f t="shared" si="461"/>
        <v>0.21978144765640503</v>
      </c>
      <c r="AU316">
        <f t="shared" si="461"/>
        <v>0.21978144765640503</v>
      </c>
      <c r="AV316">
        <f t="shared" si="461"/>
        <v>0.21978144765640503</v>
      </c>
      <c r="AW316">
        <f t="shared" si="461"/>
        <v>0.21978144765640503</v>
      </c>
      <c r="AX316">
        <f t="shared" si="461"/>
        <v>0.21978144765640503</v>
      </c>
      <c r="AY316">
        <f t="shared" si="461"/>
        <v>0.21978144765640503</v>
      </c>
      <c r="AZ316">
        <f t="shared" si="461"/>
        <v>0.21978144765640503</v>
      </c>
      <c r="BA316">
        <f t="shared" si="461"/>
        <v>0.21978144765640503</v>
      </c>
      <c r="BB316">
        <f t="shared" si="461"/>
        <v>0.21978144765640503</v>
      </c>
      <c r="BC316">
        <f t="shared" si="461"/>
        <v>0.21978144765640503</v>
      </c>
      <c r="BD316">
        <f t="shared" si="461"/>
        <v>0.21978144765640503</v>
      </c>
      <c r="BE316">
        <f t="shared" si="461"/>
        <v>0.21978144765640503</v>
      </c>
      <c r="BF316">
        <f t="shared" si="461"/>
        <v>0.21978144765640503</v>
      </c>
      <c r="BG316">
        <f t="shared" si="461"/>
        <v>0.21978144765640503</v>
      </c>
      <c r="BH316">
        <f t="shared" si="461"/>
        <v>0.21978144765640503</v>
      </c>
    </row>
    <row r="317" spans="1:60" x14ac:dyDescent="0.25">
      <c r="A317" t="s">
        <v>796</v>
      </c>
      <c r="B317">
        <f t="shared" ref="B317:AG317" si="462">B169*(1-B316)+B311</f>
        <v>0.23250514518858481</v>
      </c>
      <c r="C317">
        <f t="shared" si="462"/>
        <v>0.23254659643439587</v>
      </c>
      <c r="D317">
        <f t="shared" si="462"/>
        <v>0.23250514518858481</v>
      </c>
      <c r="E317">
        <f t="shared" si="462"/>
        <v>0.23257354971818051</v>
      </c>
      <c r="F317">
        <f t="shared" si="462"/>
        <v>0.23250514518858481</v>
      </c>
      <c r="G317">
        <f t="shared" si="462"/>
        <v>0.23250514518858481</v>
      </c>
      <c r="H317">
        <f t="shared" si="462"/>
        <v>0.23250514518858481</v>
      </c>
      <c r="I317">
        <f t="shared" si="462"/>
        <v>0.23250514518858481</v>
      </c>
      <c r="J317">
        <f t="shared" si="462"/>
        <v>0.23250514518858481</v>
      </c>
      <c r="K317">
        <f t="shared" si="462"/>
        <v>0.23250514518858481</v>
      </c>
      <c r="L317">
        <f t="shared" si="462"/>
        <v>0.23250514518858481</v>
      </c>
      <c r="M317">
        <f t="shared" si="462"/>
        <v>0.23250514518858481</v>
      </c>
      <c r="N317">
        <f t="shared" si="462"/>
        <v>0.23250514518858481</v>
      </c>
      <c r="O317">
        <f t="shared" si="462"/>
        <v>0.23250514518858481</v>
      </c>
      <c r="P317">
        <f t="shared" si="462"/>
        <v>0.23250514518858481</v>
      </c>
      <c r="Q317">
        <f t="shared" si="462"/>
        <v>0.23250514518858481</v>
      </c>
      <c r="R317">
        <f t="shared" si="462"/>
        <v>0.23250514518858481</v>
      </c>
      <c r="S317">
        <f t="shared" si="462"/>
        <v>0.23250514518858481</v>
      </c>
      <c r="T317">
        <f t="shared" si="462"/>
        <v>0.23250514518858481</v>
      </c>
      <c r="U317">
        <f t="shared" si="462"/>
        <v>0.21659560197926686</v>
      </c>
      <c r="V317">
        <f t="shared" si="462"/>
        <v>0.21659560197926686</v>
      </c>
      <c r="W317">
        <f t="shared" si="462"/>
        <v>0.23250514518858481</v>
      </c>
      <c r="X317">
        <f t="shared" si="462"/>
        <v>0.23250514518858481</v>
      </c>
      <c r="Y317">
        <f t="shared" si="462"/>
        <v>0.23250514518858481</v>
      </c>
      <c r="Z317">
        <f t="shared" si="462"/>
        <v>0.23250514518858481</v>
      </c>
      <c r="AA317">
        <f t="shared" si="462"/>
        <v>0.21777547741977188</v>
      </c>
      <c r="AB317">
        <f t="shared" si="462"/>
        <v>0.23250514518858481</v>
      </c>
      <c r="AC317">
        <f t="shared" si="462"/>
        <v>0.23250514518858481</v>
      </c>
      <c r="AD317">
        <f t="shared" si="462"/>
        <v>0.23250514518858481</v>
      </c>
      <c r="AE317">
        <f t="shared" si="462"/>
        <v>0.23250514518858481</v>
      </c>
      <c r="AF317">
        <f t="shared" si="462"/>
        <v>0.23250514518858481</v>
      </c>
      <c r="AG317">
        <f t="shared" si="462"/>
        <v>0.23250514518858481</v>
      </c>
      <c r="AH317">
        <f t="shared" ref="AH317:BH317" si="463">AH169*(1-AH316)+AH311</f>
        <v>0.23250514518858481</v>
      </c>
      <c r="AI317">
        <f t="shared" si="463"/>
        <v>0.23250514518858481</v>
      </c>
      <c r="AJ317">
        <f t="shared" si="463"/>
        <v>0.23250514518858481</v>
      </c>
      <c r="AK317">
        <f t="shared" si="463"/>
        <v>0.23250514518858481</v>
      </c>
      <c r="AL317">
        <f t="shared" si="463"/>
        <v>0.23250514518858481</v>
      </c>
      <c r="AM317">
        <f t="shared" si="463"/>
        <v>0.23533404964709043</v>
      </c>
      <c r="AN317">
        <f t="shared" si="463"/>
        <v>0.23250514518858481</v>
      </c>
      <c r="AO317">
        <f t="shared" si="463"/>
        <v>0.23434291491045153</v>
      </c>
      <c r="AP317">
        <f t="shared" si="463"/>
        <v>0.23250514518858481</v>
      </c>
      <c r="AQ317">
        <f t="shared" si="463"/>
        <v>0.23250514518858481</v>
      </c>
      <c r="AR317">
        <f t="shared" si="463"/>
        <v>0.23250514518858481</v>
      </c>
      <c r="AS317">
        <f t="shared" si="463"/>
        <v>0.24801546393962179</v>
      </c>
      <c r="AT317">
        <f t="shared" si="463"/>
        <v>0.23250514518858481</v>
      </c>
      <c r="AU317">
        <f t="shared" si="463"/>
        <v>0.23250514518858481</v>
      </c>
      <c r="AV317">
        <f t="shared" si="463"/>
        <v>0.23250514518858481</v>
      </c>
      <c r="AW317">
        <f t="shared" si="463"/>
        <v>0.23250514518858481</v>
      </c>
      <c r="AX317">
        <f t="shared" si="463"/>
        <v>0.23250514518858481</v>
      </c>
      <c r="AY317">
        <f t="shared" si="463"/>
        <v>0.23250514518858481</v>
      </c>
      <c r="AZ317">
        <f t="shared" si="463"/>
        <v>0.23250514518858481</v>
      </c>
      <c r="BA317">
        <f t="shared" si="463"/>
        <v>0.23250514518858481</v>
      </c>
      <c r="BB317">
        <f t="shared" si="463"/>
        <v>0.23250514518858481</v>
      </c>
      <c r="BC317">
        <f t="shared" si="463"/>
        <v>0.23250514518858481</v>
      </c>
      <c r="BD317">
        <f t="shared" si="463"/>
        <v>0.23250514518858481</v>
      </c>
      <c r="BE317">
        <f t="shared" si="463"/>
        <v>0.23250514518858481</v>
      </c>
      <c r="BF317">
        <f t="shared" si="463"/>
        <v>0.23250514518858481</v>
      </c>
      <c r="BG317">
        <f t="shared" si="463"/>
        <v>0.23250514518858481</v>
      </c>
      <c r="BH317">
        <f t="shared" si="463"/>
        <v>0.23250514518858481</v>
      </c>
    </row>
    <row r="318" spans="1:60" x14ac:dyDescent="0.25">
      <c r="A318" t="s">
        <v>797</v>
      </c>
      <c r="B318">
        <f t="shared" ref="B318:AG318" si="464">B169*(1-B317)</f>
        <v>0.22871348305344463</v>
      </c>
      <c r="C318">
        <f t="shared" si="464"/>
        <v>0.22875178250594683</v>
      </c>
      <c r="D318">
        <f t="shared" si="464"/>
        <v>0.22871348305344463</v>
      </c>
      <c r="E318">
        <f t="shared" si="464"/>
        <v>0.22877668525239042</v>
      </c>
      <c r="F318">
        <f t="shared" si="464"/>
        <v>0.22871348305344463</v>
      </c>
      <c r="G318">
        <f t="shared" si="464"/>
        <v>0.22871348305344463</v>
      </c>
      <c r="H318">
        <f t="shared" si="464"/>
        <v>0.22871348305344463</v>
      </c>
      <c r="I318">
        <f t="shared" si="464"/>
        <v>0.22871348305344463</v>
      </c>
      <c r="J318">
        <f t="shared" si="464"/>
        <v>0.22871348305344463</v>
      </c>
      <c r="K318">
        <f t="shared" si="464"/>
        <v>0.22871348305344463</v>
      </c>
      <c r="L318">
        <f t="shared" si="464"/>
        <v>0.22871348305344463</v>
      </c>
      <c r="M318">
        <f t="shared" si="464"/>
        <v>0.22871348305344463</v>
      </c>
      <c r="N318">
        <f t="shared" si="464"/>
        <v>0.22871348305344463</v>
      </c>
      <c r="O318">
        <f t="shared" si="464"/>
        <v>0.22871348305344463</v>
      </c>
      <c r="P318">
        <f t="shared" si="464"/>
        <v>0.22871348305344463</v>
      </c>
      <c r="Q318">
        <f t="shared" si="464"/>
        <v>0.22871348305344463</v>
      </c>
      <c r="R318">
        <f t="shared" si="464"/>
        <v>0.22871348305344463</v>
      </c>
      <c r="S318">
        <f t="shared" si="464"/>
        <v>0.22871348305344463</v>
      </c>
      <c r="T318">
        <f t="shared" si="464"/>
        <v>0.22871348305344463</v>
      </c>
      <c r="U318">
        <f t="shared" si="464"/>
        <v>0.21386941731759596</v>
      </c>
      <c r="V318">
        <f t="shared" si="464"/>
        <v>0.21386941731759596</v>
      </c>
      <c r="W318">
        <f t="shared" si="464"/>
        <v>0.22871348305344463</v>
      </c>
      <c r="X318">
        <f t="shared" si="464"/>
        <v>0.22871348305344463</v>
      </c>
      <c r="Y318">
        <f t="shared" si="464"/>
        <v>0.22871348305344463</v>
      </c>
      <c r="Z318">
        <f t="shared" si="464"/>
        <v>0.22871348305344463</v>
      </c>
      <c r="AA318">
        <f t="shared" si="464"/>
        <v>0.23310292436175548</v>
      </c>
      <c r="AB318">
        <f t="shared" si="464"/>
        <v>0.22871348305344463</v>
      </c>
      <c r="AC318">
        <f t="shared" si="464"/>
        <v>0.22871348305344463</v>
      </c>
      <c r="AD318">
        <f t="shared" si="464"/>
        <v>0.22871348305344463</v>
      </c>
      <c r="AE318">
        <f t="shared" si="464"/>
        <v>0.22871348305344463</v>
      </c>
      <c r="AF318">
        <f t="shared" si="464"/>
        <v>0.22871348305344463</v>
      </c>
      <c r="AG318">
        <f t="shared" si="464"/>
        <v>0.22871348305344463</v>
      </c>
      <c r="AH318">
        <f t="shared" ref="AH318:BH318" si="465">AH169*(1-AH317)</f>
        <v>0.22871348305344463</v>
      </c>
      <c r="AI318">
        <f t="shared" si="465"/>
        <v>0.22871348305344463</v>
      </c>
      <c r="AJ318">
        <f t="shared" si="465"/>
        <v>0.22871348305344463</v>
      </c>
      <c r="AK318">
        <f t="shared" si="465"/>
        <v>0.22871348305344463</v>
      </c>
      <c r="AL318">
        <f t="shared" si="465"/>
        <v>0.22871348305344463</v>
      </c>
      <c r="AM318">
        <f t="shared" si="465"/>
        <v>0.23132247743093068</v>
      </c>
      <c r="AN318">
        <f t="shared" si="465"/>
        <v>0.22871348305344463</v>
      </c>
      <c r="AO318">
        <f t="shared" si="465"/>
        <v>0.23040950915939731</v>
      </c>
      <c r="AP318">
        <f t="shared" si="465"/>
        <v>0.22871348305344463</v>
      </c>
      <c r="AQ318">
        <f t="shared" si="465"/>
        <v>0.22871348305344463</v>
      </c>
      <c r="AR318">
        <f t="shared" si="465"/>
        <v>0.22871348305344463</v>
      </c>
      <c r="AS318">
        <f t="shared" si="465"/>
        <v>0.24289102113734104</v>
      </c>
      <c r="AT318">
        <f t="shared" si="465"/>
        <v>0.22871348305344463</v>
      </c>
      <c r="AU318">
        <f t="shared" si="465"/>
        <v>0.22871348305344463</v>
      </c>
      <c r="AV318">
        <f t="shared" si="465"/>
        <v>0.22871348305344463</v>
      </c>
      <c r="AW318">
        <f t="shared" si="465"/>
        <v>0.22871348305344463</v>
      </c>
      <c r="AX318">
        <f t="shared" si="465"/>
        <v>0.22871348305344463</v>
      </c>
      <c r="AY318">
        <f t="shared" si="465"/>
        <v>0.22871348305344463</v>
      </c>
      <c r="AZ318">
        <f t="shared" si="465"/>
        <v>0.22871348305344463</v>
      </c>
      <c r="BA318">
        <f t="shared" si="465"/>
        <v>0.22871348305344463</v>
      </c>
      <c r="BB318">
        <f t="shared" si="465"/>
        <v>0.22871348305344463</v>
      </c>
      <c r="BC318">
        <f t="shared" si="465"/>
        <v>0.22871348305344463</v>
      </c>
      <c r="BD318">
        <f t="shared" si="465"/>
        <v>0.22871348305344463</v>
      </c>
      <c r="BE318">
        <f t="shared" si="465"/>
        <v>0.22871348305344463</v>
      </c>
      <c r="BF318">
        <f t="shared" si="465"/>
        <v>0.22871348305344463</v>
      </c>
      <c r="BG318">
        <f t="shared" si="465"/>
        <v>0.22871348305344463</v>
      </c>
      <c r="BH318">
        <f t="shared" si="465"/>
        <v>0.22871348305344463</v>
      </c>
    </row>
    <row r="320" spans="1:60" x14ac:dyDescent="0.25">
      <c r="A320" t="s">
        <v>798</v>
      </c>
      <c r="B320">
        <f t="shared" ref="B320:AG320" si="466">B307+2*B308+3*B309+4*B310+5*B311</f>
        <v>0.60000000000000009</v>
      </c>
      <c r="C320">
        <f t="shared" si="466"/>
        <v>0.60000000000000009</v>
      </c>
      <c r="D320">
        <f t="shared" si="466"/>
        <v>0.60000000000000009</v>
      </c>
      <c r="E320">
        <f t="shared" si="466"/>
        <v>0.60000000000000009</v>
      </c>
      <c r="F320">
        <f t="shared" si="466"/>
        <v>0.60000000000000009</v>
      </c>
      <c r="G320">
        <f t="shared" si="466"/>
        <v>0.60000000000000009</v>
      </c>
      <c r="H320">
        <f t="shared" si="466"/>
        <v>0.60000000000000009</v>
      </c>
      <c r="I320">
        <f t="shared" si="466"/>
        <v>0.60000000000000009</v>
      </c>
      <c r="J320">
        <f t="shared" si="466"/>
        <v>0.60000000000000009</v>
      </c>
      <c r="K320">
        <f t="shared" si="466"/>
        <v>0.60000000000000009</v>
      </c>
      <c r="L320">
        <f t="shared" si="466"/>
        <v>0.60000000000000009</v>
      </c>
      <c r="M320">
        <f t="shared" si="466"/>
        <v>0.60000000000000009</v>
      </c>
      <c r="N320">
        <f t="shared" si="466"/>
        <v>0.60000000000000009</v>
      </c>
      <c r="O320">
        <f t="shared" si="466"/>
        <v>0.60000000000000009</v>
      </c>
      <c r="P320">
        <f t="shared" si="466"/>
        <v>0.60000000000000009</v>
      </c>
      <c r="Q320">
        <f t="shared" si="466"/>
        <v>0.60000000000000009</v>
      </c>
      <c r="R320">
        <f t="shared" si="466"/>
        <v>0.60000000000000009</v>
      </c>
      <c r="S320">
        <f t="shared" si="466"/>
        <v>0.60000000000000009</v>
      </c>
      <c r="T320">
        <f t="shared" si="466"/>
        <v>0.60000000000000009</v>
      </c>
      <c r="U320">
        <f t="shared" si="466"/>
        <v>0.60000000000000009</v>
      </c>
      <c r="V320">
        <f t="shared" si="466"/>
        <v>0.60000000000000009</v>
      </c>
      <c r="W320">
        <f t="shared" si="466"/>
        <v>0.60000000000000009</v>
      </c>
      <c r="X320">
        <f t="shared" si="466"/>
        <v>0.60000000000000009</v>
      </c>
      <c r="Y320">
        <f t="shared" si="466"/>
        <v>0.60000000000000009</v>
      </c>
      <c r="Z320">
        <f t="shared" si="466"/>
        <v>0.60000000000000009</v>
      </c>
      <c r="AA320">
        <f t="shared" si="466"/>
        <v>0.99</v>
      </c>
      <c r="AB320">
        <f t="shared" si="466"/>
        <v>0.60000000000000009</v>
      </c>
      <c r="AC320">
        <f t="shared" si="466"/>
        <v>0.60000000000000009</v>
      </c>
      <c r="AD320">
        <f t="shared" si="466"/>
        <v>0.60000000000000009</v>
      </c>
      <c r="AE320">
        <f t="shared" si="466"/>
        <v>0.60000000000000009</v>
      </c>
      <c r="AF320">
        <f t="shared" si="466"/>
        <v>0.60000000000000009</v>
      </c>
      <c r="AG320">
        <f t="shared" si="466"/>
        <v>0.60000000000000009</v>
      </c>
      <c r="AH320">
        <f t="shared" ref="AH320:BH320" si="467">AH307+2*AH308+3*AH309+4*AH310+5*AH311</f>
        <v>0.60000000000000009</v>
      </c>
      <c r="AI320">
        <f t="shared" si="467"/>
        <v>0.60000000000000009</v>
      </c>
      <c r="AJ320">
        <f t="shared" si="467"/>
        <v>0.60000000000000009</v>
      </c>
      <c r="AK320">
        <f t="shared" si="467"/>
        <v>0.60000000000000009</v>
      </c>
      <c r="AL320">
        <f t="shared" si="467"/>
        <v>0.60000000000000009</v>
      </c>
      <c r="AM320">
        <f t="shared" si="467"/>
        <v>0.60000000000000009</v>
      </c>
      <c r="AN320">
        <f t="shared" si="467"/>
        <v>0.60000000000000009</v>
      </c>
      <c r="AO320">
        <f t="shared" si="467"/>
        <v>0.60000000000000009</v>
      </c>
      <c r="AP320">
        <f t="shared" si="467"/>
        <v>0.60000000000000009</v>
      </c>
      <c r="AQ320">
        <f t="shared" si="467"/>
        <v>0.60000000000000009</v>
      </c>
      <c r="AR320">
        <f t="shared" si="467"/>
        <v>0.60000000000000009</v>
      </c>
      <c r="AS320">
        <f t="shared" si="467"/>
        <v>0.60000000000000009</v>
      </c>
      <c r="AT320">
        <f t="shared" si="467"/>
        <v>0.60000000000000009</v>
      </c>
      <c r="AU320">
        <f t="shared" si="467"/>
        <v>0.60000000000000009</v>
      </c>
      <c r="AV320">
        <f t="shared" si="467"/>
        <v>0.60000000000000009</v>
      </c>
      <c r="AW320">
        <f t="shared" si="467"/>
        <v>0.60000000000000009</v>
      </c>
      <c r="AX320">
        <f t="shared" si="467"/>
        <v>0.60000000000000009</v>
      </c>
      <c r="AY320">
        <f t="shared" si="467"/>
        <v>0.60000000000000009</v>
      </c>
      <c r="AZ320">
        <f t="shared" si="467"/>
        <v>0.60000000000000009</v>
      </c>
      <c r="BA320">
        <f t="shared" si="467"/>
        <v>0.60000000000000009</v>
      </c>
      <c r="BB320">
        <f t="shared" si="467"/>
        <v>0.60000000000000009</v>
      </c>
      <c r="BC320">
        <f t="shared" si="467"/>
        <v>0.60000000000000009</v>
      </c>
      <c r="BD320">
        <f t="shared" si="467"/>
        <v>0.60000000000000009</v>
      </c>
      <c r="BE320">
        <f t="shared" si="467"/>
        <v>0.60000000000000009</v>
      </c>
      <c r="BF320">
        <f t="shared" si="467"/>
        <v>0.60000000000000009</v>
      </c>
      <c r="BG320">
        <f t="shared" si="467"/>
        <v>0.60000000000000009</v>
      </c>
      <c r="BH320">
        <f t="shared" si="467"/>
        <v>0.60000000000000009</v>
      </c>
    </row>
    <row r="321" spans="1:60" x14ac:dyDescent="0.25">
      <c r="A321" t="s">
        <v>799</v>
      </c>
      <c r="B321">
        <f t="shared" ref="B321:AG321" si="468">(1-B313)*B169+1*B308+2*B309+3*B310+4*B311</f>
        <v>0.11920000850540835</v>
      </c>
      <c r="C321">
        <f t="shared" si="468"/>
        <v>0.11922640850540833</v>
      </c>
      <c r="D321">
        <f t="shared" si="468"/>
        <v>0.11920000850540835</v>
      </c>
      <c r="E321">
        <f t="shared" si="468"/>
        <v>0.11924357580762428</v>
      </c>
      <c r="F321">
        <f t="shared" si="468"/>
        <v>0.11920000850540835</v>
      </c>
      <c r="G321">
        <f t="shared" si="468"/>
        <v>0.11920000850540835</v>
      </c>
      <c r="H321">
        <f t="shared" si="468"/>
        <v>0.11920000850540835</v>
      </c>
      <c r="I321">
        <f t="shared" si="468"/>
        <v>0.11920000850540835</v>
      </c>
      <c r="J321">
        <f t="shared" si="468"/>
        <v>0.11920000850540835</v>
      </c>
      <c r="K321">
        <f t="shared" si="468"/>
        <v>0.11920000850540835</v>
      </c>
      <c r="L321">
        <f t="shared" si="468"/>
        <v>0.11920000850540835</v>
      </c>
      <c r="M321">
        <f t="shared" si="468"/>
        <v>0.11920000850540835</v>
      </c>
      <c r="N321">
        <f t="shared" si="468"/>
        <v>0.11920000850540835</v>
      </c>
      <c r="O321">
        <f t="shared" si="468"/>
        <v>0.11920000850540835</v>
      </c>
      <c r="P321">
        <f t="shared" si="468"/>
        <v>0.11920000850540835</v>
      </c>
      <c r="Q321">
        <f t="shared" si="468"/>
        <v>0.11920000850540835</v>
      </c>
      <c r="R321">
        <f t="shared" si="468"/>
        <v>0.11920000850540835</v>
      </c>
      <c r="S321">
        <f t="shared" si="468"/>
        <v>0.11920000850540835</v>
      </c>
      <c r="T321">
        <f t="shared" si="468"/>
        <v>0.11920000850540835</v>
      </c>
      <c r="U321">
        <f t="shared" si="468"/>
        <v>0.10920000850540834</v>
      </c>
      <c r="V321">
        <f t="shared" si="468"/>
        <v>0.10920000850540834</v>
      </c>
      <c r="W321">
        <f t="shared" si="468"/>
        <v>0.11920000850540835</v>
      </c>
      <c r="X321">
        <f t="shared" si="468"/>
        <v>0.11920000850540835</v>
      </c>
      <c r="Y321">
        <f t="shared" si="468"/>
        <v>0.11920000850540835</v>
      </c>
      <c r="Z321">
        <f t="shared" si="468"/>
        <v>0.11920000850540835</v>
      </c>
      <c r="AA321">
        <f t="shared" si="468"/>
        <v>0.44170400739970528</v>
      </c>
      <c r="AB321">
        <f t="shared" si="468"/>
        <v>0.11920000850540835</v>
      </c>
      <c r="AC321">
        <f t="shared" si="468"/>
        <v>0.11920000850540835</v>
      </c>
      <c r="AD321">
        <f t="shared" si="468"/>
        <v>0.11920000850540835</v>
      </c>
      <c r="AE321">
        <f t="shared" si="468"/>
        <v>0.11920000850540835</v>
      </c>
      <c r="AF321">
        <f t="shared" si="468"/>
        <v>0.11920000850540835</v>
      </c>
      <c r="AG321">
        <f t="shared" si="468"/>
        <v>0.11920000850540835</v>
      </c>
      <c r="AH321">
        <f t="shared" ref="AH321:BH321" si="469">(1-AH313)*AH169+1*AH308+2*AH309+3*AH310+4*AH311</f>
        <v>0.11920000850540835</v>
      </c>
      <c r="AI321">
        <f t="shared" si="469"/>
        <v>0.11920000850540835</v>
      </c>
      <c r="AJ321">
        <f t="shared" si="469"/>
        <v>0.11920000850540835</v>
      </c>
      <c r="AK321">
        <f t="shared" si="469"/>
        <v>0.11920000850540835</v>
      </c>
      <c r="AL321">
        <f t="shared" si="469"/>
        <v>0.11920000850540835</v>
      </c>
      <c r="AM321">
        <f t="shared" si="469"/>
        <v>0.12100576850540834</v>
      </c>
      <c r="AN321">
        <f t="shared" si="469"/>
        <v>0.11920000850540835</v>
      </c>
      <c r="AO321">
        <f t="shared" si="469"/>
        <v>0.12037216850540834</v>
      </c>
      <c r="AP321">
        <f t="shared" si="469"/>
        <v>0.11920000850540835</v>
      </c>
      <c r="AQ321">
        <f t="shared" si="469"/>
        <v>0.11920000850540835</v>
      </c>
      <c r="AR321">
        <f t="shared" si="469"/>
        <v>0.11920000850540835</v>
      </c>
      <c r="AS321">
        <f t="shared" si="469"/>
        <v>0.12920000850540833</v>
      </c>
      <c r="AT321">
        <f t="shared" si="469"/>
        <v>0.11920000850540835</v>
      </c>
      <c r="AU321">
        <f t="shared" si="469"/>
        <v>0.11920000850540835</v>
      </c>
      <c r="AV321">
        <f t="shared" si="469"/>
        <v>0.11920000850540835</v>
      </c>
      <c r="AW321">
        <f t="shared" si="469"/>
        <v>0.11920000850540835</v>
      </c>
      <c r="AX321">
        <f t="shared" si="469"/>
        <v>0.11920000850540835</v>
      </c>
      <c r="AY321">
        <f t="shared" si="469"/>
        <v>0.11920000850540835</v>
      </c>
      <c r="AZ321">
        <f t="shared" si="469"/>
        <v>0.11920000850540835</v>
      </c>
      <c r="BA321">
        <f t="shared" si="469"/>
        <v>0.11920000850540835</v>
      </c>
      <c r="BB321">
        <f t="shared" si="469"/>
        <v>0.11920000850540835</v>
      </c>
      <c r="BC321">
        <f t="shared" si="469"/>
        <v>0.11920000850540835</v>
      </c>
      <c r="BD321">
        <f t="shared" si="469"/>
        <v>0.11920000850540835</v>
      </c>
      <c r="BE321">
        <f t="shared" si="469"/>
        <v>0.11920000850540835</v>
      </c>
      <c r="BF321">
        <f t="shared" si="469"/>
        <v>0.11920000850540835</v>
      </c>
      <c r="BG321">
        <f t="shared" si="469"/>
        <v>0.11920000850540835</v>
      </c>
      <c r="BH321">
        <f t="shared" si="469"/>
        <v>0.11920000850540835</v>
      </c>
    </row>
    <row r="322" spans="1:60" x14ac:dyDescent="0.25">
      <c r="A322" t="s">
        <v>800</v>
      </c>
      <c r="B322">
        <f t="shared" ref="B322:AG322" si="470">(1-B314)*B169+B309+2*B310+3*B311</f>
        <v>0.26247841619429735</v>
      </c>
      <c r="C322">
        <f t="shared" si="470"/>
        <v>0.26252868005077462</v>
      </c>
      <c r="D322">
        <f t="shared" si="470"/>
        <v>0.26247841619429735</v>
      </c>
      <c r="E322">
        <f t="shared" si="470"/>
        <v>0.26256136359058918</v>
      </c>
      <c r="F322">
        <f t="shared" si="470"/>
        <v>0.26247841619429735</v>
      </c>
      <c r="G322">
        <f t="shared" si="470"/>
        <v>0.26247841619429735</v>
      </c>
      <c r="H322">
        <f t="shared" si="470"/>
        <v>0.26247841619429735</v>
      </c>
      <c r="I322">
        <f t="shared" si="470"/>
        <v>0.26247841619429735</v>
      </c>
      <c r="J322">
        <f t="shared" si="470"/>
        <v>0.26247841619429735</v>
      </c>
      <c r="K322">
        <f t="shared" si="470"/>
        <v>0.26247841619429735</v>
      </c>
      <c r="L322">
        <f t="shared" si="470"/>
        <v>0.26247841619429735</v>
      </c>
      <c r="M322">
        <f t="shared" si="470"/>
        <v>0.26247841619429735</v>
      </c>
      <c r="N322">
        <f t="shared" si="470"/>
        <v>0.26247841619429735</v>
      </c>
      <c r="O322">
        <f t="shared" si="470"/>
        <v>0.26247841619429735</v>
      </c>
      <c r="P322">
        <f t="shared" si="470"/>
        <v>0.26247841619429735</v>
      </c>
      <c r="Q322">
        <f t="shared" si="470"/>
        <v>0.26247841619429735</v>
      </c>
      <c r="R322">
        <f t="shared" si="470"/>
        <v>0.26247841619429735</v>
      </c>
      <c r="S322">
        <f t="shared" si="470"/>
        <v>0.26247841619429735</v>
      </c>
      <c r="T322">
        <f t="shared" si="470"/>
        <v>0.26247841619429735</v>
      </c>
      <c r="U322">
        <f t="shared" si="470"/>
        <v>0.24318841661956778</v>
      </c>
      <c r="V322">
        <f t="shared" si="470"/>
        <v>0.24318841661956778</v>
      </c>
      <c r="W322">
        <f t="shared" si="470"/>
        <v>0.26247841619429735</v>
      </c>
      <c r="X322">
        <f t="shared" si="470"/>
        <v>0.26247841619429735</v>
      </c>
      <c r="Y322">
        <f t="shared" si="470"/>
        <v>0.26247841619429735</v>
      </c>
      <c r="Z322">
        <f t="shared" si="470"/>
        <v>0.26247841619429735</v>
      </c>
      <c r="AA322">
        <f t="shared" si="470"/>
        <v>0.43635622208903874</v>
      </c>
      <c r="AB322">
        <f t="shared" si="470"/>
        <v>0.26247841619429735</v>
      </c>
      <c r="AC322">
        <f t="shared" si="470"/>
        <v>0.26247841619429735</v>
      </c>
      <c r="AD322">
        <f t="shared" si="470"/>
        <v>0.26247841619429735</v>
      </c>
      <c r="AE322">
        <f t="shared" si="470"/>
        <v>0.26247841619429735</v>
      </c>
      <c r="AF322">
        <f t="shared" si="470"/>
        <v>0.26247841619429735</v>
      </c>
      <c r="AG322">
        <f t="shared" si="470"/>
        <v>0.26247841619429735</v>
      </c>
      <c r="AH322">
        <f t="shared" ref="AH322:BH322" si="471">(1-AH314)*AH169+AH309+2*AH310+3*AH311</f>
        <v>0.26247841619429735</v>
      </c>
      <c r="AI322">
        <f t="shared" si="471"/>
        <v>0.26247841619429735</v>
      </c>
      <c r="AJ322">
        <f t="shared" si="471"/>
        <v>0.26247841619429735</v>
      </c>
      <c r="AK322">
        <f t="shared" si="471"/>
        <v>0.26247841619429735</v>
      </c>
      <c r="AL322">
        <f t="shared" si="471"/>
        <v>0.26247841619429735</v>
      </c>
      <c r="AM322">
        <f t="shared" si="471"/>
        <v>0.26590843123455971</v>
      </c>
      <c r="AN322">
        <f t="shared" si="471"/>
        <v>0.26247841619429735</v>
      </c>
      <c r="AO322">
        <f t="shared" si="471"/>
        <v>0.26470677388678487</v>
      </c>
      <c r="AP322">
        <f t="shared" si="471"/>
        <v>0.26247841619429735</v>
      </c>
      <c r="AQ322">
        <f t="shared" si="471"/>
        <v>0.26247841619429735</v>
      </c>
      <c r="AR322">
        <f t="shared" si="471"/>
        <v>0.26247841619429735</v>
      </c>
      <c r="AS322">
        <f t="shared" si="471"/>
        <v>0.28126841576902689</v>
      </c>
      <c r="AT322">
        <f t="shared" si="471"/>
        <v>0.26247841619429735</v>
      </c>
      <c r="AU322">
        <f t="shared" si="471"/>
        <v>0.26247841619429735</v>
      </c>
      <c r="AV322">
        <f t="shared" si="471"/>
        <v>0.26247841619429735</v>
      </c>
      <c r="AW322">
        <f t="shared" si="471"/>
        <v>0.26247841619429735</v>
      </c>
      <c r="AX322">
        <f t="shared" si="471"/>
        <v>0.26247841619429735</v>
      </c>
      <c r="AY322">
        <f t="shared" si="471"/>
        <v>0.26247841619429735</v>
      </c>
      <c r="AZ322">
        <f t="shared" si="471"/>
        <v>0.26247841619429735</v>
      </c>
      <c r="BA322">
        <f t="shared" si="471"/>
        <v>0.26247841619429735</v>
      </c>
      <c r="BB322">
        <f t="shared" si="471"/>
        <v>0.26247841619429735</v>
      </c>
      <c r="BC322">
        <f t="shared" si="471"/>
        <v>0.26247841619429735</v>
      </c>
      <c r="BD322">
        <f t="shared" si="471"/>
        <v>0.26247841619429735</v>
      </c>
      <c r="BE322">
        <f t="shared" si="471"/>
        <v>0.26247841619429735</v>
      </c>
      <c r="BF322">
        <f t="shared" si="471"/>
        <v>0.26247841619429735</v>
      </c>
      <c r="BG322">
        <f t="shared" si="471"/>
        <v>0.26247841619429735</v>
      </c>
      <c r="BH322">
        <f t="shared" si="471"/>
        <v>0.26247841619429735</v>
      </c>
    </row>
    <row r="323" spans="1:60" x14ac:dyDescent="0.25">
      <c r="A323" t="s">
        <v>801</v>
      </c>
      <c r="B323">
        <f t="shared" ref="B323:AG323" si="472">(1-B315)*B169+B310+2*B311</f>
        <v>0.21978144765640503</v>
      </c>
      <c r="C323">
        <f t="shared" si="472"/>
        <v>0.21981514213322262</v>
      </c>
      <c r="D323">
        <f t="shared" si="472"/>
        <v>0.21978144765640503</v>
      </c>
      <c r="E323">
        <f t="shared" si="472"/>
        <v>0.21983704986039168</v>
      </c>
      <c r="F323">
        <f t="shared" si="472"/>
        <v>0.21978144765640503</v>
      </c>
      <c r="G323">
        <f t="shared" si="472"/>
        <v>0.21978144765640503</v>
      </c>
      <c r="H323">
        <f t="shared" si="472"/>
        <v>0.21978144765640503</v>
      </c>
      <c r="I323">
        <f t="shared" si="472"/>
        <v>0.21978144765640503</v>
      </c>
      <c r="J323">
        <f t="shared" si="472"/>
        <v>0.21978144765640503</v>
      </c>
      <c r="K323">
        <f t="shared" si="472"/>
        <v>0.21978144765640503</v>
      </c>
      <c r="L323">
        <f t="shared" si="472"/>
        <v>0.21978144765640503</v>
      </c>
      <c r="M323">
        <f t="shared" si="472"/>
        <v>0.21978144765640503</v>
      </c>
      <c r="N323">
        <f t="shared" si="472"/>
        <v>0.21978144765640503</v>
      </c>
      <c r="O323">
        <f t="shared" si="472"/>
        <v>0.21978144765640503</v>
      </c>
      <c r="P323">
        <f t="shared" si="472"/>
        <v>0.21978144765640503</v>
      </c>
      <c r="Q323">
        <f t="shared" si="472"/>
        <v>0.21978144765640503</v>
      </c>
      <c r="R323">
        <f t="shared" si="472"/>
        <v>0.21978144765640503</v>
      </c>
      <c r="S323">
        <f t="shared" si="472"/>
        <v>0.21978144765640503</v>
      </c>
      <c r="T323">
        <f t="shared" si="472"/>
        <v>0.21978144765640503</v>
      </c>
      <c r="U323">
        <f t="shared" si="472"/>
        <v>0.20660957835533691</v>
      </c>
      <c r="V323">
        <f t="shared" si="472"/>
        <v>0.20660957835533691</v>
      </c>
      <c r="W323">
        <f t="shared" si="472"/>
        <v>0.21978144765640503</v>
      </c>
      <c r="X323">
        <f t="shared" si="472"/>
        <v>0.21978144765640503</v>
      </c>
      <c r="Y323">
        <f t="shared" si="472"/>
        <v>0.21978144765640503</v>
      </c>
      <c r="Z323">
        <f t="shared" si="472"/>
        <v>0.21978144765640503</v>
      </c>
      <c r="AA323">
        <f t="shared" si="472"/>
        <v>0.26920985946107234</v>
      </c>
      <c r="AB323">
        <f t="shared" si="472"/>
        <v>0.21978144765640503</v>
      </c>
      <c r="AC323">
        <f t="shared" si="472"/>
        <v>0.21978144765640503</v>
      </c>
      <c r="AD323">
        <f t="shared" si="472"/>
        <v>0.21978144765640503</v>
      </c>
      <c r="AE323">
        <f t="shared" si="472"/>
        <v>0.21978144765640503</v>
      </c>
      <c r="AF323">
        <f t="shared" si="472"/>
        <v>0.21978144765640503</v>
      </c>
      <c r="AG323">
        <f t="shared" si="472"/>
        <v>0.21978144765640503</v>
      </c>
      <c r="AH323">
        <f t="shared" ref="AH323:BH323" si="473">(1-AH315)*AH169+AH310+2*AH311</f>
        <v>0.21978144765640503</v>
      </c>
      <c r="AI323">
        <f t="shared" si="473"/>
        <v>0.21978144765640503</v>
      </c>
      <c r="AJ323">
        <f t="shared" si="473"/>
        <v>0.21978144765640503</v>
      </c>
      <c r="AK323">
        <f t="shared" si="473"/>
        <v>0.21978144765640503</v>
      </c>
      <c r="AL323">
        <f t="shared" si="473"/>
        <v>0.21978144765640503</v>
      </c>
      <c r="AM323">
        <f t="shared" si="473"/>
        <v>0.22207328607950735</v>
      </c>
      <c r="AN323">
        <f t="shared" si="473"/>
        <v>0.21978144765640503</v>
      </c>
      <c r="AO323">
        <f t="shared" si="473"/>
        <v>0.22127210028646319</v>
      </c>
      <c r="AP323">
        <f t="shared" si="473"/>
        <v>0.21978144765640503</v>
      </c>
      <c r="AQ323">
        <f t="shared" si="473"/>
        <v>0.21978144765640503</v>
      </c>
      <c r="AR323">
        <f t="shared" si="473"/>
        <v>0.21978144765640503</v>
      </c>
      <c r="AS323">
        <f t="shared" si="473"/>
        <v>0.23215031698936839</v>
      </c>
      <c r="AT323">
        <f t="shared" si="473"/>
        <v>0.21978144765640503</v>
      </c>
      <c r="AU323">
        <f t="shared" si="473"/>
        <v>0.21978144765640503</v>
      </c>
      <c r="AV323">
        <f t="shared" si="473"/>
        <v>0.21978144765640503</v>
      </c>
      <c r="AW323">
        <f t="shared" si="473"/>
        <v>0.21978144765640503</v>
      </c>
      <c r="AX323">
        <f t="shared" si="473"/>
        <v>0.21978144765640503</v>
      </c>
      <c r="AY323">
        <f t="shared" si="473"/>
        <v>0.21978144765640503</v>
      </c>
      <c r="AZ323">
        <f t="shared" si="473"/>
        <v>0.21978144765640503</v>
      </c>
      <c r="BA323">
        <f t="shared" si="473"/>
        <v>0.21978144765640503</v>
      </c>
      <c r="BB323">
        <f t="shared" si="473"/>
        <v>0.21978144765640503</v>
      </c>
      <c r="BC323">
        <f t="shared" si="473"/>
        <v>0.21978144765640503</v>
      </c>
      <c r="BD323">
        <f t="shared" si="473"/>
        <v>0.21978144765640503</v>
      </c>
      <c r="BE323">
        <f t="shared" si="473"/>
        <v>0.21978144765640503</v>
      </c>
      <c r="BF323">
        <f t="shared" si="473"/>
        <v>0.21978144765640503</v>
      </c>
      <c r="BG323">
        <f t="shared" si="473"/>
        <v>0.21978144765640503</v>
      </c>
      <c r="BH323">
        <f t="shared" si="473"/>
        <v>0.21978144765640503</v>
      </c>
    </row>
    <row r="324" spans="1:60" x14ac:dyDescent="0.25">
      <c r="A324" t="s">
        <v>802</v>
      </c>
      <c r="B324">
        <f t="shared" ref="B324:AG324" si="474">(1-B316)*B169+B311</f>
        <v>0.23250514518858481</v>
      </c>
      <c r="C324">
        <f t="shared" si="474"/>
        <v>0.23254659643439587</v>
      </c>
      <c r="D324">
        <f t="shared" si="474"/>
        <v>0.23250514518858481</v>
      </c>
      <c r="E324">
        <f t="shared" si="474"/>
        <v>0.23257354971818051</v>
      </c>
      <c r="F324">
        <f t="shared" si="474"/>
        <v>0.23250514518858481</v>
      </c>
      <c r="G324">
        <f t="shared" si="474"/>
        <v>0.23250514518858481</v>
      </c>
      <c r="H324">
        <f t="shared" si="474"/>
        <v>0.23250514518858481</v>
      </c>
      <c r="I324">
        <f t="shared" si="474"/>
        <v>0.23250514518858481</v>
      </c>
      <c r="J324">
        <f t="shared" si="474"/>
        <v>0.23250514518858481</v>
      </c>
      <c r="K324">
        <f t="shared" si="474"/>
        <v>0.23250514518858481</v>
      </c>
      <c r="L324">
        <f t="shared" si="474"/>
        <v>0.23250514518858481</v>
      </c>
      <c r="M324">
        <f t="shared" si="474"/>
        <v>0.23250514518858481</v>
      </c>
      <c r="N324">
        <f t="shared" si="474"/>
        <v>0.23250514518858481</v>
      </c>
      <c r="O324">
        <f t="shared" si="474"/>
        <v>0.23250514518858481</v>
      </c>
      <c r="P324">
        <f t="shared" si="474"/>
        <v>0.23250514518858481</v>
      </c>
      <c r="Q324">
        <f t="shared" si="474"/>
        <v>0.23250514518858481</v>
      </c>
      <c r="R324">
        <f t="shared" si="474"/>
        <v>0.23250514518858481</v>
      </c>
      <c r="S324">
        <f t="shared" si="474"/>
        <v>0.23250514518858481</v>
      </c>
      <c r="T324">
        <f t="shared" si="474"/>
        <v>0.23250514518858481</v>
      </c>
      <c r="U324">
        <f t="shared" si="474"/>
        <v>0.21659560197926686</v>
      </c>
      <c r="V324">
        <f t="shared" si="474"/>
        <v>0.21659560197926686</v>
      </c>
      <c r="W324">
        <f t="shared" si="474"/>
        <v>0.23250514518858481</v>
      </c>
      <c r="X324">
        <f t="shared" si="474"/>
        <v>0.23250514518858481</v>
      </c>
      <c r="Y324">
        <f t="shared" si="474"/>
        <v>0.23250514518858481</v>
      </c>
      <c r="Z324">
        <f t="shared" si="474"/>
        <v>0.23250514518858481</v>
      </c>
      <c r="AA324">
        <f t="shared" si="474"/>
        <v>0.21777547741977188</v>
      </c>
      <c r="AB324">
        <f t="shared" si="474"/>
        <v>0.23250514518858481</v>
      </c>
      <c r="AC324">
        <f t="shared" si="474"/>
        <v>0.23250514518858481</v>
      </c>
      <c r="AD324">
        <f t="shared" si="474"/>
        <v>0.23250514518858481</v>
      </c>
      <c r="AE324">
        <f t="shared" si="474"/>
        <v>0.23250514518858481</v>
      </c>
      <c r="AF324">
        <f t="shared" si="474"/>
        <v>0.23250514518858481</v>
      </c>
      <c r="AG324">
        <f t="shared" si="474"/>
        <v>0.23250514518858481</v>
      </c>
      <c r="AH324">
        <f t="shared" ref="AH324:BH324" si="475">(1-AH316)*AH169+AH311</f>
        <v>0.23250514518858481</v>
      </c>
      <c r="AI324">
        <f t="shared" si="475"/>
        <v>0.23250514518858481</v>
      </c>
      <c r="AJ324">
        <f t="shared" si="475"/>
        <v>0.23250514518858481</v>
      </c>
      <c r="AK324">
        <f t="shared" si="475"/>
        <v>0.23250514518858481</v>
      </c>
      <c r="AL324">
        <f t="shared" si="475"/>
        <v>0.23250514518858481</v>
      </c>
      <c r="AM324">
        <f t="shared" si="475"/>
        <v>0.23533404964709043</v>
      </c>
      <c r="AN324">
        <f t="shared" si="475"/>
        <v>0.23250514518858481</v>
      </c>
      <c r="AO324">
        <f t="shared" si="475"/>
        <v>0.23434291491045153</v>
      </c>
      <c r="AP324">
        <f t="shared" si="475"/>
        <v>0.23250514518858481</v>
      </c>
      <c r="AQ324">
        <f t="shared" si="475"/>
        <v>0.23250514518858481</v>
      </c>
      <c r="AR324">
        <f t="shared" si="475"/>
        <v>0.23250514518858481</v>
      </c>
      <c r="AS324">
        <f t="shared" si="475"/>
        <v>0.24801546393962179</v>
      </c>
      <c r="AT324">
        <f t="shared" si="475"/>
        <v>0.23250514518858481</v>
      </c>
      <c r="AU324">
        <f t="shared" si="475"/>
        <v>0.23250514518858481</v>
      </c>
      <c r="AV324">
        <f t="shared" si="475"/>
        <v>0.23250514518858481</v>
      </c>
      <c r="AW324">
        <f t="shared" si="475"/>
        <v>0.23250514518858481</v>
      </c>
      <c r="AX324">
        <f t="shared" si="475"/>
        <v>0.23250514518858481</v>
      </c>
      <c r="AY324">
        <f t="shared" si="475"/>
        <v>0.23250514518858481</v>
      </c>
      <c r="AZ324">
        <f t="shared" si="475"/>
        <v>0.23250514518858481</v>
      </c>
      <c r="BA324">
        <f t="shared" si="475"/>
        <v>0.23250514518858481</v>
      </c>
      <c r="BB324">
        <f t="shared" si="475"/>
        <v>0.23250514518858481</v>
      </c>
      <c r="BC324">
        <f t="shared" si="475"/>
        <v>0.23250514518858481</v>
      </c>
      <c r="BD324">
        <f t="shared" si="475"/>
        <v>0.23250514518858481</v>
      </c>
      <c r="BE324">
        <f t="shared" si="475"/>
        <v>0.23250514518858481</v>
      </c>
      <c r="BF324">
        <f t="shared" si="475"/>
        <v>0.23250514518858481</v>
      </c>
      <c r="BG324">
        <f t="shared" si="475"/>
        <v>0.23250514518858481</v>
      </c>
      <c r="BH324">
        <f t="shared" si="475"/>
        <v>0.23250514518858481</v>
      </c>
    </row>
    <row r="325" spans="1:60" x14ac:dyDescent="0.25">
      <c r="A325" t="s">
        <v>803</v>
      </c>
      <c r="B325">
        <f>0</f>
        <v>0</v>
      </c>
      <c r="C325">
        <f>0</f>
        <v>0</v>
      </c>
      <c r="D325">
        <f>0</f>
        <v>0</v>
      </c>
      <c r="E325">
        <f>0</f>
        <v>0</v>
      </c>
      <c r="F325">
        <f>0</f>
        <v>0</v>
      </c>
      <c r="G325">
        <f>0</f>
        <v>0</v>
      </c>
      <c r="H325">
        <f>0</f>
        <v>0</v>
      </c>
      <c r="I325">
        <f>0</f>
        <v>0</v>
      </c>
      <c r="J325">
        <f>0</f>
        <v>0</v>
      </c>
      <c r="K325">
        <f>0</f>
        <v>0</v>
      </c>
      <c r="L325">
        <f>0</f>
        <v>0</v>
      </c>
      <c r="M325">
        <f>0</f>
        <v>0</v>
      </c>
      <c r="N325">
        <f>0</f>
        <v>0</v>
      </c>
      <c r="O325">
        <f>0</f>
        <v>0</v>
      </c>
      <c r="P325">
        <f>0</f>
        <v>0</v>
      </c>
      <c r="Q325">
        <f>0</f>
        <v>0</v>
      </c>
      <c r="R325">
        <f>0</f>
        <v>0</v>
      </c>
      <c r="S325">
        <f>0</f>
        <v>0</v>
      </c>
      <c r="T325">
        <f>0</f>
        <v>0</v>
      </c>
      <c r="U325">
        <f>0</f>
        <v>0</v>
      </c>
      <c r="V325">
        <f>0</f>
        <v>0</v>
      </c>
      <c r="W325">
        <f>0</f>
        <v>0</v>
      </c>
      <c r="X325">
        <f>0</f>
        <v>0</v>
      </c>
      <c r="Y325">
        <f>0</f>
        <v>0</v>
      </c>
      <c r="Z325">
        <f>0</f>
        <v>0</v>
      </c>
      <c r="AA325">
        <f>0</f>
        <v>0</v>
      </c>
      <c r="AB325">
        <f>0</f>
        <v>0</v>
      </c>
      <c r="AC325">
        <f>0</f>
        <v>0</v>
      </c>
      <c r="AD325">
        <f>0</f>
        <v>0</v>
      </c>
      <c r="AE325">
        <f>0</f>
        <v>0</v>
      </c>
      <c r="AF325">
        <f>0</f>
        <v>0</v>
      </c>
      <c r="AG325">
        <f>0</f>
        <v>0</v>
      </c>
      <c r="AH325">
        <f>0</f>
        <v>0</v>
      </c>
      <c r="AI325">
        <f>0</f>
        <v>0</v>
      </c>
      <c r="AJ325">
        <f>0</f>
        <v>0</v>
      </c>
      <c r="AK325">
        <f>0</f>
        <v>0</v>
      </c>
      <c r="AL325">
        <f>0</f>
        <v>0</v>
      </c>
      <c r="AM325">
        <f>0</f>
        <v>0</v>
      </c>
      <c r="AN325">
        <f>0</f>
        <v>0</v>
      </c>
      <c r="AO325">
        <f>0</f>
        <v>0</v>
      </c>
      <c r="AP325">
        <f>0</f>
        <v>0</v>
      </c>
      <c r="AQ325">
        <f>0</f>
        <v>0</v>
      </c>
      <c r="AR325">
        <f>0</f>
        <v>0</v>
      </c>
      <c r="AS325">
        <f>0</f>
        <v>0</v>
      </c>
      <c r="AT325">
        <f>0</f>
        <v>0</v>
      </c>
      <c r="AU325">
        <f>0</f>
        <v>0</v>
      </c>
      <c r="AV325">
        <f>0</f>
        <v>0</v>
      </c>
      <c r="AW325">
        <f>0</f>
        <v>0</v>
      </c>
      <c r="AX325">
        <f>0</f>
        <v>0</v>
      </c>
      <c r="AY325">
        <f>0</f>
        <v>0</v>
      </c>
      <c r="AZ325">
        <f>0</f>
        <v>0</v>
      </c>
      <c r="BA325">
        <f>0</f>
        <v>0</v>
      </c>
      <c r="BB325">
        <f>0</f>
        <v>0</v>
      </c>
      <c r="BC325">
        <f>0</f>
        <v>0</v>
      </c>
      <c r="BD325">
        <f>0</f>
        <v>0</v>
      </c>
      <c r="BE325">
        <f>0</f>
        <v>0</v>
      </c>
      <c r="BF325">
        <f>0</f>
        <v>0</v>
      </c>
      <c r="BG325">
        <f>0</f>
        <v>0</v>
      </c>
      <c r="BH325">
        <f>0</f>
        <v>0</v>
      </c>
    </row>
    <row r="327" spans="1:60" x14ac:dyDescent="0.25">
      <c r="A327" t="s">
        <v>804</v>
      </c>
      <c r="B327">
        <f>0</f>
        <v>0</v>
      </c>
      <c r="C327">
        <f>0</f>
        <v>0</v>
      </c>
      <c r="D327">
        <f>0</f>
        <v>0</v>
      </c>
      <c r="E327">
        <f>0</f>
        <v>0</v>
      </c>
      <c r="F327">
        <f>0</f>
        <v>0</v>
      </c>
      <c r="G327">
        <f>0</f>
        <v>0</v>
      </c>
      <c r="H327">
        <f>0</f>
        <v>0</v>
      </c>
      <c r="I327">
        <f>0</f>
        <v>0</v>
      </c>
      <c r="J327">
        <f>0</f>
        <v>0</v>
      </c>
      <c r="K327">
        <f>0</f>
        <v>0</v>
      </c>
      <c r="L327">
        <f>0</f>
        <v>0</v>
      </c>
      <c r="M327">
        <f>0</f>
        <v>0</v>
      </c>
      <c r="N327">
        <f>0</f>
        <v>0</v>
      </c>
      <c r="O327">
        <f>0</f>
        <v>0</v>
      </c>
      <c r="P327">
        <f>0</f>
        <v>0</v>
      </c>
      <c r="Q327">
        <f>0</f>
        <v>0</v>
      </c>
      <c r="R327">
        <f>0</f>
        <v>0</v>
      </c>
      <c r="S327">
        <f>0</f>
        <v>0</v>
      </c>
      <c r="T327">
        <f>0</f>
        <v>0</v>
      </c>
      <c r="U327">
        <f>0</f>
        <v>0</v>
      </c>
      <c r="V327">
        <f>0</f>
        <v>0</v>
      </c>
      <c r="W327">
        <f>0</f>
        <v>0</v>
      </c>
      <c r="X327">
        <f>0</f>
        <v>0</v>
      </c>
      <c r="Y327">
        <f>0</f>
        <v>0</v>
      </c>
      <c r="Z327">
        <f>0</f>
        <v>0</v>
      </c>
      <c r="AA327">
        <f>0</f>
        <v>0</v>
      </c>
      <c r="AB327">
        <f>0</f>
        <v>0</v>
      </c>
      <c r="AC327">
        <f>0</f>
        <v>0</v>
      </c>
      <c r="AD327">
        <f>0</f>
        <v>0</v>
      </c>
      <c r="AE327">
        <f>0</f>
        <v>0</v>
      </c>
      <c r="AF327">
        <f>0</f>
        <v>0</v>
      </c>
      <c r="AG327">
        <f>0</f>
        <v>0</v>
      </c>
      <c r="AH327">
        <f>0</f>
        <v>0</v>
      </c>
      <c r="AI327">
        <f>0</f>
        <v>0</v>
      </c>
      <c r="AJ327">
        <f>0</f>
        <v>0</v>
      </c>
      <c r="AK327">
        <f>0</f>
        <v>0</v>
      </c>
      <c r="AL327">
        <f>0</f>
        <v>0</v>
      </c>
      <c r="AM327">
        <f>0</f>
        <v>0</v>
      </c>
      <c r="AN327">
        <f>0</f>
        <v>0</v>
      </c>
      <c r="AO327">
        <f>0</f>
        <v>0</v>
      </c>
      <c r="AP327">
        <f>0</f>
        <v>0</v>
      </c>
      <c r="AQ327">
        <f>0</f>
        <v>0</v>
      </c>
      <c r="AR327">
        <f>0</f>
        <v>0</v>
      </c>
      <c r="AS327">
        <f>0</f>
        <v>0</v>
      </c>
      <c r="AT327">
        <f>0</f>
        <v>0</v>
      </c>
      <c r="AU327">
        <f>0</f>
        <v>0</v>
      </c>
      <c r="AV327">
        <f>0</f>
        <v>0</v>
      </c>
      <c r="AW327">
        <f>0</f>
        <v>0</v>
      </c>
      <c r="AX327">
        <f>0</f>
        <v>0</v>
      </c>
      <c r="AY327">
        <f>0</f>
        <v>0</v>
      </c>
      <c r="AZ327">
        <f>0</f>
        <v>0</v>
      </c>
      <c r="BA327">
        <f>0</f>
        <v>0</v>
      </c>
      <c r="BB327">
        <f>0</f>
        <v>0</v>
      </c>
      <c r="BC327">
        <f>0</f>
        <v>0</v>
      </c>
      <c r="BD327">
        <f>0</f>
        <v>0</v>
      </c>
      <c r="BE327">
        <f>0</f>
        <v>0</v>
      </c>
      <c r="BF327">
        <f>0</f>
        <v>0</v>
      </c>
      <c r="BG327">
        <f>0</f>
        <v>0</v>
      </c>
      <c r="BH327">
        <f>0</f>
        <v>0</v>
      </c>
    </row>
    <row r="328" spans="1:60" x14ac:dyDescent="0.25">
      <c r="A328" t="s">
        <v>805</v>
      </c>
      <c r="B328">
        <f t="shared" ref="B328:K332" si="476">B327+(1-B313)</f>
        <v>0.39999999999999991</v>
      </c>
      <c r="C328">
        <f t="shared" si="476"/>
        <v>0.39999999999999991</v>
      </c>
      <c r="D328">
        <f t="shared" si="476"/>
        <v>0.39999999999999991</v>
      </c>
      <c r="E328">
        <f t="shared" si="476"/>
        <v>0.39999999999999991</v>
      </c>
      <c r="F328">
        <f t="shared" si="476"/>
        <v>0.39999999999999991</v>
      </c>
      <c r="G328">
        <f t="shared" si="476"/>
        <v>0.39999999999999991</v>
      </c>
      <c r="H328">
        <f t="shared" si="476"/>
        <v>0.39999999999999991</v>
      </c>
      <c r="I328">
        <f t="shared" si="476"/>
        <v>0.39999999999999991</v>
      </c>
      <c r="J328">
        <f t="shared" si="476"/>
        <v>0.39999999999999991</v>
      </c>
      <c r="K328">
        <f t="shared" si="476"/>
        <v>0.39999999999999991</v>
      </c>
      <c r="L328">
        <f t="shared" ref="L328:U332" si="477">L327+(1-L313)</f>
        <v>0.39999999999999991</v>
      </c>
      <c r="M328">
        <f t="shared" si="477"/>
        <v>0.39999999999999991</v>
      </c>
      <c r="N328">
        <f t="shared" si="477"/>
        <v>0.39999999999999991</v>
      </c>
      <c r="O328">
        <f t="shared" si="477"/>
        <v>0.39999999999999991</v>
      </c>
      <c r="P328">
        <f t="shared" si="477"/>
        <v>0.39999999999999991</v>
      </c>
      <c r="Q328">
        <f t="shared" si="477"/>
        <v>0.39999999999999991</v>
      </c>
      <c r="R328">
        <f t="shared" si="477"/>
        <v>0.39999999999999991</v>
      </c>
      <c r="S328">
        <f t="shared" si="477"/>
        <v>0.39999999999999991</v>
      </c>
      <c r="T328">
        <f t="shared" si="477"/>
        <v>0.39999999999999991</v>
      </c>
      <c r="U328">
        <f t="shared" si="477"/>
        <v>0.39999999999999991</v>
      </c>
      <c r="V328">
        <f t="shared" ref="V328:AE332" si="478">V327+(1-V313)</f>
        <v>0.39999999999999991</v>
      </c>
      <c r="W328">
        <f t="shared" si="478"/>
        <v>0.39999999999999991</v>
      </c>
      <c r="X328">
        <f t="shared" si="478"/>
        <v>0.39999999999999991</v>
      </c>
      <c r="Y328">
        <f t="shared" si="478"/>
        <v>0.39999999999999991</v>
      </c>
      <c r="Z328">
        <f t="shared" si="478"/>
        <v>0.39999999999999991</v>
      </c>
      <c r="AA328">
        <f t="shared" si="478"/>
        <v>0.34799999999999986</v>
      </c>
      <c r="AB328">
        <f t="shared" si="478"/>
        <v>0.39999999999999991</v>
      </c>
      <c r="AC328">
        <f t="shared" si="478"/>
        <v>0.39999999999999991</v>
      </c>
      <c r="AD328">
        <f t="shared" si="478"/>
        <v>0.39999999999999991</v>
      </c>
      <c r="AE328">
        <f t="shared" si="478"/>
        <v>0.39999999999999991</v>
      </c>
      <c r="AF328">
        <f t="shared" ref="AF328:AO332" si="479">AF327+(1-AF313)</f>
        <v>0.39999999999999991</v>
      </c>
      <c r="AG328">
        <f t="shared" si="479"/>
        <v>0.39999999999999991</v>
      </c>
      <c r="AH328">
        <f t="shared" si="479"/>
        <v>0.39999999999999991</v>
      </c>
      <c r="AI328">
        <f t="shared" si="479"/>
        <v>0.39999999999999991</v>
      </c>
      <c r="AJ328">
        <f t="shared" si="479"/>
        <v>0.39999999999999991</v>
      </c>
      <c r="AK328">
        <f t="shared" si="479"/>
        <v>0.39999999999999991</v>
      </c>
      <c r="AL328">
        <f t="shared" si="479"/>
        <v>0.39999999999999991</v>
      </c>
      <c r="AM328">
        <f t="shared" si="479"/>
        <v>0.39999999999999991</v>
      </c>
      <c r="AN328">
        <f t="shared" si="479"/>
        <v>0.39999999999999991</v>
      </c>
      <c r="AO328">
        <f t="shared" si="479"/>
        <v>0.39999999999999991</v>
      </c>
      <c r="AP328">
        <f t="shared" ref="AP328:AY332" si="480">AP327+(1-AP313)</f>
        <v>0.39999999999999991</v>
      </c>
      <c r="AQ328">
        <f t="shared" si="480"/>
        <v>0.39999999999999991</v>
      </c>
      <c r="AR328">
        <f t="shared" si="480"/>
        <v>0.39999999999999991</v>
      </c>
      <c r="AS328">
        <f t="shared" si="480"/>
        <v>0.39999999999999991</v>
      </c>
      <c r="AT328">
        <f t="shared" si="480"/>
        <v>0.39999999999999991</v>
      </c>
      <c r="AU328">
        <f t="shared" si="480"/>
        <v>0.39999999999999991</v>
      </c>
      <c r="AV328">
        <f t="shared" si="480"/>
        <v>0.39999999999999991</v>
      </c>
      <c r="AW328">
        <f t="shared" si="480"/>
        <v>0.39999999999999991</v>
      </c>
      <c r="AX328">
        <f t="shared" si="480"/>
        <v>0.39999999999999991</v>
      </c>
      <c r="AY328">
        <f t="shared" si="480"/>
        <v>0.39999999999999991</v>
      </c>
      <c r="AZ328">
        <f t="shared" ref="AZ328:BH332" si="481">AZ327+(1-AZ313)</f>
        <v>0.39999999999999991</v>
      </c>
      <c r="BA328">
        <f t="shared" si="481"/>
        <v>0.39999999999999991</v>
      </c>
      <c r="BB328">
        <f t="shared" si="481"/>
        <v>0.39999999999999991</v>
      </c>
      <c r="BC328">
        <f t="shared" si="481"/>
        <v>0.39999999999999991</v>
      </c>
      <c r="BD328">
        <f t="shared" si="481"/>
        <v>0.39999999999999991</v>
      </c>
      <c r="BE328">
        <f t="shared" si="481"/>
        <v>0.39999999999999991</v>
      </c>
      <c r="BF328">
        <f t="shared" si="481"/>
        <v>0.39999999999999991</v>
      </c>
      <c r="BG328">
        <f t="shared" si="481"/>
        <v>0.39999999999999991</v>
      </c>
      <c r="BH328">
        <f t="shared" si="481"/>
        <v>0.39999999999999991</v>
      </c>
    </row>
    <row r="329" spans="1:60" x14ac:dyDescent="0.25">
      <c r="A329" t="s">
        <v>806</v>
      </c>
      <c r="B329">
        <f t="shared" si="476"/>
        <v>1.2807999914945916</v>
      </c>
      <c r="C329">
        <f t="shared" si="476"/>
        <v>1.2807735914945915</v>
      </c>
      <c r="D329">
        <f t="shared" si="476"/>
        <v>1.2807999914945916</v>
      </c>
      <c r="E329">
        <f t="shared" si="476"/>
        <v>1.2807564241923757</v>
      </c>
      <c r="F329">
        <f t="shared" si="476"/>
        <v>1.2807999914945916</v>
      </c>
      <c r="G329">
        <f t="shared" si="476"/>
        <v>1.2807999914945916</v>
      </c>
      <c r="H329">
        <f t="shared" si="476"/>
        <v>1.2807999914945916</v>
      </c>
      <c r="I329">
        <f t="shared" si="476"/>
        <v>1.2807999914945916</v>
      </c>
      <c r="J329">
        <f t="shared" si="476"/>
        <v>1.2807999914945916</v>
      </c>
      <c r="K329">
        <f t="shared" si="476"/>
        <v>1.2807999914945916</v>
      </c>
      <c r="L329">
        <f t="shared" si="477"/>
        <v>1.2807999914945916</v>
      </c>
      <c r="M329">
        <f t="shared" si="477"/>
        <v>1.2807999914945916</v>
      </c>
      <c r="N329">
        <f t="shared" si="477"/>
        <v>1.2807999914945916</v>
      </c>
      <c r="O329">
        <f t="shared" si="477"/>
        <v>1.2807999914945916</v>
      </c>
      <c r="P329">
        <f t="shared" si="477"/>
        <v>1.2807999914945916</v>
      </c>
      <c r="Q329">
        <f t="shared" si="477"/>
        <v>1.2807999914945916</v>
      </c>
      <c r="R329">
        <f t="shared" si="477"/>
        <v>1.2807999914945916</v>
      </c>
      <c r="S329">
        <f t="shared" si="477"/>
        <v>1.2807999914945916</v>
      </c>
      <c r="T329">
        <f t="shared" si="477"/>
        <v>1.2807999914945916</v>
      </c>
      <c r="U329">
        <f t="shared" si="477"/>
        <v>1.2907999914945916</v>
      </c>
      <c r="V329">
        <f t="shared" si="478"/>
        <v>1.2907999914945916</v>
      </c>
      <c r="W329">
        <f t="shared" si="478"/>
        <v>1.2807999914945916</v>
      </c>
      <c r="X329">
        <f t="shared" si="478"/>
        <v>1.2807999914945916</v>
      </c>
      <c r="Y329">
        <f t="shared" si="478"/>
        <v>1.2807999914945916</v>
      </c>
      <c r="Z329">
        <f t="shared" si="478"/>
        <v>1.2807999914945916</v>
      </c>
      <c r="AA329">
        <f t="shared" si="478"/>
        <v>1.1142959926002947</v>
      </c>
      <c r="AB329">
        <f t="shared" si="478"/>
        <v>1.2807999914945916</v>
      </c>
      <c r="AC329">
        <f t="shared" si="478"/>
        <v>1.2807999914945916</v>
      </c>
      <c r="AD329">
        <f t="shared" si="478"/>
        <v>1.2807999914945916</v>
      </c>
      <c r="AE329">
        <f t="shared" si="478"/>
        <v>1.2807999914945916</v>
      </c>
      <c r="AF329">
        <f t="shared" si="479"/>
        <v>1.2807999914945916</v>
      </c>
      <c r="AG329">
        <f t="shared" si="479"/>
        <v>1.2807999914945916</v>
      </c>
      <c r="AH329">
        <f t="shared" si="479"/>
        <v>1.2807999914945916</v>
      </c>
      <c r="AI329">
        <f t="shared" si="479"/>
        <v>1.2807999914945916</v>
      </c>
      <c r="AJ329">
        <f t="shared" si="479"/>
        <v>1.2807999914945916</v>
      </c>
      <c r="AK329">
        <f t="shared" si="479"/>
        <v>1.2807999914945916</v>
      </c>
      <c r="AL329">
        <f t="shared" si="479"/>
        <v>1.2807999914945916</v>
      </c>
      <c r="AM329">
        <f t="shared" si="479"/>
        <v>1.2789942314945915</v>
      </c>
      <c r="AN329">
        <f t="shared" si="479"/>
        <v>1.2807999914945916</v>
      </c>
      <c r="AO329">
        <f t="shared" si="479"/>
        <v>1.2796278314945915</v>
      </c>
      <c r="AP329">
        <f t="shared" si="480"/>
        <v>1.2807999914945916</v>
      </c>
      <c r="AQ329">
        <f t="shared" si="480"/>
        <v>1.2807999914945916</v>
      </c>
      <c r="AR329">
        <f t="shared" si="480"/>
        <v>1.2807999914945916</v>
      </c>
      <c r="AS329">
        <f t="shared" si="480"/>
        <v>1.2707999914945916</v>
      </c>
      <c r="AT329">
        <f t="shared" si="480"/>
        <v>1.2807999914945916</v>
      </c>
      <c r="AU329">
        <f t="shared" si="480"/>
        <v>1.2807999914945916</v>
      </c>
      <c r="AV329">
        <f t="shared" si="480"/>
        <v>1.2807999914945916</v>
      </c>
      <c r="AW329">
        <f t="shared" si="480"/>
        <v>1.2807999914945916</v>
      </c>
      <c r="AX329">
        <f t="shared" si="480"/>
        <v>1.2807999914945916</v>
      </c>
      <c r="AY329">
        <f t="shared" si="480"/>
        <v>1.2807999914945916</v>
      </c>
      <c r="AZ329">
        <f t="shared" si="481"/>
        <v>1.2807999914945916</v>
      </c>
      <c r="BA329">
        <f t="shared" si="481"/>
        <v>1.2807999914945916</v>
      </c>
      <c r="BB329">
        <f t="shared" si="481"/>
        <v>1.2807999914945916</v>
      </c>
      <c r="BC329">
        <f t="shared" si="481"/>
        <v>1.2807999914945916</v>
      </c>
      <c r="BD329">
        <f t="shared" si="481"/>
        <v>1.2807999914945916</v>
      </c>
      <c r="BE329">
        <f t="shared" si="481"/>
        <v>1.2807999914945916</v>
      </c>
      <c r="BF329">
        <f t="shared" si="481"/>
        <v>1.2807999914945916</v>
      </c>
      <c r="BG329">
        <f t="shared" si="481"/>
        <v>1.2807999914945916</v>
      </c>
      <c r="BH329">
        <f t="shared" si="481"/>
        <v>1.2807999914945916</v>
      </c>
    </row>
    <row r="330" spans="1:60" x14ac:dyDescent="0.25">
      <c r="A330" t="s">
        <v>807</v>
      </c>
      <c r="B330">
        <f t="shared" si="476"/>
        <v>2.0183215753002943</v>
      </c>
      <c r="C330">
        <f t="shared" si="476"/>
        <v>2.0182449114438166</v>
      </c>
      <c r="D330">
        <f t="shared" si="476"/>
        <v>2.0183215753002943</v>
      </c>
      <c r="E330">
        <f t="shared" si="476"/>
        <v>2.0181950606017862</v>
      </c>
      <c r="F330">
        <f t="shared" si="476"/>
        <v>2.0183215753002943</v>
      </c>
      <c r="G330">
        <f t="shared" si="476"/>
        <v>2.0183215753002943</v>
      </c>
      <c r="H330">
        <f t="shared" si="476"/>
        <v>2.0183215753002943</v>
      </c>
      <c r="I330">
        <f t="shared" si="476"/>
        <v>2.0183215753002943</v>
      </c>
      <c r="J330">
        <f t="shared" si="476"/>
        <v>2.0183215753002943</v>
      </c>
      <c r="K330">
        <f t="shared" si="476"/>
        <v>2.0183215753002943</v>
      </c>
      <c r="L330">
        <f t="shared" si="477"/>
        <v>2.0183215753002943</v>
      </c>
      <c r="M330">
        <f t="shared" si="477"/>
        <v>2.0183215753002943</v>
      </c>
      <c r="N330">
        <f t="shared" si="477"/>
        <v>2.0183215753002943</v>
      </c>
      <c r="O330">
        <f t="shared" si="477"/>
        <v>2.0183215753002943</v>
      </c>
      <c r="P330">
        <f t="shared" si="477"/>
        <v>2.0183215753002943</v>
      </c>
      <c r="Q330">
        <f t="shared" si="477"/>
        <v>2.0183215753002943</v>
      </c>
      <c r="R330">
        <f t="shared" si="477"/>
        <v>2.0183215753002943</v>
      </c>
      <c r="S330">
        <f t="shared" si="477"/>
        <v>2.0183215753002943</v>
      </c>
      <c r="T330">
        <f t="shared" si="477"/>
        <v>2.0183215753002943</v>
      </c>
      <c r="U330">
        <f t="shared" si="477"/>
        <v>2.0476115748750239</v>
      </c>
      <c r="V330">
        <f t="shared" si="478"/>
        <v>2.0476115748750239</v>
      </c>
      <c r="W330">
        <f t="shared" si="478"/>
        <v>2.0183215753002943</v>
      </c>
      <c r="X330">
        <f t="shared" si="478"/>
        <v>2.0183215753002943</v>
      </c>
      <c r="Y330">
        <f t="shared" si="478"/>
        <v>2.0183215753002943</v>
      </c>
      <c r="Z330">
        <f t="shared" si="478"/>
        <v>2.0183215753002943</v>
      </c>
      <c r="AA330">
        <f t="shared" si="478"/>
        <v>1.7559397705112558</v>
      </c>
      <c r="AB330">
        <f t="shared" si="478"/>
        <v>2.0183215753002943</v>
      </c>
      <c r="AC330">
        <f t="shared" si="478"/>
        <v>2.0183215753002943</v>
      </c>
      <c r="AD330">
        <f t="shared" si="478"/>
        <v>2.0183215753002943</v>
      </c>
      <c r="AE330">
        <f t="shared" si="478"/>
        <v>2.0183215753002943</v>
      </c>
      <c r="AF330">
        <f t="shared" si="479"/>
        <v>2.0183215753002943</v>
      </c>
      <c r="AG330">
        <f t="shared" si="479"/>
        <v>2.0183215753002943</v>
      </c>
      <c r="AH330">
        <f t="shared" si="479"/>
        <v>2.0183215753002943</v>
      </c>
      <c r="AI330">
        <f t="shared" si="479"/>
        <v>2.0183215753002943</v>
      </c>
      <c r="AJ330">
        <f t="shared" si="479"/>
        <v>2.0183215753002943</v>
      </c>
      <c r="AK330">
        <f t="shared" si="479"/>
        <v>2.0183215753002943</v>
      </c>
      <c r="AL330">
        <f t="shared" si="479"/>
        <v>2.0183215753002943</v>
      </c>
      <c r="AM330">
        <f t="shared" si="479"/>
        <v>2.0130858002600318</v>
      </c>
      <c r="AN330">
        <f t="shared" si="479"/>
        <v>2.0183215753002943</v>
      </c>
      <c r="AO330">
        <f t="shared" si="479"/>
        <v>2.0149210576078067</v>
      </c>
      <c r="AP330">
        <f t="shared" si="480"/>
        <v>2.0183215753002943</v>
      </c>
      <c r="AQ330">
        <f t="shared" si="480"/>
        <v>2.0183215753002943</v>
      </c>
      <c r="AR330">
        <f t="shared" si="480"/>
        <v>2.0183215753002943</v>
      </c>
      <c r="AS330">
        <f t="shared" si="480"/>
        <v>1.9895315757255647</v>
      </c>
      <c r="AT330">
        <f t="shared" si="480"/>
        <v>2.0183215753002943</v>
      </c>
      <c r="AU330">
        <f t="shared" si="480"/>
        <v>2.0183215753002943</v>
      </c>
      <c r="AV330">
        <f t="shared" si="480"/>
        <v>2.0183215753002943</v>
      </c>
      <c r="AW330">
        <f t="shared" si="480"/>
        <v>2.0183215753002943</v>
      </c>
      <c r="AX330">
        <f t="shared" si="480"/>
        <v>2.0183215753002943</v>
      </c>
      <c r="AY330">
        <f t="shared" si="480"/>
        <v>2.0183215753002943</v>
      </c>
      <c r="AZ330">
        <f t="shared" si="481"/>
        <v>2.0183215753002943</v>
      </c>
      <c r="BA330">
        <f t="shared" si="481"/>
        <v>2.0183215753002943</v>
      </c>
      <c r="BB330">
        <f t="shared" si="481"/>
        <v>2.0183215753002943</v>
      </c>
      <c r="BC330">
        <f t="shared" si="481"/>
        <v>2.0183215753002943</v>
      </c>
      <c r="BD330">
        <f t="shared" si="481"/>
        <v>2.0183215753002943</v>
      </c>
      <c r="BE330">
        <f t="shared" si="481"/>
        <v>2.0183215753002943</v>
      </c>
      <c r="BF330">
        <f t="shared" si="481"/>
        <v>2.0183215753002943</v>
      </c>
      <c r="BG330">
        <f t="shared" si="481"/>
        <v>2.0183215753002943</v>
      </c>
      <c r="BH330">
        <f t="shared" si="481"/>
        <v>2.0183215753002943</v>
      </c>
    </row>
    <row r="331" spans="1:60" x14ac:dyDescent="0.25">
      <c r="A331" t="s">
        <v>808</v>
      </c>
      <c r="B331">
        <f t="shared" si="476"/>
        <v>2.7985401276438893</v>
      </c>
      <c r="C331">
        <f t="shared" si="476"/>
        <v>2.798429769310594</v>
      </c>
      <c r="D331">
        <f t="shared" si="476"/>
        <v>2.7985401276438893</v>
      </c>
      <c r="E331">
        <f t="shared" si="476"/>
        <v>2.7983580107413948</v>
      </c>
      <c r="F331">
        <f t="shared" si="476"/>
        <v>2.7985401276438893</v>
      </c>
      <c r="G331">
        <f t="shared" si="476"/>
        <v>2.7985401276438893</v>
      </c>
      <c r="H331">
        <f t="shared" si="476"/>
        <v>2.7985401276438893</v>
      </c>
      <c r="I331">
        <f t="shared" si="476"/>
        <v>2.7985401276438893</v>
      </c>
      <c r="J331">
        <f t="shared" si="476"/>
        <v>2.7985401276438893</v>
      </c>
      <c r="K331">
        <f t="shared" si="476"/>
        <v>2.7985401276438893</v>
      </c>
      <c r="L331">
        <f t="shared" si="477"/>
        <v>2.7985401276438893</v>
      </c>
      <c r="M331">
        <f t="shared" si="477"/>
        <v>2.7985401276438893</v>
      </c>
      <c r="N331">
        <f t="shared" si="477"/>
        <v>2.7985401276438893</v>
      </c>
      <c r="O331">
        <f t="shared" si="477"/>
        <v>2.7985401276438893</v>
      </c>
      <c r="P331">
        <f t="shared" si="477"/>
        <v>2.7985401276438893</v>
      </c>
      <c r="Q331">
        <f t="shared" si="477"/>
        <v>2.7985401276438893</v>
      </c>
      <c r="R331">
        <f t="shared" si="477"/>
        <v>2.7985401276438893</v>
      </c>
      <c r="S331">
        <f t="shared" si="477"/>
        <v>2.7985401276438893</v>
      </c>
      <c r="T331">
        <f t="shared" si="477"/>
        <v>2.7985401276438893</v>
      </c>
      <c r="U331">
        <f t="shared" si="477"/>
        <v>2.8410019965196871</v>
      </c>
      <c r="V331">
        <f t="shared" si="478"/>
        <v>2.8410019965196871</v>
      </c>
      <c r="W331">
        <f t="shared" si="478"/>
        <v>2.7985401276438893</v>
      </c>
      <c r="X331">
        <f t="shared" si="478"/>
        <v>2.7985401276438893</v>
      </c>
      <c r="Y331">
        <f t="shared" si="478"/>
        <v>2.7985401276438893</v>
      </c>
      <c r="Z331">
        <f t="shared" si="478"/>
        <v>2.7985401276438893</v>
      </c>
      <c r="AA331">
        <f t="shared" si="478"/>
        <v>2.4867299110501833</v>
      </c>
      <c r="AB331">
        <f t="shared" si="478"/>
        <v>2.7985401276438893</v>
      </c>
      <c r="AC331">
        <f t="shared" si="478"/>
        <v>2.7985401276438893</v>
      </c>
      <c r="AD331">
        <f t="shared" si="478"/>
        <v>2.7985401276438893</v>
      </c>
      <c r="AE331">
        <f t="shared" si="478"/>
        <v>2.7985401276438893</v>
      </c>
      <c r="AF331">
        <f t="shared" si="479"/>
        <v>2.7985401276438893</v>
      </c>
      <c r="AG331">
        <f t="shared" si="479"/>
        <v>2.7985401276438893</v>
      </c>
      <c r="AH331">
        <f t="shared" si="479"/>
        <v>2.7985401276438893</v>
      </c>
      <c r="AI331">
        <f t="shared" si="479"/>
        <v>2.7985401276438893</v>
      </c>
      <c r="AJ331">
        <f t="shared" si="479"/>
        <v>2.7985401276438893</v>
      </c>
      <c r="AK331">
        <f t="shared" si="479"/>
        <v>2.7985401276438893</v>
      </c>
      <c r="AL331">
        <f t="shared" si="479"/>
        <v>2.7985401276438893</v>
      </c>
      <c r="AM331">
        <f t="shared" si="479"/>
        <v>2.7910125141805242</v>
      </c>
      <c r="AN331">
        <f t="shared" si="479"/>
        <v>2.7985401276438893</v>
      </c>
      <c r="AO331">
        <f t="shared" si="479"/>
        <v>2.7936489573213437</v>
      </c>
      <c r="AP331">
        <f t="shared" si="480"/>
        <v>2.7985401276438893</v>
      </c>
      <c r="AQ331">
        <f t="shared" si="480"/>
        <v>2.7985401276438893</v>
      </c>
      <c r="AR331">
        <f t="shared" si="480"/>
        <v>2.7985401276438893</v>
      </c>
      <c r="AS331">
        <f t="shared" si="480"/>
        <v>2.7573812587361965</v>
      </c>
      <c r="AT331">
        <f t="shared" si="480"/>
        <v>2.7985401276438893</v>
      </c>
      <c r="AU331">
        <f t="shared" si="480"/>
        <v>2.7985401276438893</v>
      </c>
      <c r="AV331">
        <f t="shared" si="480"/>
        <v>2.7985401276438893</v>
      </c>
      <c r="AW331">
        <f t="shared" si="480"/>
        <v>2.7985401276438893</v>
      </c>
      <c r="AX331">
        <f t="shared" si="480"/>
        <v>2.7985401276438893</v>
      </c>
      <c r="AY331">
        <f t="shared" si="480"/>
        <v>2.7985401276438893</v>
      </c>
      <c r="AZ331">
        <f t="shared" si="481"/>
        <v>2.7985401276438893</v>
      </c>
      <c r="BA331">
        <f t="shared" si="481"/>
        <v>2.7985401276438893</v>
      </c>
      <c r="BB331">
        <f t="shared" si="481"/>
        <v>2.7985401276438893</v>
      </c>
      <c r="BC331">
        <f t="shared" si="481"/>
        <v>2.7985401276438893</v>
      </c>
      <c r="BD331">
        <f t="shared" si="481"/>
        <v>2.7985401276438893</v>
      </c>
      <c r="BE331">
        <f t="shared" si="481"/>
        <v>2.7985401276438893</v>
      </c>
      <c r="BF331">
        <f t="shared" si="481"/>
        <v>2.7985401276438893</v>
      </c>
      <c r="BG331">
        <f t="shared" si="481"/>
        <v>2.7985401276438893</v>
      </c>
      <c r="BH331">
        <f t="shared" si="481"/>
        <v>2.7985401276438893</v>
      </c>
    </row>
    <row r="332" spans="1:60" x14ac:dyDescent="0.25">
      <c r="A332" t="s">
        <v>809</v>
      </c>
      <c r="B332">
        <f t="shared" si="476"/>
        <v>3.5660349824553044</v>
      </c>
      <c r="C332">
        <f t="shared" si="476"/>
        <v>3.5658831728761982</v>
      </c>
      <c r="D332">
        <f t="shared" si="476"/>
        <v>3.5660349824553044</v>
      </c>
      <c r="E332">
        <f t="shared" si="476"/>
        <v>3.5657844610232141</v>
      </c>
      <c r="F332">
        <f t="shared" si="476"/>
        <v>3.5660349824553044</v>
      </c>
      <c r="G332">
        <f t="shared" si="476"/>
        <v>3.5660349824553044</v>
      </c>
      <c r="H332">
        <f t="shared" si="476"/>
        <v>3.5660349824553044</v>
      </c>
      <c r="I332">
        <f t="shared" si="476"/>
        <v>3.5660349824553044</v>
      </c>
      <c r="J332">
        <f t="shared" si="476"/>
        <v>3.5660349824553044</v>
      </c>
      <c r="K332">
        <f t="shared" si="476"/>
        <v>3.5660349824553044</v>
      </c>
      <c r="L332">
        <f t="shared" si="477"/>
        <v>3.5660349824553044</v>
      </c>
      <c r="M332">
        <f t="shared" si="477"/>
        <v>3.5660349824553044</v>
      </c>
      <c r="N332">
        <f t="shared" si="477"/>
        <v>3.5660349824553044</v>
      </c>
      <c r="O332">
        <f t="shared" si="477"/>
        <v>3.5660349824553044</v>
      </c>
      <c r="P332">
        <f t="shared" si="477"/>
        <v>3.5660349824553044</v>
      </c>
      <c r="Q332">
        <f t="shared" si="477"/>
        <v>3.5660349824553044</v>
      </c>
      <c r="R332">
        <f t="shared" si="477"/>
        <v>3.5660349824553044</v>
      </c>
      <c r="S332">
        <f t="shared" si="477"/>
        <v>3.5660349824553044</v>
      </c>
      <c r="T332">
        <f t="shared" si="477"/>
        <v>3.5660349824553044</v>
      </c>
      <c r="U332">
        <f t="shared" si="477"/>
        <v>3.6244063945404204</v>
      </c>
      <c r="V332">
        <f t="shared" si="478"/>
        <v>3.6244063945404204</v>
      </c>
      <c r="W332">
        <f t="shared" si="478"/>
        <v>3.5660349824553044</v>
      </c>
      <c r="X332">
        <f t="shared" si="478"/>
        <v>3.5660349824553044</v>
      </c>
      <c r="Y332">
        <f t="shared" si="478"/>
        <v>3.5660349824553044</v>
      </c>
      <c r="Z332">
        <f t="shared" si="478"/>
        <v>3.5660349824553044</v>
      </c>
      <c r="AA332">
        <f t="shared" si="478"/>
        <v>3.2689544336304115</v>
      </c>
      <c r="AB332">
        <f t="shared" si="478"/>
        <v>3.5660349824553044</v>
      </c>
      <c r="AC332">
        <f t="shared" si="478"/>
        <v>3.5660349824553044</v>
      </c>
      <c r="AD332">
        <f t="shared" si="478"/>
        <v>3.5660349824553044</v>
      </c>
      <c r="AE332">
        <f t="shared" si="478"/>
        <v>3.5660349824553044</v>
      </c>
      <c r="AF332">
        <f t="shared" si="479"/>
        <v>3.5660349824553044</v>
      </c>
      <c r="AG332">
        <f t="shared" si="479"/>
        <v>3.5660349824553044</v>
      </c>
      <c r="AH332">
        <f t="shared" si="479"/>
        <v>3.5660349824553044</v>
      </c>
      <c r="AI332">
        <f t="shared" si="479"/>
        <v>3.5660349824553044</v>
      </c>
      <c r="AJ332">
        <f t="shared" si="479"/>
        <v>3.5660349824553044</v>
      </c>
      <c r="AK332">
        <f t="shared" si="479"/>
        <v>3.5660349824553044</v>
      </c>
      <c r="AL332">
        <f t="shared" si="479"/>
        <v>3.5660349824553044</v>
      </c>
      <c r="AM332">
        <f t="shared" si="479"/>
        <v>3.5556784645334338</v>
      </c>
      <c r="AN332">
        <f t="shared" si="479"/>
        <v>3.5660349824553044</v>
      </c>
      <c r="AO332">
        <f t="shared" si="479"/>
        <v>3.559306042410892</v>
      </c>
      <c r="AP332">
        <f t="shared" si="480"/>
        <v>3.5660349824553044</v>
      </c>
      <c r="AQ332">
        <f t="shared" si="480"/>
        <v>3.5660349824553044</v>
      </c>
      <c r="AR332">
        <f t="shared" si="480"/>
        <v>3.5660349824553044</v>
      </c>
      <c r="AS332">
        <f t="shared" si="480"/>
        <v>3.5093657947965746</v>
      </c>
      <c r="AT332">
        <f t="shared" si="480"/>
        <v>3.5660349824553044</v>
      </c>
      <c r="AU332">
        <f t="shared" si="480"/>
        <v>3.5660349824553044</v>
      </c>
      <c r="AV332">
        <f t="shared" si="480"/>
        <v>3.5660349824553044</v>
      </c>
      <c r="AW332">
        <f t="shared" si="480"/>
        <v>3.5660349824553044</v>
      </c>
      <c r="AX332">
        <f t="shared" si="480"/>
        <v>3.5660349824553044</v>
      </c>
      <c r="AY332">
        <f t="shared" si="480"/>
        <v>3.5660349824553044</v>
      </c>
      <c r="AZ332">
        <f t="shared" si="481"/>
        <v>3.5660349824553044</v>
      </c>
      <c r="BA332">
        <f t="shared" si="481"/>
        <v>3.5660349824553044</v>
      </c>
      <c r="BB332">
        <f t="shared" si="481"/>
        <v>3.5660349824553044</v>
      </c>
      <c r="BC332">
        <f t="shared" si="481"/>
        <v>3.5660349824553044</v>
      </c>
      <c r="BD332">
        <f t="shared" si="481"/>
        <v>3.5660349824553044</v>
      </c>
      <c r="BE332">
        <f t="shared" si="481"/>
        <v>3.5660349824553044</v>
      </c>
      <c r="BF332">
        <f t="shared" si="481"/>
        <v>3.5660349824553044</v>
      </c>
      <c r="BG332">
        <f t="shared" si="481"/>
        <v>3.5660349824553044</v>
      </c>
      <c r="BH332">
        <f t="shared" si="481"/>
        <v>3.5660349824553044</v>
      </c>
    </row>
    <row r="334" spans="1:60" x14ac:dyDescent="0.25">
      <c r="A334" s="101" t="s">
        <v>810</v>
      </c>
    </row>
    <row r="335" spans="1:60" x14ac:dyDescent="0.25">
      <c r="A335" t="s">
        <v>811</v>
      </c>
      <c r="B335">
        <f t="shared" ref="B335:AG335" si="482">INDEX(B328:B332,B228)</f>
        <v>3.5660349824553044</v>
      </c>
      <c r="C335">
        <f t="shared" si="482"/>
        <v>3.5658831728761982</v>
      </c>
      <c r="D335">
        <f t="shared" si="482"/>
        <v>3.5660349824553044</v>
      </c>
      <c r="E335">
        <f t="shared" si="482"/>
        <v>3.5657844610232141</v>
      </c>
      <c r="F335">
        <f t="shared" si="482"/>
        <v>3.5660349824553044</v>
      </c>
      <c r="G335">
        <f t="shared" si="482"/>
        <v>3.5660349824553044</v>
      </c>
      <c r="H335">
        <f t="shared" si="482"/>
        <v>3.5660349824553044</v>
      </c>
      <c r="I335">
        <f t="shared" si="482"/>
        <v>3.5660349824553044</v>
      </c>
      <c r="J335">
        <f t="shared" si="482"/>
        <v>3.5660349824553044</v>
      </c>
      <c r="K335">
        <f t="shared" si="482"/>
        <v>3.5660349824553044</v>
      </c>
      <c r="L335">
        <f t="shared" si="482"/>
        <v>3.5660349824553044</v>
      </c>
      <c r="M335">
        <f t="shared" si="482"/>
        <v>3.5660349824553044</v>
      </c>
      <c r="N335">
        <f t="shared" si="482"/>
        <v>3.5660349824553044</v>
      </c>
      <c r="O335">
        <f t="shared" si="482"/>
        <v>3.5660349824553044</v>
      </c>
      <c r="P335">
        <f t="shared" si="482"/>
        <v>3.5660349824553044</v>
      </c>
      <c r="Q335">
        <f t="shared" si="482"/>
        <v>3.5660349824553044</v>
      </c>
      <c r="R335">
        <f t="shared" si="482"/>
        <v>3.5660349824553044</v>
      </c>
      <c r="S335">
        <f t="shared" si="482"/>
        <v>3.5660349824553044</v>
      </c>
      <c r="T335">
        <f t="shared" si="482"/>
        <v>3.5660349824553044</v>
      </c>
      <c r="U335">
        <f t="shared" si="482"/>
        <v>3.6244063945404204</v>
      </c>
      <c r="V335">
        <f t="shared" si="482"/>
        <v>3.6244063945404204</v>
      </c>
      <c r="W335">
        <f t="shared" si="482"/>
        <v>3.5660349824553044</v>
      </c>
      <c r="X335">
        <f t="shared" si="482"/>
        <v>3.5660349824553044</v>
      </c>
      <c r="Y335">
        <f t="shared" si="482"/>
        <v>3.5660349824553044</v>
      </c>
      <c r="Z335">
        <f t="shared" si="482"/>
        <v>3.5660349824553044</v>
      </c>
      <c r="AA335">
        <f t="shared" si="482"/>
        <v>3.2689544336304115</v>
      </c>
      <c r="AB335">
        <f t="shared" si="482"/>
        <v>3.5660349824553044</v>
      </c>
      <c r="AC335">
        <f t="shared" si="482"/>
        <v>3.5660349824553044</v>
      </c>
      <c r="AD335">
        <f t="shared" si="482"/>
        <v>3.5660349824553044</v>
      </c>
      <c r="AE335">
        <f t="shared" si="482"/>
        <v>3.5660349824553044</v>
      </c>
      <c r="AF335">
        <f t="shared" si="482"/>
        <v>3.5660349824553044</v>
      </c>
      <c r="AG335">
        <f t="shared" si="482"/>
        <v>3.5660349824553044</v>
      </c>
      <c r="AH335">
        <f t="shared" ref="AH335:BH335" si="483">INDEX(AH328:AH332,AH228)</f>
        <v>3.5660349824553044</v>
      </c>
      <c r="AI335">
        <f t="shared" si="483"/>
        <v>3.5660349824553044</v>
      </c>
      <c r="AJ335">
        <f t="shared" si="483"/>
        <v>3.5660349824553044</v>
      </c>
      <c r="AK335">
        <f t="shared" si="483"/>
        <v>3.5660349824553044</v>
      </c>
      <c r="AL335">
        <f t="shared" si="483"/>
        <v>3.5660349824553044</v>
      </c>
      <c r="AM335">
        <f t="shared" si="483"/>
        <v>3.5556784645334338</v>
      </c>
      <c r="AN335">
        <f t="shared" si="483"/>
        <v>3.5660349824553044</v>
      </c>
      <c r="AO335">
        <f t="shared" si="483"/>
        <v>3.559306042410892</v>
      </c>
      <c r="AP335">
        <f t="shared" si="483"/>
        <v>3.5660349824553044</v>
      </c>
      <c r="AQ335">
        <f t="shared" si="483"/>
        <v>3.5660349824553044</v>
      </c>
      <c r="AR335">
        <f t="shared" si="483"/>
        <v>3.5660349824553044</v>
      </c>
      <c r="AS335">
        <f t="shared" si="483"/>
        <v>3.5093657947965746</v>
      </c>
      <c r="AT335">
        <f t="shared" si="483"/>
        <v>3.5660349824553044</v>
      </c>
      <c r="AU335">
        <f t="shared" si="483"/>
        <v>3.5660349824553044</v>
      </c>
      <c r="AV335">
        <f t="shared" si="483"/>
        <v>3.5660349824553044</v>
      </c>
      <c r="AW335">
        <f t="shared" si="483"/>
        <v>3.5660349824553044</v>
      </c>
      <c r="AX335">
        <f t="shared" si="483"/>
        <v>3.5660349824553044</v>
      </c>
      <c r="AY335">
        <f t="shared" si="483"/>
        <v>3.5660349824553044</v>
      </c>
      <c r="AZ335">
        <f t="shared" si="483"/>
        <v>3.5660349824553044</v>
      </c>
      <c r="BA335">
        <f t="shared" si="483"/>
        <v>3.5660349824553044</v>
      </c>
      <c r="BB335">
        <f t="shared" si="483"/>
        <v>3.5660349824553044</v>
      </c>
      <c r="BC335">
        <f t="shared" si="483"/>
        <v>3.5660349824553044</v>
      </c>
      <c r="BD335">
        <f t="shared" si="483"/>
        <v>3.5660349824553044</v>
      </c>
      <c r="BE335">
        <f t="shared" si="483"/>
        <v>3.5660349824553044</v>
      </c>
      <c r="BF335">
        <f t="shared" si="483"/>
        <v>3.5660349824553044</v>
      </c>
      <c r="BG335">
        <f t="shared" si="483"/>
        <v>3.5660349824553044</v>
      </c>
      <c r="BH335">
        <f t="shared" si="483"/>
        <v>3.5660349824553044</v>
      </c>
    </row>
    <row r="336" spans="1:60" x14ac:dyDescent="0.25">
      <c r="A336" t="s">
        <v>812</v>
      </c>
      <c r="B336">
        <f t="shared" ref="B336:AG336" si="484">B335*B$90+B$94-(B228+INDEX(B321:B325,B228))*RelentlessStrikes</f>
        <v>177.64139929821218</v>
      </c>
      <c r="C336">
        <f t="shared" si="484"/>
        <v>177.63532691504793</v>
      </c>
      <c r="D336">
        <f t="shared" si="484"/>
        <v>177.64139929821218</v>
      </c>
      <c r="E336">
        <f t="shared" si="484"/>
        <v>177.63137844092856</v>
      </c>
      <c r="F336">
        <f t="shared" si="484"/>
        <v>177.64139929821218</v>
      </c>
      <c r="G336">
        <f t="shared" si="484"/>
        <v>177.64139929821218</v>
      </c>
      <c r="H336">
        <f t="shared" si="484"/>
        <v>177.66186736910754</v>
      </c>
      <c r="I336">
        <f t="shared" si="484"/>
        <v>177.65119012345679</v>
      </c>
      <c r="J336">
        <f t="shared" si="484"/>
        <v>177.64139929821218</v>
      </c>
      <c r="K336">
        <f t="shared" si="484"/>
        <v>177.64139929821218</v>
      </c>
      <c r="L336">
        <f t="shared" si="484"/>
        <v>177.64139929821218</v>
      </c>
      <c r="M336">
        <f t="shared" si="484"/>
        <v>177.64139929821218</v>
      </c>
      <c r="N336">
        <f t="shared" si="484"/>
        <v>177.64139929821218</v>
      </c>
      <c r="O336">
        <f t="shared" si="484"/>
        <v>177.64139929821218</v>
      </c>
      <c r="P336">
        <f t="shared" si="484"/>
        <v>177.64139929821218</v>
      </c>
      <c r="Q336">
        <f t="shared" si="484"/>
        <v>177.64139929821218</v>
      </c>
      <c r="R336">
        <f t="shared" si="484"/>
        <v>177.64139929821218</v>
      </c>
      <c r="S336">
        <f t="shared" si="484"/>
        <v>177.64139929821218</v>
      </c>
      <c r="T336">
        <f t="shared" si="484"/>
        <v>177.64139929821218</v>
      </c>
      <c r="U336">
        <f t="shared" si="484"/>
        <v>179.97625578161683</v>
      </c>
      <c r="V336">
        <f t="shared" si="484"/>
        <v>179.97625578161683</v>
      </c>
      <c r="W336">
        <f t="shared" si="484"/>
        <v>177.64139929821218</v>
      </c>
      <c r="X336">
        <f t="shared" si="484"/>
        <v>177.64139929821218</v>
      </c>
      <c r="Y336">
        <f t="shared" si="484"/>
        <v>177.64139929821218</v>
      </c>
      <c r="Z336">
        <f t="shared" si="484"/>
        <v>177.64139929821218</v>
      </c>
      <c r="AA336">
        <f t="shared" si="484"/>
        <v>165.75817734521647</v>
      </c>
      <c r="AB336">
        <f t="shared" si="484"/>
        <v>177.64139929821218</v>
      </c>
      <c r="AC336">
        <f t="shared" si="484"/>
        <v>177.64139929821218</v>
      </c>
      <c r="AD336">
        <f t="shared" si="484"/>
        <v>177.64139929821218</v>
      </c>
      <c r="AE336">
        <f t="shared" si="484"/>
        <v>177.64139929821218</v>
      </c>
      <c r="AF336">
        <f t="shared" si="484"/>
        <v>177.64139929821218</v>
      </c>
      <c r="AG336">
        <f t="shared" si="484"/>
        <v>177.64139929821218</v>
      </c>
      <c r="AH336">
        <f t="shared" ref="AH336:BH336" si="485">AH335*AH$90+AH$94-(AH228+INDEX(AH321:AH325,AH228))*RelentlessStrikes</f>
        <v>177.64139929821218</v>
      </c>
      <c r="AI336">
        <f t="shared" si="485"/>
        <v>177.64139929821218</v>
      </c>
      <c r="AJ336">
        <f t="shared" si="485"/>
        <v>177.64139929821218</v>
      </c>
      <c r="AK336">
        <f t="shared" si="485"/>
        <v>177.64139929821218</v>
      </c>
      <c r="AL336">
        <f t="shared" si="485"/>
        <v>177.64139929821218</v>
      </c>
      <c r="AM336">
        <f t="shared" si="485"/>
        <v>177.22713858133736</v>
      </c>
      <c r="AN336">
        <f t="shared" si="485"/>
        <v>177.64139929821218</v>
      </c>
      <c r="AO336">
        <f t="shared" si="485"/>
        <v>177.37224169643568</v>
      </c>
      <c r="AP336">
        <f t="shared" si="485"/>
        <v>177.64139929821218</v>
      </c>
      <c r="AQ336">
        <f t="shared" si="485"/>
        <v>177.64139929821218</v>
      </c>
      <c r="AR336">
        <f t="shared" si="485"/>
        <v>177.64139929821218</v>
      </c>
      <c r="AS336">
        <f t="shared" si="485"/>
        <v>175.37463179186298</v>
      </c>
      <c r="AT336">
        <f t="shared" si="485"/>
        <v>177.64139929821218</v>
      </c>
      <c r="AU336">
        <f t="shared" si="485"/>
        <v>177.64139929821218</v>
      </c>
      <c r="AV336">
        <f t="shared" si="485"/>
        <v>177.64139929821218</v>
      </c>
      <c r="AW336">
        <f t="shared" si="485"/>
        <v>177.64139929821218</v>
      </c>
      <c r="AX336">
        <f t="shared" si="485"/>
        <v>177.64139929821218</v>
      </c>
      <c r="AY336">
        <f t="shared" si="485"/>
        <v>177.64139929821218</v>
      </c>
      <c r="AZ336">
        <f t="shared" si="485"/>
        <v>177.64139929821218</v>
      </c>
      <c r="BA336">
        <f t="shared" si="485"/>
        <v>177.64139929821218</v>
      </c>
      <c r="BB336">
        <f t="shared" si="485"/>
        <v>177.64139929821218</v>
      </c>
      <c r="BC336">
        <f t="shared" si="485"/>
        <v>177.64139929821218</v>
      </c>
      <c r="BD336">
        <f t="shared" si="485"/>
        <v>177.64139929821218</v>
      </c>
      <c r="BE336">
        <f t="shared" si="485"/>
        <v>177.64139929821218</v>
      </c>
      <c r="BF336">
        <f t="shared" si="485"/>
        <v>177.64139929821218</v>
      </c>
      <c r="BG336">
        <f t="shared" si="485"/>
        <v>177.64139929821218</v>
      </c>
      <c r="BH336">
        <f t="shared" si="485"/>
        <v>177.64139929821218</v>
      </c>
    </row>
    <row r="337" spans="1:60" x14ac:dyDescent="0.25">
      <c r="A337" t="s">
        <v>813</v>
      </c>
      <c r="B337">
        <f t="shared" ref="B337:AG337" si="486">B336/B298</f>
        <v>10.699187639940757</v>
      </c>
      <c r="C337">
        <f t="shared" si="486"/>
        <v>10.698821905561537</v>
      </c>
      <c r="D337">
        <f t="shared" si="486"/>
        <v>10.699187639940757</v>
      </c>
      <c r="E337">
        <f t="shared" si="486"/>
        <v>10.698584092384758</v>
      </c>
      <c r="F337">
        <f t="shared" si="486"/>
        <v>10.700168990932672</v>
      </c>
      <c r="G337">
        <f t="shared" si="486"/>
        <v>10.700168990932672</v>
      </c>
      <c r="H337">
        <f t="shared" si="486"/>
        <v>10.701401878189607</v>
      </c>
      <c r="I337">
        <f t="shared" si="486"/>
        <v>10.700758737945993</v>
      </c>
      <c r="J337">
        <f t="shared" si="486"/>
        <v>10.698450004512281</v>
      </c>
      <c r="K337">
        <f t="shared" si="486"/>
        <v>10.699187639940757</v>
      </c>
      <c r="L337">
        <f t="shared" si="486"/>
        <v>10.699187639940757</v>
      </c>
      <c r="M337">
        <f t="shared" si="486"/>
        <v>10.699187639940757</v>
      </c>
      <c r="N337">
        <f t="shared" si="486"/>
        <v>10.699187639940757</v>
      </c>
      <c r="O337">
        <f t="shared" si="486"/>
        <v>10.699187639940757</v>
      </c>
      <c r="P337">
        <f t="shared" si="486"/>
        <v>10.699187639940757</v>
      </c>
      <c r="Q337">
        <f t="shared" si="486"/>
        <v>10.699187639940757</v>
      </c>
      <c r="R337">
        <f t="shared" si="486"/>
        <v>10.900303108900738</v>
      </c>
      <c r="S337">
        <f t="shared" si="486"/>
        <v>11.082585115305495</v>
      </c>
      <c r="T337">
        <f t="shared" si="486"/>
        <v>10.699187639940757</v>
      </c>
      <c r="U337">
        <f t="shared" si="486"/>
        <v>10.839814023919764</v>
      </c>
      <c r="V337">
        <f t="shared" si="486"/>
        <v>10.839814023919764</v>
      </c>
      <c r="W337">
        <f t="shared" si="486"/>
        <v>10.699187639940757</v>
      </c>
      <c r="X337">
        <f t="shared" si="486"/>
        <v>10.699187639940757</v>
      </c>
      <c r="Y337">
        <f t="shared" si="486"/>
        <v>10.699187639940757</v>
      </c>
      <c r="Z337">
        <f t="shared" si="486"/>
        <v>10.100798449895423</v>
      </c>
      <c r="AA337">
        <f t="shared" si="486"/>
        <v>9.9834714727384863</v>
      </c>
      <c r="AB337">
        <f t="shared" si="486"/>
        <v>10.488614255497236</v>
      </c>
      <c r="AC337">
        <f t="shared" si="486"/>
        <v>10.699187639940757</v>
      </c>
      <c r="AD337">
        <f t="shared" si="486"/>
        <v>10.699187639940757</v>
      </c>
      <c r="AE337">
        <f t="shared" si="486"/>
        <v>10.699187639940757</v>
      </c>
      <c r="AF337">
        <f t="shared" si="486"/>
        <v>10.699187639940757</v>
      </c>
      <c r="AG337">
        <f t="shared" si="486"/>
        <v>10.699187639940757</v>
      </c>
      <c r="AH337">
        <f t="shared" ref="AH337:BH337" si="487">AH336/AH298</f>
        <v>10.699187639940757</v>
      </c>
      <c r="AI337">
        <f t="shared" si="487"/>
        <v>10.699187639940757</v>
      </c>
      <c r="AJ337">
        <f t="shared" si="487"/>
        <v>10.699187639940757</v>
      </c>
      <c r="AK337">
        <f t="shared" si="487"/>
        <v>10.699187639940757</v>
      </c>
      <c r="AL337">
        <f t="shared" si="487"/>
        <v>10.699187639940757</v>
      </c>
      <c r="AM337">
        <f t="shared" si="487"/>
        <v>10.661666877519069</v>
      </c>
      <c r="AN337">
        <f t="shared" si="487"/>
        <v>10.699187639940757</v>
      </c>
      <c r="AO337">
        <f t="shared" si="487"/>
        <v>10.674806852035392</v>
      </c>
      <c r="AP337">
        <f t="shared" si="487"/>
        <v>10.699187639940757</v>
      </c>
      <c r="AQ337">
        <f t="shared" si="487"/>
        <v>10.699187639940757</v>
      </c>
      <c r="AR337">
        <f t="shared" si="487"/>
        <v>10.699187639940757</v>
      </c>
      <c r="AS337">
        <f t="shared" si="487"/>
        <v>10.562662196083849</v>
      </c>
      <c r="AT337">
        <f t="shared" si="487"/>
        <v>10.699187639940757</v>
      </c>
      <c r="AU337">
        <f t="shared" si="487"/>
        <v>10.699187639940757</v>
      </c>
      <c r="AV337">
        <f t="shared" si="487"/>
        <v>10.699187639940757</v>
      </c>
      <c r="AW337">
        <f t="shared" si="487"/>
        <v>10.699187639940757</v>
      </c>
      <c r="AX337">
        <f t="shared" si="487"/>
        <v>10.699187639940757</v>
      </c>
      <c r="AY337">
        <f t="shared" si="487"/>
        <v>10.699187639940757</v>
      </c>
      <c r="AZ337">
        <f t="shared" si="487"/>
        <v>10.699187639940757</v>
      </c>
      <c r="BA337">
        <f t="shared" si="487"/>
        <v>10.699187639940757</v>
      </c>
      <c r="BB337">
        <f t="shared" si="487"/>
        <v>10.699187639940757</v>
      </c>
      <c r="BC337">
        <f t="shared" si="487"/>
        <v>10.699187639940757</v>
      </c>
      <c r="BD337">
        <f t="shared" si="487"/>
        <v>10.699187639940757</v>
      </c>
      <c r="BE337">
        <f t="shared" si="487"/>
        <v>10.699187639940757</v>
      </c>
      <c r="BF337">
        <f t="shared" si="487"/>
        <v>10.699187639940757</v>
      </c>
      <c r="BG337">
        <f t="shared" si="487"/>
        <v>10.699187639940757</v>
      </c>
      <c r="BH337">
        <f t="shared" si="487"/>
        <v>10.699187639940757</v>
      </c>
    </row>
    <row r="338" spans="1:60" x14ac:dyDescent="0.25">
      <c r="A338" t="s">
        <v>814</v>
      </c>
      <c r="B338">
        <f t="shared" ref="B338:AG338" si="488">INDEX(B328:B332,B293,1)*B$90+25-(INDEX(B321:B325,B293,1)+B293)*RelentlessStrikes</f>
        <v>167.64139929821218</v>
      </c>
      <c r="C338">
        <f t="shared" si="488"/>
        <v>167.63532691504793</v>
      </c>
      <c r="D338">
        <f t="shared" si="488"/>
        <v>167.64139929821218</v>
      </c>
      <c r="E338">
        <f t="shared" si="488"/>
        <v>167.63137844092856</v>
      </c>
      <c r="F338">
        <f t="shared" si="488"/>
        <v>167.64139929821218</v>
      </c>
      <c r="G338">
        <f t="shared" si="488"/>
        <v>167.64139929821218</v>
      </c>
      <c r="H338">
        <f t="shared" si="488"/>
        <v>167.65119012345679</v>
      </c>
      <c r="I338">
        <f t="shared" si="488"/>
        <v>167.65119012345679</v>
      </c>
      <c r="J338">
        <f t="shared" si="488"/>
        <v>167.64139929821218</v>
      </c>
      <c r="K338">
        <f t="shared" si="488"/>
        <v>167.64139929821218</v>
      </c>
      <c r="L338">
        <f t="shared" si="488"/>
        <v>167.64139929821218</v>
      </c>
      <c r="M338">
        <f t="shared" si="488"/>
        <v>167.64139929821218</v>
      </c>
      <c r="N338">
        <f t="shared" si="488"/>
        <v>167.64139929821218</v>
      </c>
      <c r="O338">
        <f t="shared" si="488"/>
        <v>167.64139929821218</v>
      </c>
      <c r="P338">
        <f t="shared" si="488"/>
        <v>167.64139929821218</v>
      </c>
      <c r="Q338">
        <f t="shared" si="488"/>
        <v>167.64139929821218</v>
      </c>
      <c r="R338">
        <f t="shared" si="488"/>
        <v>167.64139929821218</v>
      </c>
      <c r="S338">
        <f t="shared" si="488"/>
        <v>167.64139929821218</v>
      </c>
      <c r="T338">
        <f t="shared" si="488"/>
        <v>167.64139929821218</v>
      </c>
      <c r="U338">
        <f t="shared" si="488"/>
        <v>169.97625578161683</v>
      </c>
      <c r="V338">
        <f t="shared" si="488"/>
        <v>169.97625578161683</v>
      </c>
      <c r="W338">
        <f t="shared" si="488"/>
        <v>167.64139929821218</v>
      </c>
      <c r="X338">
        <f t="shared" si="488"/>
        <v>167.64139929821218</v>
      </c>
      <c r="Y338">
        <f t="shared" si="488"/>
        <v>167.64139929821218</v>
      </c>
      <c r="Z338">
        <f t="shared" si="488"/>
        <v>167.64139929821218</v>
      </c>
      <c r="AA338">
        <f t="shared" si="488"/>
        <v>155.75817734521647</v>
      </c>
      <c r="AB338">
        <f t="shared" si="488"/>
        <v>167.64139929821218</v>
      </c>
      <c r="AC338">
        <f t="shared" si="488"/>
        <v>167.64139929821218</v>
      </c>
      <c r="AD338">
        <f t="shared" si="488"/>
        <v>167.64139929821218</v>
      </c>
      <c r="AE338">
        <f t="shared" si="488"/>
        <v>167.64139929821218</v>
      </c>
      <c r="AF338">
        <f t="shared" si="488"/>
        <v>167.64139929821218</v>
      </c>
      <c r="AG338">
        <f t="shared" si="488"/>
        <v>167.64139929821218</v>
      </c>
      <c r="AH338">
        <f t="shared" ref="AH338:BH338" si="489">INDEX(AH328:AH332,AH293,1)*AH$90+25-(INDEX(AH321:AH325,AH293,1)+AH293)*RelentlessStrikes</f>
        <v>167.64139929821218</v>
      </c>
      <c r="AI338">
        <f t="shared" si="489"/>
        <v>167.64139929821218</v>
      </c>
      <c r="AJ338">
        <f t="shared" si="489"/>
        <v>167.64139929821218</v>
      </c>
      <c r="AK338">
        <f t="shared" si="489"/>
        <v>167.64139929821218</v>
      </c>
      <c r="AL338">
        <f t="shared" si="489"/>
        <v>167.64139929821218</v>
      </c>
      <c r="AM338">
        <f t="shared" si="489"/>
        <v>167.22713858133736</v>
      </c>
      <c r="AN338">
        <f t="shared" si="489"/>
        <v>167.64139929821218</v>
      </c>
      <c r="AO338">
        <f t="shared" si="489"/>
        <v>167.37224169643568</v>
      </c>
      <c r="AP338">
        <f t="shared" si="489"/>
        <v>167.64139929821218</v>
      </c>
      <c r="AQ338">
        <f t="shared" si="489"/>
        <v>167.64139929821218</v>
      </c>
      <c r="AR338">
        <f t="shared" si="489"/>
        <v>167.64139929821218</v>
      </c>
      <c r="AS338">
        <f t="shared" si="489"/>
        <v>165.37463179186298</v>
      </c>
      <c r="AT338">
        <f t="shared" si="489"/>
        <v>167.64139929821218</v>
      </c>
      <c r="AU338">
        <f t="shared" si="489"/>
        <v>167.64139929821218</v>
      </c>
      <c r="AV338">
        <f t="shared" si="489"/>
        <v>167.64139929821218</v>
      </c>
      <c r="AW338">
        <f t="shared" si="489"/>
        <v>167.64139929821218</v>
      </c>
      <c r="AX338">
        <f t="shared" si="489"/>
        <v>167.64139929821218</v>
      </c>
      <c r="AY338">
        <f t="shared" si="489"/>
        <v>167.64139929821218</v>
      </c>
      <c r="AZ338">
        <f t="shared" si="489"/>
        <v>167.64139929821218</v>
      </c>
      <c r="BA338">
        <f t="shared" si="489"/>
        <v>167.64139929821218</v>
      </c>
      <c r="BB338">
        <f t="shared" si="489"/>
        <v>167.64139929821218</v>
      </c>
      <c r="BC338">
        <f t="shared" si="489"/>
        <v>167.64139929821218</v>
      </c>
      <c r="BD338">
        <f t="shared" si="489"/>
        <v>167.64139929821218</v>
      </c>
      <c r="BE338">
        <f t="shared" si="489"/>
        <v>167.64139929821218</v>
      </c>
      <c r="BF338">
        <f t="shared" si="489"/>
        <v>167.64139929821218</v>
      </c>
      <c r="BG338">
        <f t="shared" si="489"/>
        <v>167.64139929821218</v>
      </c>
      <c r="BH338">
        <f t="shared" si="489"/>
        <v>167.64139929821218</v>
      </c>
    </row>
    <row r="339" spans="1:60" x14ac:dyDescent="0.25">
      <c r="A339" t="s">
        <v>815</v>
      </c>
      <c r="B339">
        <f t="shared" ref="B339:AG339" si="490">B338/B298</f>
        <v>10.096896300072414</v>
      </c>
      <c r="C339">
        <f t="shared" si="490"/>
        <v>10.096530565693195</v>
      </c>
      <c r="D339">
        <f t="shared" si="490"/>
        <v>10.096896300072414</v>
      </c>
      <c r="E339">
        <f t="shared" si="490"/>
        <v>10.096292752516415</v>
      </c>
      <c r="F339">
        <f t="shared" si="490"/>
        <v>10.097822407692245</v>
      </c>
      <c r="G339">
        <f t="shared" si="490"/>
        <v>10.097822407692245</v>
      </c>
      <c r="H339">
        <f t="shared" si="490"/>
        <v>10.098412154705564</v>
      </c>
      <c r="I339">
        <f t="shared" si="490"/>
        <v>10.098412154705564</v>
      </c>
      <c r="J339">
        <f t="shared" si="490"/>
        <v>10.096200188490934</v>
      </c>
      <c r="K339">
        <f t="shared" si="490"/>
        <v>10.096896300072414</v>
      </c>
      <c r="L339">
        <f t="shared" si="490"/>
        <v>10.096896300072414</v>
      </c>
      <c r="M339">
        <f t="shared" si="490"/>
        <v>10.096896300072414</v>
      </c>
      <c r="N339">
        <f t="shared" si="490"/>
        <v>10.096896300072414</v>
      </c>
      <c r="O339">
        <f t="shared" si="490"/>
        <v>10.096896300072414</v>
      </c>
      <c r="P339">
        <f t="shared" si="490"/>
        <v>10.096896300072414</v>
      </c>
      <c r="Q339">
        <f t="shared" si="490"/>
        <v>10.096896300072414</v>
      </c>
      <c r="R339">
        <f t="shared" si="490"/>
        <v>10.286690338906618</v>
      </c>
      <c r="S339">
        <f t="shared" si="490"/>
        <v>10.458711110761048</v>
      </c>
      <c r="T339">
        <f t="shared" si="490"/>
        <v>10.096896300072414</v>
      </c>
      <c r="U339">
        <f t="shared" si="490"/>
        <v>10.237522684051422</v>
      </c>
      <c r="V339">
        <f t="shared" si="490"/>
        <v>10.237522684051422</v>
      </c>
      <c r="W339">
        <f t="shared" si="490"/>
        <v>10.096896300072414</v>
      </c>
      <c r="X339">
        <f t="shared" si="490"/>
        <v>10.096896300072414</v>
      </c>
      <c r="Y339">
        <f t="shared" si="490"/>
        <v>10.096896300072414</v>
      </c>
      <c r="Z339">
        <f t="shared" si="490"/>
        <v>9.5321923428843593</v>
      </c>
      <c r="AA339">
        <f t="shared" si="490"/>
        <v>9.3811801328701439</v>
      </c>
      <c r="AB339">
        <f t="shared" si="490"/>
        <v>9.898176761932481</v>
      </c>
      <c r="AC339">
        <f t="shared" si="490"/>
        <v>10.096896300072414</v>
      </c>
      <c r="AD339">
        <f t="shared" si="490"/>
        <v>10.096896300072414</v>
      </c>
      <c r="AE339">
        <f t="shared" si="490"/>
        <v>10.096896300072414</v>
      </c>
      <c r="AF339">
        <f t="shared" si="490"/>
        <v>10.096896300072414</v>
      </c>
      <c r="AG339">
        <f t="shared" si="490"/>
        <v>10.096896300072414</v>
      </c>
      <c r="AH339">
        <f t="shared" ref="AH339:BH339" si="491">AH338/AH298</f>
        <v>10.096896300072414</v>
      </c>
      <c r="AI339">
        <f t="shared" si="491"/>
        <v>10.096896300072414</v>
      </c>
      <c r="AJ339">
        <f t="shared" si="491"/>
        <v>10.096896300072414</v>
      </c>
      <c r="AK339">
        <f t="shared" si="491"/>
        <v>10.096896300072414</v>
      </c>
      <c r="AL339">
        <f t="shared" si="491"/>
        <v>10.096896300072414</v>
      </c>
      <c r="AM339">
        <f t="shared" si="491"/>
        <v>10.060084808155242</v>
      </c>
      <c r="AN339">
        <f t="shared" si="491"/>
        <v>10.096896300072414</v>
      </c>
      <c r="AO339">
        <f t="shared" si="491"/>
        <v>10.072976106145353</v>
      </c>
      <c r="AP339">
        <f t="shared" si="491"/>
        <v>10.096896300072414</v>
      </c>
      <c r="AQ339">
        <f t="shared" si="491"/>
        <v>10.096896300072414</v>
      </c>
      <c r="AR339">
        <f t="shared" si="491"/>
        <v>10.096896300072414</v>
      </c>
      <c r="AS339">
        <f t="shared" si="491"/>
        <v>9.9603708562155049</v>
      </c>
      <c r="AT339">
        <f t="shared" si="491"/>
        <v>10.096896300072414</v>
      </c>
      <c r="AU339">
        <f t="shared" si="491"/>
        <v>10.096896300072414</v>
      </c>
      <c r="AV339">
        <f t="shared" si="491"/>
        <v>10.096896300072414</v>
      </c>
      <c r="AW339">
        <f t="shared" si="491"/>
        <v>10.096896300072414</v>
      </c>
      <c r="AX339">
        <f t="shared" si="491"/>
        <v>10.096896300072414</v>
      </c>
      <c r="AY339">
        <f t="shared" si="491"/>
        <v>10.096896300072414</v>
      </c>
      <c r="AZ339">
        <f t="shared" si="491"/>
        <v>10.096896300072414</v>
      </c>
      <c r="BA339">
        <f t="shared" si="491"/>
        <v>10.096896300072414</v>
      </c>
      <c r="BB339">
        <f t="shared" si="491"/>
        <v>10.096896300072414</v>
      </c>
      <c r="BC339">
        <f t="shared" si="491"/>
        <v>10.096896300072414</v>
      </c>
      <c r="BD339">
        <f t="shared" si="491"/>
        <v>10.096896300072414</v>
      </c>
      <c r="BE339">
        <f t="shared" si="491"/>
        <v>10.096896300072414</v>
      </c>
      <c r="BF339">
        <f t="shared" si="491"/>
        <v>10.096896300072414</v>
      </c>
      <c r="BG339">
        <f t="shared" si="491"/>
        <v>10.096896300072414</v>
      </c>
      <c r="BH339">
        <f t="shared" si="491"/>
        <v>10.096896300072414</v>
      </c>
    </row>
    <row r="340" spans="1:60" x14ac:dyDescent="0.25">
      <c r="A340" t="s">
        <v>816</v>
      </c>
      <c r="B340">
        <f t="shared" ref="B340:AG340" si="492">((B339-B304)*((B339+B304)/2-SnDParam)+(B304+B337-B339)*B339)/B337</f>
        <v>9.017509424404583</v>
      </c>
      <c r="C340">
        <f t="shared" si="492"/>
        <v>9.0173114282599176</v>
      </c>
      <c r="D340">
        <f t="shared" si="492"/>
        <v>9.0175366988245553</v>
      </c>
      <c r="E340">
        <f t="shared" si="492"/>
        <v>9.016996153016235</v>
      </c>
      <c r="F340">
        <f t="shared" si="492"/>
        <v>9.0182699665823183</v>
      </c>
      <c r="G340">
        <f t="shared" si="492"/>
        <v>9.0186220043057528</v>
      </c>
      <c r="H340">
        <f t="shared" si="492"/>
        <v>9.0193556415048821</v>
      </c>
      <c r="I340">
        <f t="shared" si="492"/>
        <v>9.0185753758527234</v>
      </c>
      <c r="J340">
        <f t="shared" si="492"/>
        <v>9.0169377546247169</v>
      </c>
      <c r="K340">
        <f t="shared" si="492"/>
        <v>9.017431120580186</v>
      </c>
      <c r="L340">
        <f t="shared" si="492"/>
        <v>9.0197415142715922</v>
      </c>
      <c r="M340">
        <f t="shared" si="492"/>
        <v>9.017509424404583</v>
      </c>
      <c r="N340">
        <f t="shared" si="492"/>
        <v>8.987640896605825</v>
      </c>
      <c r="O340">
        <f t="shared" si="492"/>
        <v>9.017509424404583</v>
      </c>
      <c r="P340">
        <f t="shared" si="492"/>
        <v>9.046250465326013</v>
      </c>
      <c r="Q340">
        <f t="shared" si="492"/>
        <v>9.017509424404583</v>
      </c>
      <c r="R340">
        <f t="shared" si="492"/>
        <v>9.173184948188668</v>
      </c>
      <c r="S340">
        <f t="shared" si="492"/>
        <v>9.3139599820951737</v>
      </c>
      <c r="T340">
        <f t="shared" si="492"/>
        <v>9.017509424404583</v>
      </c>
      <c r="U340">
        <f t="shared" si="492"/>
        <v>9.1049695090231193</v>
      </c>
      <c r="V340">
        <f t="shared" si="492"/>
        <v>9.1049695090231193</v>
      </c>
      <c r="W340">
        <f t="shared" si="492"/>
        <v>9.017509424404583</v>
      </c>
      <c r="X340">
        <f t="shared" si="492"/>
        <v>9.017509424404583</v>
      </c>
      <c r="Y340">
        <f t="shared" si="492"/>
        <v>9.017509424404583</v>
      </c>
      <c r="Z340">
        <f t="shared" si="492"/>
        <v>8.552040389419961</v>
      </c>
      <c r="AA340">
        <f t="shared" si="492"/>
        <v>8.5435784837805926</v>
      </c>
      <c r="AB340">
        <f t="shared" si="492"/>
        <v>8.8541051718728223</v>
      </c>
      <c r="AC340">
        <f t="shared" si="492"/>
        <v>9.017509424404583</v>
      </c>
      <c r="AD340">
        <f t="shared" si="492"/>
        <v>9.0048434358068725</v>
      </c>
      <c r="AE340">
        <f t="shared" si="492"/>
        <v>9.017509424404583</v>
      </c>
      <c r="AF340">
        <f t="shared" si="492"/>
        <v>9.017509424404583</v>
      </c>
      <c r="AG340">
        <f t="shared" si="492"/>
        <v>9.017509424404583</v>
      </c>
      <c r="AH340">
        <f t="shared" ref="AH340:BH340" si="493">((AH339-AH304)*((AH339+AH304)/2-SnDParam)+(AH304+AH337-AH339)*AH339)/AH337</f>
        <v>9.017509424404583</v>
      </c>
      <c r="AI340">
        <f t="shared" si="493"/>
        <v>9.0061526252620769</v>
      </c>
      <c r="AJ340">
        <f t="shared" si="493"/>
        <v>9.017509424404583</v>
      </c>
      <c r="AK340">
        <f t="shared" si="493"/>
        <v>9.0060065578497159</v>
      </c>
      <c r="AL340">
        <f t="shared" si="493"/>
        <v>9.0111431694284629</v>
      </c>
      <c r="AM340">
        <f t="shared" si="493"/>
        <v>8.9942233155499647</v>
      </c>
      <c r="AN340">
        <f t="shared" si="493"/>
        <v>9.0134109450681432</v>
      </c>
      <c r="AO340">
        <f t="shared" si="493"/>
        <v>9.0023863252883931</v>
      </c>
      <c r="AP340">
        <f t="shared" si="493"/>
        <v>9.030581462099514</v>
      </c>
      <c r="AQ340">
        <f t="shared" si="493"/>
        <v>9.017509424404583</v>
      </c>
      <c r="AR340">
        <f t="shared" si="493"/>
        <v>9.017509424404583</v>
      </c>
      <c r="AS340">
        <f t="shared" si="493"/>
        <v>9.0066283589165028</v>
      </c>
      <c r="AT340">
        <f t="shared" si="493"/>
        <v>9.017509424404583</v>
      </c>
      <c r="AU340">
        <f t="shared" si="493"/>
        <v>9.017509424404583</v>
      </c>
      <c r="AV340">
        <f t="shared" si="493"/>
        <v>9.017509424404583</v>
      </c>
      <c r="AW340">
        <f t="shared" si="493"/>
        <v>9.017509424404583</v>
      </c>
      <c r="AX340">
        <f t="shared" si="493"/>
        <v>9.017509424404583</v>
      </c>
      <c r="AY340">
        <f t="shared" si="493"/>
        <v>9.017509424404583</v>
      </c>
      <c r="AZ340">
        <f t="shared" si="493"/>
        <v>9.017509424404583</v>
      </c>
      <c r="BA340">
        <f t="shared" si="493"/>
        <v>9.017509424404583</v>
      </c>
      <c r="BB340">
        <f t="shared" si="493"/>
        <v>9.017509424404583</v>
      </c>
      <c r="BC340">
        <f t="shared" si="493"/>
        <v>9.017509424404583</v>
      </c>
      <c r="BD340">
        <f t="shared" si="493"/>
        <v>9.017509424404583</v>
      </c>
      <c r="BE340">
        <f t="shared" si="493"/>
        <v>9.017509424404583</v>
      </c>
      <c r="BF340">
        <f t="shared" si="493"/>
        <v>9.017509424404583</v>
      </c>
      <c r="BG340">
        <f t="shared" si="493"/>
        <v>9.017509424404583</v>
      </c>
      <c r="BH340">
        <f t="shared" si="493"/>
        <v>9.017509424404583</v>
      </c>
    </row>
    <row r="341" spans="1:60" x14ac:dyDescent="0.25">
      <c r="A341" t="s">
        <v>817</v>
      </c>
      <c r="B341">
        <f t="shared" ref="B341:AG341" si="494">B340*B298</f>
        <v>149.72005784402862</v>
      </c>
      <c r="C341">
        <f t="shared" si="494"/>
        <v>149.71677046246492</v>
      </c>
      <c r="D341">
        <f t="shared" si="494"/>
        <v>149.72051068832781</v>
      </c>
      <c r="E341">
        <f t="shared" si="494"/>
        <v>149.71153586547152</v>
      </c>
      <c r="F341">
        <f t="shared" si="494"/>
        <v>149.71895280067773</v>
      </c>
      <c r="G341">
        <f t="shared" si="494"/>
        <v>149.72479723863469</v>
      </c>
      <c r="H341">
        <f t="shared" si="494"/>
        <v>149.73697689100663</v>
      </c>
      <c r="I341">
        <f t="shared" si="494"/>
        <v>149.72402312528655</v>
      </c>
      <c r="J341">
        <f t="shared" si="494"/>
        <v>149.72088848766236</v>
      </c>
      <c r="K341">
        <f t="shared" si="494"/>
        <v>149.71875774523565</v>
      </c>
      <c r="L341">
        <f t="shared" si="494"/>
        <v>149.75711781350279</v>
      </c>
      <c r="M341">
        <f t="shared" si="494"/>
        <v>149.72005784402862</v>
      </c>
      <c r="N341">
        <f t="shared" si="494"/>
        <v>149.22414289686554</v>
      </c>
      <c r="O341">
        <f t="shared" si="494"/>
        <v>149.72005784402862</v>
      </c>
      <c r="P341">
        <f t="shared" si="494"/>
        <v>150.19725283288088</v>
      </c>
      <c r="Q341">
        <f t="shared" si="494"/>
        <v>149.72005784402862</v>
      </c>
      <c r="R341">
        <f t="shared" si="494"/>
        <v>149.49468780248137</v>
      </c>
      <c r="S341">
        <f t="shared" si="494"/>
        <v>149.2923236783397</v>
      </c>
      <c r="T341">
        <f t="shared" si="494"/>
        <v>149.72005784402862</v>
      </c>
      <c r="U341">
        <f t="shared" si="494"/>
        <v>151.17218041045393</v>
      </c>
      <c r="V341">
        <f t="shared" si="494"/>
        <v>151.17218041045393</v>
      </c>
      <c r="W341">
        <f t="shared" si="494"/>
        <v>149.72005784402862</v>
      </c>
      <c r="X341">
        <f t="shared" si="494"/>
        <v>149.72005784402862</v>
      </c>
      <c r="Y341">
        <f t="shared" si="494"/>
        <v>149.72005784402862</v>
      </c>
      <c r="Z341">
        <f t="shared" si="494"/>
        <v>150.4035972173188</v>
      </c>
      <c r="AA341">
        <f t="shared" si="494"/>
        <v>141.85125898785398</v>
      </c>
      <c r="AB341">
        <f t="shared" si="494"/>
        <v>149.95838286651346</v>
      </c>
      <c r="AC341">
        <f t="shared" si="494"/>
        <v>149.72005784402862</v>
      </c>
      <c r="AD341">
        <f t="shared" si="494"/>
        <v>149.50976113611844</v>
      </c>
      <c r="AE341">
        <f t="shared" si="494"/>
        <v>149.72005784402862</v>
      </c>
      <c r="AF341">
        <f t="shared" si="494"/>
        <v>149.72005784402862</v>
      </c>
      <c r="AG341">
        <f t="shared" si="494"/>
        <v>149.72005784402862</v>
      </c>
      <c r="AH341">
        <f t="shared" ref="AH341:BH341" si="495">AH340*AH298</f>
        <v>149.72005784402862</v>
      </c>
      <c r="AI341">
        <f t="shared" si="495"/>
        <v>149.53149794965941</v>
      </c>
      <c r="AJ341">
        <f t="shared" si="495"/>
        <v>149.72005784402862</v>
      </c>
      <c r="AK341">
        <f t="shared" si="495"/>
        <v>149.52907275436451</v>
      </c>
      <c r="AL341">
        <f t="shared" si="495"/>
        <v>149.6143572543852</v>
      </c>
      <c r="AM341">
        <f t="shared" si="495"/>
        <v>149.50949793203367</v>
      </c>
      <c r="AN341">
        <f t="shared" si="495"/>
        <v>149.65200972403844</v>
      </c>
      <c r="AO341">
        <f t="shared" si="495"/>
        <v>149.58335689505049</v>
      </c>
      <c r="AP341">
        <f t="shared" si="495"/>
        <v>149.93709629086712</v>
      </c>
      <c r="AQ341">
        <f t="shared" si="495"/>
        <v>149.72005784402862</v>
      </c>
      <c r="AR341">
        <f t="shared" si="495"/>
        <v>149.72005784402862</v>
      </c>
      <c r="AS341">
        <f t="shared" si="495"/>
        <v>149.5393966794424</v>
      </c>
      <c r="AT341">
        <f t="shared" si="495"/>
        <v>149.72005784402862</v>
      </c>
      <c r="AU341">
        <f t="shared" si="495"/>
        <v>149.72005784402862</v>
      </c>
      <c r="AV341">
        <f t="shared" si="495"/>
        <v>149.72005784402862</v>
      </c>
      <c r="AW341">
        <f t="shared" si="495"/>
        <v>149.72005784402862</v>
      </c>
      <c r="AX341">
        <f t="shared" si="495"/>
        <v>149.72005784402862</v>
      </c>
      <c r="AY341">
        <f t="shared" si="495"/>
        <v>149.72005784402862</v>
      </c>
      <c r="AZ341">
        <f t="shared" si="495"/>
        <v>149.72005784402862</v>
      </c>
      <c r="BA341">
        <f t="shared" si="495"/>
        <v>149.72005784402862</v>
      </c>
      <c r="BB341">
        <f t="shared" si="495"/>
        <v>149.72005784402862</v>
      </c>
      <c r="BC341">
        <f t="shared" si="495"/>
        <v>149.72005784402862</v>
      </c>
      <c r="BD341">
        <f t="shared" si="495"/>
        <v>149.72005784402862</v>
      </c>
      <c r="BE341">
        <f t="shared" si="495"/>
        <v>149.72005784402862</v>
      </c>
      <c r="BF341">
        <f t="shared" si="495"/>
        <v>149.72005784402862</v>
      </c>
      <c r="BG341">
        <f t="shared" si="495"/>
        <v>149.72005784402862</v>
      </c>
      <c r="BH341">
        <f t="shared" si="495"/>
        <v>149.72005784402862</v>
      </c>
    </row>
    <row r="342" spans="1:60" x14ac:dyDescent="0.25">
      <c r="A342" t="s">
        <v>818</v>
      </c>
      <c r="B342">
        <f t="shared" ref="B342:AG342" si="496">INDEX(B328:B332,B293-1,1)</f>
        <v>2.7985401276438893</v>
      </c>
      <c r="C342">
        <f t="shared" si="496"/>
        <v>2.798429769310594</v>
      </c>
      <c r="D342">
        <f t="shared" si="496"/>
        <v>2.7985401276438893</v>
      </c>
      <c r="E342">
        <f t="shared" si="496"/>
        <v>2.7983580107413948</v>
      </c>
      <c r="F342">
        <f t="shared" si="496"/>
        <v>2.7985401276438893</v>
      </c>
      <c r="G342">
        <f t="shared" si="496"/>
        <v>2.7985401276438893</v>
      </c>
      <c r="H342">
        <f t="shared" si="496"/>
        <v>2.7985401276438893</v>
      </c>
      <c r="I342">
        <f t="shared" si="496"/>
        <v>2.7985401276438893</v>
      </c>
      <c r="J342">
        <f t="shared" si="496"/>
        <v>2.7985401276438893</v>
      </c>
      <c r="K342">
        <f t="shared" si="496"/>
        <v>2.7985401276438893</v>
      </c>
      <c r="L342">
        <f t="shared" si="496"/>
        <v>2.7985401276438893</v>
      </c>
      <c r="M342">
        <f t="shared" si="496"/>
        <v>2.7985401276438893</v>
      </c>
      <c r="N342">
        <f t="shared" si="496"/>
        <v>2.7985401276438893</v>
      </c>
      <c r="O342">
        <f t="shared" si="496"/>
        <v>2.7985401276438893</v>
      </c>
      <c r="P342">
        <f t="shared" si="496"/>
        <v>2.7985401276438893</v>
      </c>
      <c r="Q342">
        <f t="shared" si="496"/>
        <v>2.7985401276438893</v>
      </c>
      <c r="R342">
        <f t="shared" si="496"/>
        <v>2.7985401276438893</v>
      </c>
      <c r="S342">
        <f t="shared" si="496"/>
        <v>2.7985401276438893</v>
      </c>
      <c r="T342">
        <f t="shared" si="496"/>
        <v>2.7985401276438893</v>
      </c>
      <c r="U342">
        <f t="shared" si="496"/>
        <v>2.8410019965196871</v>
      </c>
      <c r="V342">
        <f t="shared" si="496"/>
        <v>2.8410019965196871</v>
      </c>
      <c r="W342">
        <f t="shared" si="496"/>
        <v>2.7985401276438893</v>
      </c>
      <c r="X342">
        <f t="shared" si="496"/>
        <v>2.7985401276438893</v>
      </c>
      <c r="Y342">
        <f t="shared" si="496"/>
        <v>2.7985401276438893</v>
      </c>
      <c r="Z342">
        <f t="shared" si="496"/>
        <v>2.7985401276438893</v>
      </c>
      <c r="AA342">
        <f t="shared" si="496"/>
        <v>2.4867299110501833</v>
      </c>
      <c r="AB342">
        <f t="shared" si="496"/>
        <v>2.7985401276438893</v>
      </c>
      <c r="AC342">
        <f t="shared" si="496"/>
        <v>2.7985401276438893</v>
      </c>
      <c r="AD342">
        <f t="shared" si="496"/>
        <v>2.7985401276438893</v>
      </c>
      <c r="AE342">
        <f t="shared" si="496"/>
        <v>2.7985401276438893</v>
      </c>
      <c r="AF342">
        <f t="shared" si="496"/>
        <v>2.7985401276438893</v>
      </c>
      <c r="AG342">
        <f t="shared" si="496"/>
        <v>2.7985401276438893</v>
      </c>
      <c r="AH342">
        <f t="shared" ref="AH342:BH342" si="497">INDEX(AH328:AH332,AH293-1,1)</f>
        <v>2.7985401276438893</v>
      </c>
      <c r="AI342">
        <f t="shared" si="497"/>
        <v>2.7985401276438893</v>
      </c>
      <c r="AJ342">
        <f t="shared" si="497"/>
        <v>2.7985401276438893</v>
      </c>
      <c r="AK342">
        <f t="shared" si="497"/>
        <v>2.7985401276438893</v>
      </c>
      <c r="AL342">
        <f t="shared" si="497"/>
        <v>2.7985401276438893</v>
      </c>
      <c r="AM342">
        <f t="shared" si="497"/>
        <v>2.7910125141805242</v>
      </c>
      <c r="AN342">
        <f t="shared" si="497"/>
        <v>2.7985401276438893</v>
      </c>
      <c r="AO342">
        <f t="shared" si="497"/>
        <v>2.7936489573213437</v>
      </c>
      <c r="AP342">
        <f t="shared" si="497"/>
        <v>2.7985401276438893</v>
      </c>
      <c r="AQ342">
        <f t="shared" si="497"/>
        <v>2.7985401276438893</v>
      </c>
      <c r="AR342">
        <f t="shared" si="497"/>
        <v>2.7985401276438893</v>
      </c>
      <c r="AS342">
        <f t="shared" si="497"/>
        <v>2.7573812587361965</v>
      </c>
      <c r="AT342">
        <f t="shared" si="497"/>
        <v>2.7985401276438893</v>
      </c>
      <c r="AU342">
        <f t="shared" si="497"/>
        <v>2.7985401276438893</v>
      </c>
      <c r="AV342">
        <f t="shared" si="497"/>
        <v>2.7985401276438893</v>
      </c>
      <c r="AW342">
        <f t="shared" si="497"/>
        <v>2.7985401276438893</v>
      </c>
      <c r="AX342">
        <f t="shared" si="497"/>
        <v>2.7985401276438893</v>
      </c>
      <c r="AY342">
        <f t="shared" si="497"/>
        <v>2.7985401276438893</v>
      </c>
      <c r="AZ342">
        <f t="shared" si="497"/>
        <v>2.7985401276438893</v>
      </c>
      <c r="BA342">
        <f t="shared" si="497"/>
        <v>2.7985401276438893</v>
      </c>
      <c r="BB342">
        <f t="shared" si="497"/>
        <v>2.7985401276438893</v>
      </c>
      <c r="BC342">
        <f t="shared" si="497"/>
        <v>2.7985401276438893</v>
      </c>
      <c r="BD342">
        <f t="shared" si="497"/>
        <v>2.7985401276438893</v>
      </c>
      <c r="BE342">
        <f t="shared" si="497"/>
        <v>2.7985401276438893</v>
      </c>
      <c r="BF342">
        <f t="shared" si="497"/>
        <v>2.7985401276438893</v>
      </c>
      <c r="BG342">
        <f t="shared" si="497"/>
        <v>2.7985401276438893</v>
      </c>
      <c r="BH342">
        <f t="shared" si="497"/>
        <v>2.7985401276438893</v>
      </c>
    </row>
    <row r="343" spans="1:60" x14ac:dyDescent="0.25">
      <c r="A343" t="s">
        <v>819</v>
      </c>
      <c r="B343">
        <f t="shared" ref="B343:AG343" si="498">INDEX(B328:B332,B293,1)</f>
        <v>3.5660349824553044</v>
      </c>
      <c r="C343">
        <f t="shared" si="498"/>
        <v>3.5658831728761982</v>
      </c>
      <c r="D343">
        <f t="shared" si="498"/>
        <v>3.5660349824553044</v>
      </c>
      <c r="E343">
        <f t="shared" si="498"/>
        <v>3.5657844610232141</v>
      </c>
      <c r="F343">
        <f t="shared" si="498"/>
        <v>3.5660349824553044</v>
      </c>
      <c r="G343">
        <f t="shared" si="498"/>
        <v>3.5660349824553044</v>
      </c>
      <c r="H343">
        <f t="shared" si="498"/>
        <v>3.5660349824553044</v>
      </c>
      <c r="I343">
        <f t="shared" si="498"/>
        <v>3.5660349824553044</v>
      </c>
      <c r="J343">
        <f t="shared" si="498"/>
        <v>3.5660349824553044</v>
      </c>
      <c r="K343">
        <f t="shared" si="498"/>
        <v>3.5660349824553044</v>
      </c>
      <c r="L343">
        <f t="shared" si="498"/>
        <v>3.5660349824553044</v>
      </c>
      <c r="M343">
        <f t="shared" si="498"/>
        <v>3.5660349824553044</v>
      </c>
      <c r="N343">
        <f t="shared" si="498"/>
        <v>3.5660349824553044</v>
      </c>
      <c r="O343">
        <f t="shared" si="498"/>
        <v>3.5660349824553044</v>
      </c>
      <c r="P343">
        <f t="shared" si="498"/>
        <v>3.5660349824553044</v>
      </c>
      <c r="Q343">
        <f t="shared" si="498"/>
        <v>3.5660349824553044</v>
      </c>
      <c r="R343">
        <f t="shared" si="498"/>
        <v>3.5660349824553044</v>
      </c>
      <c r="S343">
        <f t="shared" si="498"/>
        <v>3.5660349824553044</v>
      </c>
      <c r="T343">
        <f t="shared" si="498"/>
        <v>3.5660349824553044</v>
      </c>
      <c r="U343">
        <f t="shared" si="498"/>
        <v>3.6244063945404204</v>
      </c>
      <c r="V343">
        <f t="shared" si="498"/>
        <v>3.6244063945404204</v>
      </c>
      <c r="W343">
        <f t="shared" si="498"/>
        <v>3.5660349824553044</v>
      </c>
      <c r="X343">
        <f t="shared" si="498"/>
        <v>3.5660349824553044</v>
      </c>
      <c r="Y343">
        <f t="shared" si="498"/>
        <v>3.5660349824553044</v>
      </c>
      <c r="Z343">
        <f t="shared" si="498"/>
        <v>3.5660349824553044</v>
      </c>
      <c r="AA343">
        <f t="shared" si="498"/>
        <v>3.2689544336304115</v>
      </c>
      <c r="AB343">
        <f t="shared" si="498"/>
        <v>3.5660349824553044</v>
      </c>
      <c r="AC343">
        <f t="shared" si="498"/>
        <v>3.5660349824553044</v>
      </c>
      <c r="AD343">
        <f t="shared" si="498"/>
        <v>3.5660349824553044</v>
      </c>
      <c r="AE343">
        <f t="shared" si="498"/>
        <v>3.5660349824553044</v>
      </c>
      <c r="AF343">
        <f t="shared" si="498"/>
        <v>3.5660349824553044</v>
      </c>
      <c r="AG343">
        <f t="shared" si="498"/>
        <v>3.5660349824553044</v>
      </c>
      <c r="AH343">
        <f t="shared" ref="AH343:BH343" si="499">INDEX(AH328:AH332,AH293,1)</f>
        <v>3.5660349824553044</v>
      </c>
      <c r="AI343">
        <f t="shared" si="499"/>
        <v>3.5660349824553044</v>
      </c>
      <c r="AJ343">
        <f t="shared" si="499"/>
        <v>3.5660349824553044</v>
      </c>
      <c r="AK343">
        <f t="shared" si="499"/>
        <v>3.5660349824553044</v>
      </c>
      <c r="AL343">
        <f t="shared" si="499"/>
        <v>3.5660349824553044</v>
      </c>
      <c r="AM343">
        <f t="shared" si="499"/>
        <v>3.5556784645334338</v>
      </c>
      <c r="AN343">
        <f t="shared" si="499"/>
        <v>3.5660349824553044</v>
      </c>
      <c r="AO343">
        <f t="shared" si="499"/>
        <v>3.559306042410892</v>
      </c>
      <c r="AP343">
        <f t="shared" si="499"/>
        <v>3.5660349824553044</v>
      </c>
      <c r="AQ343">
        <f t="shared" si="499"/>
        <v>3.5660349824553044</v>
      </c>
      <c r="AR343">
        <f t="shared" si="499"/>
        <v>3.5660349824553044</v>
      </c>
      <c r="AS343">
        <f t="shared" si="499"/>
        <v>3.5093657947965746</v>
      </c>
      <c r="AT343">
        <f t="shared" si="499"/>
        <v>3.5660349824553044</v>
      </c>
      <c r="AU343">
        <f t="shared" si="499"/>
        <v>3.5660349824553044</v>
      </c>
      <c r="AV343">
        <f t="shared" si="499"/>
        <v>3.5660349824553044</v>
      </c>
      <c r="AW343">
        <f t="shared" si="499"/>
        <v>3.5660349824553044</v>
      </c>
      <c r="AX343">
        <f t="shared" si="499"/>
        <v>3.5660349824553044</v>
      </c>
      <c r="AY343">
        <f t="shared" si="499"/>
        <v>3.5660349824553044</v>
      </c>
      <c r="AZ343">
        <f t="shared" si="499"/>
        <v>3.5660349824553044</v>
      </c>
      <c r="BA343">
        <f t="shared" si="499"/>
        <v>3.5660349824553044</v>
      </c>
      <c r="BB343">
        <f t="shared" si="499"/>
        <v>3.5660349824553044</v>
      </c>
      <c r="BC343">
        <f t="shared" si="499"/>
        <v>3.5660349824553044</v>
      </c>
      <c r="BD343">
        <f t="shared" si="499"/>
        <v>3.5660349824553044</v>
      </c>
      <c r="BE343">
        <f t="shared" si="499"/>
        <v>3.5660349824553044</v>
      </c>
      <c r="BF343">
        <f t="shared" si="499"/>
        <v>3.5660349824553044</v>
      </c>
      <c r="BG343">
        <f t="shared" si="499"/>
        <v>3.5660349824553044</v>
      </c>
      <c r="BH343">
        <f t="shared" si="499"/>
        <v>3.5660349824553044</v>
      </c>
    </row>
    <row r="344" spans="1:60" x14ac:dyDescent="0.25">
      <c r="A344" t="s">
        <v>820</v>
      </c>
      <c r="B344">
        <f t="shared" ref="B344:AG344" si="500">INDEX(B321:B325,B293-1,1)+B293-1</f>
        <v>4.2325051451885845</v>
      </c>
      <c r="C344">
        <f t="shared" si="500"/>
        <v>4.2325465964343962</v>
      </c>
      <c r="D344">
        <f t="shared" si="500"/>
        <v>4.2325051451885845</v>
      </c>
      <c r="E344">
        <f t="shared" si="500"/>
        <v>4.2325735497181807</v>
      </c>
      <c r="F344">
        <f t="shared" si="500"/>
        <v>4.2325051451885845</v>
      </c>
      <c r="G344">
        <f t="shared" si="500"/>
        <v>4.2325051451885845</v>
      </c>
      <c r="H344">
        <f t="shared" si="500"/>
        <v>4.2325051451885845</v>
      </c>
      <c r="I344">
        <f t="shared" si="500"/>
        <v>4.2325051451885845</v>
      </c>
      <c r="J344">
        <f t="shared" si="500"/>
        <v>4.2325051451885845</v>
      </c>
      <c r="K344">
        <f t="shared" si="500"/>
        <v>4.2325051451885845</v>
      </c>
      <c r="L344">
        <f t="shared" si="500"/>
        <v>4.2325051451885845</v>
      </c>
      <c r="M344">
        <f t="shared" si="500"/>
        <v>4.2325051451885845</v>
      </c>
      <c r="N344">
        <f t="shared" si="500"/>
        <v>4.2325051451885845</v>
      </c>
      <c r="O344">
        <f t="shared" si="500"/>
        <v>4.2325051451885845</v>
      </c>
      <c r="P344">
        <f t="shared" si="500"/>
        <v>4.2325051451885845</v>
      </c>
      <c r="Q344">
        <f t="shared" si="500"/>
        <v>4.2325051451885845</v>
      </c>
      <c r="R344">
        <f t="shared" si="500"/>
        <v>4.2325051451885845</v>
      </c>
      <c r="S344">
        <f t="shared" si="500"/>
        <v>4.2325051451885845</v>
      </c>
      <c r="T344">
        <f t="shared" si="500"/>
        <v>4.2325051451885845</v>
      </c>
      <c r="U344">
        <f t="shared" si="500"/>
        <v>4.2165956019792672</v>
      </c>
      <c r="V344">
        <f t="shared" si="500"/>
        <v>4.2165956019792672</v>
      </c>
      <c r="W344">
        <f t="shared" si="500"/>
        <v>4.2325051451885845</v>
      </c>
      <c r="X344">
        <f t="shared" si="500"/>
        <v>4.2325051451885845</v>
      </c>
      <c r="Y344">
        <f t="shared" si="500"/>
        <v>4.2325051451885845</v>
      </c>
      <c r="Z344">
        <f t="shared" si="500"/>
        <v>4.2325051451885845</v>
      </c>
      <c r="AA344">
        <f t="shared" si="500"/>
        <v>4.2177754774197718</v>
      </c>
      <c r="AB344">
        <f t="shared" si="500"/>
        <v>4.2325051451885845</v>
      </c>
      <c r="AC344">
        <f t="shared" si="500"/>
        <v>4.2325051451885845</v>
      </c>
      <c r="AD344">
        <f t="shared" si="500"/>
        <v>4.2325051451885845</v>
      </c>
      <c r="AE344">
        <f t="shared" si="500"/>
        <v>4.2325051451885845</v>
      </c>
      <c r="AF344">
        <f t="shared" si="500"/>
        <v>4.2325051451885845</v>
      </c>
      <c r="AG344">
        <f t="shared" si="500"/>
        <v>4.2325051451885845</v>
      </c>
      <c r="AH344">
        <f t="shared" ref="AH344:BH344" si="501">INDEX(AH321:AH325,AH293-1,1)+AH293-1</f>
        <v>4.2325051451885845</v>
      </c>
      <c r="AI344">
        <f t="shared" si="501"/>
        <v>4.2325051451885845</v>
      </c>
      <c r="AJ344">
        <f t="shared" si="501"/>
        <v>4.2325051451885845</v>
      </c>
      <c r="AK344">
        <f t="shared" si="501"/>
        <v>4.2325051451885845</v>
      </c>
      <c r="AL344">
        <f t="shared" si="501"/>
        <v>4.2325051451885845</v>
      </c>
      <c r="AM344">
        <f t="shared" si="501"/>
        <v>4.2353340496470908</v>
      </c>
      <c r="AN344">
        <f t="shared" si="501"/>
        <v>4.2325051451885845</v>
      </c>
      <c r="AO344">
        <f t="shared" si="501"/>
        <v>4.2343429149104512</v>
      </c>
      <c r="AP344">
        <f t="shared" si="501"/>
        <v>4.2325051451885845</v>
      </c>
      <c r="AQ344">
        <f t="shared" si="501"/>
        <v>4.2325051451885845</v>
      </c>
      <c r="AR344">
        <f t="shared" si="501"/>
        <v>4.2325051451885845</v>
      </c>
      <c r="AS344">
        <f t="shared" si="501"/>
        <v>4.2480154639396215</v>
      </c>
      <c r="AT344">
        <f t="shared" si="501"/>
        <v>4.2325051451885845</v>
      </c>
      <c r="AU344">
        <f t="shared" si="501"/>
        <v>4.2325051451885845</v>
      </c>
      <c r="AV344">
        <f t="shared" si="501"/>
        <v>4.2325051451885845</v>
      </c>
      <c r="AW344">
        <f t="shared" si="501"/>
        <v>4.2325051451885845</v>
      </c>
      <c r="AX344">
        <f t="shared" si="501"/>
        <v>4.2325051451885845</v>
      </c>
      <c r="AY344">
        <f t="shared" si="501"/>
        <v>4.2325051451885845</v>
      </c>
      <c r="AZ344">
        <f t="shared" si="501"/>
        <v>4.2325051451885845</v>
      </c>
      <c r="BA344">
        <f t="shared" si="501"/>
        <v>4.2325051451885845</v>
      </c>
      <c r="BB344">
        <f t="shared" si="501"/>
        <v>4.2325051451885845</v>
      </c>
      <c r="BC344">
        <f t="shared" si="501"/>
        <v>4.2325051451885845</v>
      </c>
      <c r="BD344">
        <f t="shared" si="501"/>
        <v>4.2325051451885845</v>
      </c>
      <c r="BE344">
        <f t="shared" si="501"/>
        <v>4.2325051451885845</v>
      </c>
      <c r="BF344">
        <f t="shared" si="501"/>
        <v>4.2325051451885845</v>
      </c>
      <c r="BG344">
        <f t="shared" si="501"/>
        <v>4.2325051451885845</v>
      </c>
      <c r="BH344">
        <f t="shared" si="501"/>
        <v>4.2325051451885845</v>
      </c>
    </row>
    <row r="345" spans="1:60" x14ac:dyDescent="0.25">
      <c r="A345" t="s">
        <v>821</v>
      </c>
      <c r="B345">
        <f t="shared" ref="B345:AG345" si="502">INDEX(B321:B325,B293,1)+B293</f>
        <v>5</v>
      </c>
      <c r="C345">
        <f t="shared" si="502"/>
        <v>5</v>
      </c>
      <c r="D345">
        <f t="shared" si="502"/>
        <v>5</v>
      </c>
      <c r="E345">
        <f t="shared" si="502"/>
        <v>5</v>
      </c>
      <c r="F345">
        <f t="shared" si="502"/>
        <v>5</v>
      </c>
      <c r="G345">
        <f t="shared" si="502"/>
        <v>5</v>
      </c>
      <c r="H345">
        <f t="shared" si="502"/>
        <v>5</v>
      </c>
      <c r="I345">
        <f t="shared" si="502"/>
        <v>5</v>
      </c>
      <c r="J345">
        <f t="shared" si="502"/>
        <v>5</v>
      </c>
      <c r="K345">
        <f t="shared" si="502"/>
        <v>5</v>
      </c>
      <c r="L345">
        <f t="shared" si="502"/>
        <v>5</v>
      </c>
      <c r="M345">
        <f t="shared" si="502"/>
        <v>5</v>
      </c>
      <c r="N345">
        <f t="shared" si="502"/>
        <v>5</v>
      </c>
      <c r="O345">
        <f t="shared" si="502"/>
        <v>5</v>
      </c>
      <c r="P345">
        <f t="shared" si="502"/>
        <v>5</v>
      </c>
      <c r="Q345">
        <f t="shared" si="502"/>
        <v>5</v>
      </c>
      <c r="R345">
        <f t="shared" si="502"/>
        <v>5</v>
      </c>
      <c r="S345">
        <f t="shared" si="502"/>
        <v>5</v>
      </c>
      <c r="T345">
        <f t="shared" si="502"/>
        <v>5</v>
      </c>
      <c r="U345">
        <f t="shared" si="502"/>
        <v>5</v>
      </c>
      <c r="V345">
        <f t="shared" si="502"/>
        <v>5</v>
      </c>
      <c r="W345">
        <f t="shared" si="502"/>
        <v>5</v>
      </c>
      <c r="X345">
        <f t="shared" si="502"/>
        <v>5</v>
      </c>
      <c r="Y345">
        <f t="shared" si="502"/>
        <v>5</v>
      </c>
      <c r="Z345">
        <f t="shared" si="502"/>
        <v>5</v>
      </c>
      <c r="AA345">
        <f t="shared" si="502"/>
        <v>5</v>
      </c>
      <c r="AB345">
        <f t="shared" si="502"/>
        <v>5</v>
      </c>
      <c r="AC345">
        <f t="shared" si="502"/>
        <v>5</v>
      </c>
      <c r="AD345">
        <f t="shared" si="502"/>
        <v>5</v>
      </c>
      <c r="AE345">
        <f t="shared" si="502"/>
        <v>5</v>
      </c>
      <c r="AF345">
        <f t="shared" si="502"/>
        <v>5</v>
      </c>
      <c r="AG345">
        <f t="shared" si="502"/>
        <v>5</v>
      </c>
      <c r="AH345">
        <f t="shared" ref="AH345:BH345" si="503">INDEX(AH321:AH325,AH293,1)+AH293</f>
        <v>5</v>
      </c>
      <c r="AI345">
        <f t="shared" si="503"/>
        <v>5</v>
      </c>
      <c r="AJ345">
        <f t="shared" si="503"/>
        <v>5</v>
      </c>
      <c r="AK345">
        <f t="shared" si="503"/>
        <v>5</v>
      </c>
      <c r="AL345">
        <f t="shared" si="503"/>
        <v>5</v>
      </c>
      <c r="AM345">
        <f t="shared" si="503"/>
        <v>5</v>
      </c>
      <c r="AN345">
        <f t="shared" si="503"/>
        <v>5</v>
      </c>
      <c r="AO345">
        <f t="shared" si="503"/>
        <v>5</v>
      </c>
      <c r="AP345">
        <f t="shared" si="503"/>
        <v>5</v>
      </c>
      <c r="AQ345">
        <f t="shared" si="503"/>
        <v>5</v>
      </c>
      <c r="AR345">
        <f t="shared" si="503"/>
        <v>5</v>
      </c>
      <c r="AS345">
        <f t="shared" si="503"/>
        <v>5</v>
      </c>
      <c r="AT345">
        <f t="shared" si="503"/>
        <v>5</v>
      </c>
      <c r="AU345">
        <f t="shared" si="503"/>
        <v>5</v>
      </c>
      <c r="AV345">
        <f t="shared" si="503"/>
        <v>5</v>
      </c>
      <c r="AW345">
        <f t="shared" si="503"/>
        <v>5</v>
      </c>
      <c r="AX345">
        <f t="shared" si="503"/>
        <v>5</v>
      </c>
      <c r="AY345">
        <f t="shared" si="503"/>
        <v>5</v>
      </c>
      <c r="AZ345">
        <f t="shared" si="503"/>
        <v>5</v>
      </c>
      <c r="BA345">
        <f t="shared" si="503"/>
        <v>5</v>
      </c>
      <c r="BB345">
        <f t="shared" si="503"/>
        <v>5</v>
      </c>
      <c r="BC345">
        <f t="shared" si="503"/>
        <v>5</v>
      </c>
      <c r="BD345">
        <f t="shared" si="503"/>
        <v>5</v>
      </c>
      <c r="BE345">
        <f t="shared" si="503"/>
        <v>5</v>
      </c>
      <c r="BF345">
        <f t="shared" si="503"/>
        <v>5</v>
      </c>
      <c r="BG345">
        <f t="shared" si="503"/>
        <v>5</v>
      </c>
      <c r="BH345">
        <f t="shared" si="503"/>
        <v>5</v>
      </c>
    </row>
    <row r="346" spans="1:60" x14ac:dyDescent="0.25">
      <c r="A346" t="s">
        <v>822</v>
      </c>
      <c r="B346">
        <f t="shared" ref="B346:AG346" si="504">(B341-25+(B344-B342)*(B343-B342)/(B345-B344)*RelentlessStrikes)/(B$90-RelentlessStrikes*(B345-B344)/(B343-B342))</f>
        <v>3.1180014461007155</v>
      </c>
      <c r="C346">
        <f t="shared" si="504"/>
        <v>3.1179192615616231</v>
      </c>
      <c r="D346">
        <f t="shared" si="504"/>
        <v>3.118012767208195</v>
      </c>
      <c r="E346">
        <f t="shared" si="504"/>
        <v>3.1177883966367879</v>
      </c>
      <c r="F346">
        <f t="shared" si="504"/>
        <v>3.1179738200169433</v>
      </c>
      <c r="G346">
        <f t="shared" si="504"/>
        <v>3.1181199309658671</v>
      </c>
      <c r="H346">
        <f t="shared" si="504"/>
        <v>3.1182103900716447</v>
      </c>
      <c r="I346">
        <f t="shared" si="504"/>
        <v>3.1178865681555967</v>
      </c>
      <c r="J346">
        <f t="shared" si="504"/>
        <v>3.1180222121915593</v>
      </c>
      <c r="K346">
        <f t="shared" si="504"/>
        <v>3.1179689436308911</v>
      </c>
      <c r="L346">
        <f t="shared" si="504"/>
        <v>3.1189279453375698</v>
      </c>
      <c r="M346">
        <f t="shared" si="504"/>
        <v>3.1180014461007155</v>
      </c>
      <c r="N346">
        <f t="shared" si="504"/>
        <v>3.1056035724216384</v>
      </c>
      <c r="O346">
        <f t="shared" si="504"/>
        <v>3.1180014461007155</v>
      </c>
      <c r="P346">
        <f t="shared" si="504"/>
        <v>3.1299313208220219</v>
      </c>
      <c r="Q346">
        <f t="shared" si="504"/>
        <v>3.1180014461007155</v>
      </c>
      <c r="R346">
        <f t="shared" si="504"/>
        <v>3.112367195062034</v>
      </c>
      <c r="S346">
        <f t="shared" si="504"/>
        <v>3.1073080919584926</v>
      </c>
      <c r="T346">
        <f t="shared" si="504"/>
        <v>3.1180014461007155</v>
      </c>
      <c r="U346">
        <f t="shared" si="504"/>
        <v>3.1543045102613485</v>
      </c>
      <c r="V346">
        <f t="shared" si="504"/>
        <v>3.1543045102613485</v>
      </c>
      <c r="W346">
        <f t="shared" si="504"/>
        <v>3.1180014461007155</v>
      </c>
      <c r="X346">
        <f t="shared" si="504"/>
        <v>3.1180014461007155</v>
      </c>
      <c r="Y346">
        <f t="shared" si="504"/>
        <v>3.1180014461007155</v>
      </c>
      <c r="Z346">
        <f t="shared" si="504"/>
        <v>3.13508993043297</v>
      </c>
      <c r="AA346">
        <f t="shared" si="504"/>
        <v>2.9212814746963494</v>
      </c>
      <c r="AB346">
        <f t="shared" si="504"/>
        <v>3.1239595716628363</v>
      </c>
      <c r="AC346">
        <f t="shared" si="504"/>
        <v>3.1180014461007155</v>
      </c>
      <c r="AD346">
        <f t="shared" si="504"/>
        <v>3.112744028402961</v>
      </c>
      <c r="AE346">
        <f t="shared" si="504"/>
        <v>3.1180014461007155</v>
      </c>
      <c r="AF346">
        <f t="shared" si="504"/>
        <v>3.1180014461007155</v>
      </c>
      <c r="AG346">
        <f t="shared" si="504"/>
        <v>3.1180014461007155</v>
      </c>
      <c r="AH346">
        <f t="shared" ref="AH346:BH346" si="505">(AH341-25+(AH344-AH342)*(AH343-AH342)/(AH345-AH344)*RelentlessStrikes)/(AH$90-RelentlessStrikes*(AH345-AH344)/(AH343-AH342))</f>
        <v>3.1180014461007155</v>
      </c>
      <c r="AI346">
        <f t="shared" si="505"/>
        <v>3.1132874487414854</v>
      </c>
      <c r="AJ346">
        <f t="shared" si="505"/>
        <v>3.1180014461007155</v>
      </c>
      <c r="AK346">
        <f t="shared" si="505"/>
        <v>3.1132268188591126</v>
      </c>
      <c r="AL346">
        <f t="shared" si="505"/>
        <v>3.1153589313596299</v>
      </c>
      <c r="AM346">
        <f t="shared" si="505"/>
        <v>3.1127374483008419</v>
      </c>
      <c r="AN346">
        <f t="shared" si="505"/>
        <v>3.116300243100961</v>
      </c>
      <c r="AO346">
        <f t="shared" si="505"/>
        <v>3.1145839223762621</v>
      </c>
      <c r="AP346">
        <f t="shared" si="505"/>
        <v>3.1234274072716781</v>
      </c>
      <c r="AQ346">
        <f t="shared" si="505"/>
        <v>3.1180014461007155</v>
      </c>
      <c r="AR346">
        <f t="shared" si="505"/>
        <v>3.1180014461007155</v>
      </c>
      <c r="AS346">
        <f t="shared" si="505"/>
        <v>3.1134849169860601</v>
      </c>
      <c r="AT346">
        <f t="shared" si="505"/>
        <v>3.1180014461007155</v>
      </c>
      <c r="AU346">
        <f t="shared" si="505"/>
        <v>3.1180014461007155</v>
      </c>
      <c r="AV346">
        <f t="shared" si="505"/>
        <v>3.1180014461007155</v>
      </c>
      <c r="AW346">
        <f t="shared" si="505"/>
        <v>3.1180014461007155</v>
      </c>
      <c r="AX346">
        <f t="shared" si="505"/>
        <v>3.1180014461007155</v>
      </c>
      <c r="AY346">
        <f t="shared" si="505"/>
        <v>3.1180014461007155</v>
      </c>
      <c r="AZ346">
        <f t="shared" si="505"/>
        <v>3.1180014461007155</v>
      </c>
      <c r="BA346">
        <f t="shared" si="505"/>
        <v>3.1180014461007155</v>
      </c>
      <c r="BB346">
        <f t="shared" si="505"/>
        <v>3.1180014461007155</v>
      </c>
      <c r="BC346">
        <f t="shared" si="505"/>
        <v>3.1180014461007155</v>
      </c>
      <c r="BD346">
        <f t="shared" si="505"/>
        <v>3.1180014461007155</v>
      </c>
      <c r="BE346">
        <f t="shared" si="505"/>
        <v>3.1180014461007155</v>
      </c>
      <c r="BF346">
        <f t="shared" si="505"/>
        <v>3.1180014461007155</v>
      </c>
      <c r="BG346">
        <f t="shared" si="505"/>
        <v>3.1180014461007155</v>
      </c>
      <c r="BH346">
        <f t="shared" si="505"/>
        <v>3.1180014461007155</v>
      </c>
    </row>
    <row r="347" spans="1:60" x14ac:dyDescent="0.25">
      <c r="A347" t="s">
        <v>823</v>
      </c>
      <c r="B347">
        <f t="shared" ref="B347:AG347" si="506">(B345-B344)*(B346-B342)/(B343-B342)+B344</f>
        <v>4.5519664636454111</v>
      </c>
      <c r="C347">
        <f t="shared" si="506"/>
        <v>4.5520360886854254</v>
      </c>
      <c r="D347">
        <f t="shared" si="506"/>
        <v>4.5519777847528902</v>
      </c>
      <c r="E347">
        <f t="shared" si="506"/>
        <v>4.5520039356135733</v>
      </c>
      <c r="F347">
        <f t="shared" si="506"/>
        <v>4.5519388375616385</v>
      </c>
      <c r="G347">
        <f t="shared" si="506"/>
        <v>4.5520849485105623</v>
      </c>
      <c r="H347">
        <f t="shared" si="506"/>
        <v>4.5521754076163399</v>
      </c>
      <c r="I347">
        <f t="shared" si="506"/>
        <v>4.5518515857002919</v>
      </c>
      <c r="J347">
        <f t="shared" si="506"/>
        <v>4.5519872297362545</v>
      </c>
      <c r="K347">
        <f t="shared" si="506"/>
        <v>4.5519339611755862</v>
      </c>
      <c r="L347">
        <f t="shared" si="506"/>
        <v>4.5528929628822654</v>
      </c>
      <c r="M347">
        <f t="shared" si="506"/>
        <v>4.5519664636454111</v>
      </c>
      <c r="N347">
        <f t="shared" si="506"/>
        <v>4.5395685899663336</v>
      </c>
      <c r="O347">
        <f t="shared" si="506"/>
        <v>4.5519664636454111</v>
      </c>
      <c r="P347">
        <f t="shared" si="506"/>
        <v>4.5638963383667175</v>
      </c>
      <c r="Q347">
        <f t="shared" si="506"/>
        <v>4.5519664636454111</v>
      </c>
      <c r="R347">
        <f t="shared" si="506"/>
        <v>4.5463322126067292</v>
      </c>
      <c r="S347">
        <f t="shared" si="506"/>
        <v>4.5412731095031882</v>
      </c>
      <c r="T347">
        <f t="shared" si="506"/>
        <v>4.5519664636454111</v>
      </c>
      <c r="U347">
        <f t="shared" si="506"/>
        <v>4.5298981157209282</v>
      </c>
      <c r="V347">
        <f t="shared" si="506"/>
        <v>4.5298981157209282</v>
      </c>
      <c r="W347">
        <f t="shared" si="506"/>
        <v>4.5519664636454111</v>
      </c>
      <c r="X347">
        <f t="shared" si="506"/>
        <v>4.5519664636454111</v>
      </c>
      <c r="Y347">
        <f t="shared" si="506"/>
        <v>4.5519664636454111</v>
      </c>
      <c r="Z347">
        <f t="shared" si="506"/>
        <v>4.5690549479776656</v>
      </c>
      <c r="AA347">
        <f t="shared" si="506"/>
        <v>4.6523270410659379</v>
      </c>
      <c r="AB347">
        <f t="shared" si="506"/>
        <v>4.5579245892075315</v>
      </c>
      <c r="AC347">
        <f t="shared" si="506"/>
        <v>4.5519664636454111</v>
      </c>
      <c r="AD347">
        <f t="shared" si="506"/>
        <v>4.5467090459476562</v>
      </c>
      <c r="AE347">
        <f t="shared" si="506"/>
        <v>4.5519664636454111</v>
      </c>
      <c r="AF347">
        <f t="shared" si="506"/>
        <v>4.5519664636454111</v>
      </c>
      <c r="AG347">
        <f t="shared" si="506"/>
        <v>4.5519664636454111</v>
      </c>
      <c r="AH347">
        <f t="shared" ref="AH347:BH347" si="507">(AH345-AH344)*(AH346-AH342)/(AH343-AH342)+AH344</f>
        <v>4.5519664636454111</v>
      </c>
      <c r="AI347">
        <f t="shared" si="507"/>
        <v>4.5472524662861806</v>
      </c>
      <c r="AJ347">
        <f t="shared" si="507"/>
        <v>4.5519664636454111</v>
      </c>
      <c r="AK347">
        <f t="shared" si="507"/>
        <v>4.5471918364038082</v>
      </c>
      <c r="AL347">
        <f t="shared" si="507"/>
        <v>4.5493239489043251</v>
      </c>
      <c r="AM347">
        <f t="shared" si="507"/>
        <v>4.5570589837674085</v>
      </c>
      <c r="AN347">
        <f t="shared" si="507"/>
        <v>4.5502652606456566</v>
      </c>
      <c r="AO347">
        <f t="shared" si="507"/>
        <v>4.5552778799653701</v>
      </c>
      <c r="AP347">
        <f t="shared" si="507"/>
        <v>4.5573924248163733</v>
      </c>
      <c r="AQ347">
        <f t="shared" si="507"/>
        <v>4.5519664636454111</v>
      </c>
      <c r="AR347">
        <f t="shared" si="507"/>
        <v>4.5519664636454111</v>
      </c>
      <c r="AS347">
        <f t="shared" si="507"/>
        <v>4.604119122189485</v>
      </c>
      <c r="AT347">
        <f t="shared" si="507"/>
        <v>4.5519664636454111</v>
      </c>
      <c r="AU347">
        <f t="shared" si="507"/>
        <v>4.5519664636454111</v>
      </c>
      <c r="AV347">
        <f t="shared" si="507"/>
        <v>4.5519664636454111</v>
      </c>
      <c r="AW347">
        <f t="shared" si="507"/>
        <v>4.5519664636454111</v>
      </c>
      <c r="AX347">
        <f t="shared" si="507"/>
        <v>4.5519664636454111</v>
      </c>
      <c r="AY347">
        <f t="shared" si="507"/>
        <v>4.5519664636454111</v>
      </c>
      <c r="AZ347">
        <f t="shared" si="507"/>
        <v>4.5519664636454111</v>
      </c>
      <c r="BA347">
        <f t="shared" si="507"/>
        <v>4.5519664636454111</v>
      </c>
      <c r="BB347">
        <f t="shared" si="507"/>
        <v>4.5519664636454111</v>
      </c>
      <c r="BC347">
        <f t="shared" si="507"/>
        <v>4.5519664636454111</v>
      </c>
      <c r="BD347">
        <f t="shared" si="507"/>
        <v>4.5519664636454111</v>
      </c>
      <c r="BE347">
        <f t="shared" si="507"/>
        <v>4.5519664636454111</v>
      </c>
      <c r="BF347">
        <f t="shared" si="507"/>
        <v>4.5519664636454111</v>
      </c>
      <c r="BG347">
        <f t="shared" si="507"/>
        <v>4.5519664636454111</v>
      </c>
      <c r="BH347">
        <f t="shared" si="507"/>
        <v>4.5519664636454111</v>
      </c>
    </row>
    <row r="348" spans="1:60" x14ac:dyDescent="0.25">
      <c r="A348" s="44" t="s">
        <v>824</v>
      </c>
      <c r="B348">
        <f t="shared" ref="B348:AG348" si="508">B$91+B$92*B347</f>
        <v>29.483849086404351</v>
      </c>
      <c r="C348">
        <f t="shared" si="508"/>
        <v>29.484162399084415</v>
      </c>
      <c r="D348">
        <f t="shared" si="508"/>
        <v>29.483900031388007</v>
      </c>
      <c r="E348">
        <f t="shared" si="508"/>
        <v>29.484017710261078</v>
      </c>
      <c r="F348">
        <f t="shared" si="508"/>
        <v>29.483724769027372</v>
      </c>
      <c r="G348">
        <f t="shared" si="508"/>
        <v>29.48438226829753</v>
      </c>
      <c r="H348">
        <f t="shared" si="508"/>
        <v>29.484789334273529</v>
      </c>
      <c r="I348">
        <f t="shared" si="508"/>
        <v>29.483332135651313</v>
      </c>
      <c r="J348">
        <f t="shared" si="508"/>
        <v>29.483942533813146</v>
      </c>
      <c r="K348">
        <f t="shared" si="508"/>
        <v>29.483702825290138</v>
      </c>
      <c r="L348">
        <f t="shared" si="508"/>
        <v>29.488018332970196</v>
      </c>
      <c r="M348">
        <f t="shared" si="508"/>
        <v>29.483849086404351</v>
      </c>
      <c r="N348">
        <f t="shared" si="508"/>
        <v>29.428058654848503</v>
      </c>
      <c r="O348">
        <f t="shared" si="508"/>
        <v>29.483849086404351</v>
      </c>
      <c r="P348">
        <f t="shared" si="508"/>
        <v>29.537533522650229</v>
      </c>
      <c r="Q348">
        <f t="shared" si="508"/>
        <v>29.483849086404351</v>
      </c>
      <c r="R348">
        <f t="shared" si="508"/>
        <v>29.458494956730281</v>
      </c>
      <c r="S348">
        <f t="shared" si="508"/>
        <v>29.435728992764346</v>
      </c>
      <c r="T348">
        <f t="shared" si="508"/>
        <v>29.483849086404351</v>
      </c>
      <c r="U348">
        <f t="shared" si="508"/>
        <v>29.384541520744175</v>
      </c>
      <c r="V348">
        <f t="shared" si="508"/>
        <v>29.384541520744175</v>
      </c>
      <c r="W348">
        <f t="shared" si="508"/>
        <v>29.483849086404351</v>
      </c>
      <c r="X348">
        <f t="shared" si="508"/>
        <v>29.483849086404351</v>
      </c>
      <c r="Y348">
        <f t="shared" si="508"/>
        <v>29.483849086404351</v>
      </c>
      <c r="Z348">
        <f t="shared" si="508"/>
        <v>29.560747265899494</v>
      </c>
      <c r="AA348">
        <f t="shared" si="508"/>
        <v>29.93547168479672</v>
      </c>
      <c r="AB348">
        <f t="shared" si="508"/>
        <v>29.510660651433891</v>
      </c>
      <c r="AC348">
        <f t="shared" si="508"/>
        <v>29.483849086404351</v>
      </c>
      <c r="AD348">
        <f t="shared" si="508"/>
        <v>29.460190706764454</v>
      </c>
      <c r="AE348">
        <f t="shared" si="508"/>
        <v>29.483849086404351</v>
      </c>
      <c r="AF348">
        <f t="shared" si="508"/>
        <v>29.483849086404351</v>
      </c>
      <c r="AG348">
        <f t="shared" si="508"/>
        <v>29.483849086404351</v>
      </c>
      <c r="AH348">
        <f t="shared" ref="AH348:BH348" si="509">AH$91+AH$92*AH347</f>
        <v>29.483849086404351</v>
      </c>
      <c r="AI348">
        <f t="shared" si="509"/>
        <v>29.462636098287813</v>
      </c>
      <c r="AJ348">
        <f t="shared" si="509"/>
        <v>29.483849086404351</v>
      </c>
      <c r="AK348">
        <f t="shared" si="509"/>
        <v>29.462363263817139</v>
      </c>
      <c r="AL348">
        <f t="shared" si="509"/>
        <v>29.471957770069462</v>
      </c>
      <c r="AM348">
        <f t="shared" si="509"/>
        <v>29.506765426953336</v>
      </c>
      <c r="AN348">
        <f t="shared" si="509"/>
        <v>29.476193672905456</v>
      </c>
      <c r="AO348">
        <f t="shared" si="509"/>
        <v>29.498750459844167</v>
      </c>
      <c r="AP348">
        <f t="shared" si="509"/>
        <v>29.508265911673679</v>
      </c>
      <c r="AQ348">
        <f t="shared" si="509"/>
        <v>29.483849086404351</v>
      </c>
      <c r="AR348">
        <f t="shared" si="509"/>
        <v>29.483849086404351</v>
      </c>
      <c r="AS348">
        <f t="shared" si="509"/>
        <v>29.718536049852684</v>
      </c>
      <c r="AT348">
        <f t="shared" si="509"/>
        <v>29.483849086404351</v>
      </c>
      <c r="AU348">
        <f t="shared" si="509"/>
        <v>29.483849086404351</v>
      </c>
      <c r="AV348">
        <f t="shared" si="509"/>
        <v>29.483849086404351</v>
      </c>
      <c r="AW348">
        <f t="shared" si="509"/>
        <v>29.483849086404351</v>
      </c>
      <c r="AX348">
        <f t="shared" si="509"/>
        <v>29.483849086404351</v>
      </c>
      <c r="AY348">
        <f t="shared" si="509"/>
        <v>29.483849086404351</v>
      </c>
      <c r="AZ348">
        <f t="shared" si="509"/>
        <v>29.483849086404351</v>
      </c>
      <c r="BA348">
        <f t="shared" si="509"/>
        <v>29.483849086404351</v>
      </c>
      <c r="BB348">
        <f t="shared" si="509"/>
        <v>29.483849086404351</v>
      </c>
      <c r="BC348">
        <f t="shared" si="509"/>
        <v>29.483849086404351</v>
      </c>
      <c r="BD348">
        <f t="shared" si="509"/>
        <v>29.483849086404351</v>
      </c>
      <c r="BE348">
        <f t="shared" si="509"/>
        <v>29.483849086404351</v>
      </c>
      <c r="BF348">
        <f t="shared" si="509"/>
        <v>29.483849086404351</v>
      </c>
      <c r="BG348">
        <f t="shared" si="509"/>
        <v>29.483849086404351</v>
      </c>
      <c r="BH348">
        <f t="shared" si="509"/>
        <v>29.483849086404351</v>
      </c>
    </row>
    <row r="349" spans="1:60" x14ac:dyDescent="0.25">
      <c r="A349" t="s">
        <v>825</v>
      </c>
      <c r="B349">
        <f t="shared" ref="B349:AG349" si="510">MAX(0,B337-B339-SnDParam)</f>
        <v>0.10229133986834249</v>
      </c>
      <c r="C349">
        <f t="shared" si="510"/>
        <v>0.10229133986834249</v>
      </c>
      <c r="D349">
        <f t="shared" si="510"/>
        <v>0.10229133986834249</v>
      </c>
      <c r="E349">
        <f t="shared" si="510"/>
        <v>0.10229133986834249</v>
      </c>
      <c r="F349">
        <f t="shared" si="510"/>
        <v>0.10234658324042734</v>
      </c>
      <c r="G349">
        <f t="shared" si="510"/>
        <v>0.10234658324042734</v>
      </c>
      <c r="H349">
        <f t="shared" si="510"/>
        <v>0.10298972348404334</v>
      </c>
      <c r="I349">
        <f t="shared" si="510"/>
        <v>0.10234658324042911</v>
      </c>
      <c r="J349">
        <f t="shared" si="510"/>
        <v>0.10224981602134697</v>
      </c>
      <c r="K349">
        <f t="shared" si="510"/>
        <v>0.10229133986834249</v>
      </c>
      <c r="L349">
        <f t="shared" si="510"/>
        <v>0.10229133986834249</v>
      </c>
      <c r="M349">
        <f t="shared" si="510"/>
        <v>0.10229133986834249</v>
      </c>
      <c r="N349">
        <f t="shared" si="510"/>
        <v>0.10229133986834249</v>
      </c>
      <c r="O349">
        <f t="shared" si="510"/>
        <v>0.10229133986834249</v>
      </c>
      <c r="P349">
        <f t="shared" si="510"/>
        <v>0.10229133986834249</v>
      </c>
      <c r="Q349">
        <f t="shared" si="510"/>
        <v>0.10229133986834249</v>
      </c>
      <c r="R349">
        <f t="shared" si="510"/>
        <v>0.11361276999411984</v>
      </c>
      <c r="S349">
        <f t="shared" si="510"/>
        <v>0.1238740045444473</v>
      </c>
      <c r="T349">
        <f t="shared" si="510"/>
        <v>0.10229133986834249</v>
      </c>
      <c r="U349">
        <f t="shared" si="510"/>
        <v>0.10229133986834249</v>
      </c>
      <c r="V349">
        <f t="shared" si="510"/>
        <v>0.10229133986834249</v>
      </c>
      <c r="W349">
        <f t="shared" si="510"/>
        <v>0.10229133986834249</v>
      </c>
      <c r="X349">
        <f t="shared" si="510"/>
        <v>0.10229133986834249</v>
      </c>
      <c r="Y349">
        <f t="shared" si="510"/>
        <v>0.10229133986834249</v>
      </c>
      <c r="Z349">
        <f t="shared" si="510"/>
        <v>6.8606107011063955E-2</v>
      </c>
      <c r="AA349">
        <f t="shared" si="510"/>
        <v>0.10229133986834249</v>
      </c>
      <c r="AB349">
        <f t="shared" si="510"/>
        <v>9.0437493564754945E-2</v>
      </c>
      <c r="AC349">
        <f t="shared" si="510"/>
        <v>0.10229133986834249</v>
      </c>
      <c r="AD349">
        <f t="shared" si="510"/>
        <v>0.10229133986834249</v>
      </c>
      <c r="AE349">
        <f t="shared" si="510"/>
        <v>0.10229133986834249</v>
      </c>
      <c r="AF349">
        <f t="shared" si="510"/>
        <v>0.10229133986834249</v>
      </c>
      <c r="AG349">
        <f t="shared" si="510"/>
        <v>0.10229133986834249</v>
      </c>
      <c r="AH349">
        <f t="shared" ref="AH349:BH349" si="511">MAX(0,AH337-AH339-SnDParam)</f>
        <v>0.10229133986834249</v>
      </c>
      <c r="AI349">
        <f t="shared" si="511"/>
        <v>0.10229133986834249</v>
      </c>
      <c r="AJ349">
        <f t="shared" si="511"/>
        <v>0.10229133986834249</v>
      </c>
      <c r="AK349">
        <f t="shared" si="511"/>
        <v>0.10229133986834249</v>
      </c>
      <c r="AL349">
        <f t="shared" si="511"/>
        <v>0.10229133986834249</v>
      </c>
      <c r="AM349">
        <f t="shared" si="511"/>
        <v>0.10158206936382719</v>
      </c>
      <c r="AN349">
        <f t="shared" si="511"/>
        <v>0.10229133986834249</v>
      </c>
      <c r="AO349">
        <f t="shared" si="511"/>
        <v>0.10183074589003915</v>
      </c>
      <c r="AP349">
        <f t="shared" si="511"/>
        <v>0.10229133986834249</v>
      </c>
      <c r="AQ349">
        <f t="shared" si="511"/>
        <v>0.10229133986834249</v>
      </c>
      <c r="AR349">
        <f t="shared" si="511"/>
        <v>0.10229133986834249</v>
      </c>
      <c r="AS349">
        <f t="shared" si="511"/>
        <v>0.10229133986834427</v>
      </c>
      <c r="AT349">
        <f t="shared" si="511"/>
        <v>0.10229133986834249</v>
      </c>
      <c r="AU349">
        <f t="shared" si="511"/>
        <v>0.10229133986834249</v>
      </c>
      <c r="AV349">
        <f t="shared" si="511"/>
        <v>0.10229133986834249</v>
      </c>
      <c r="AW349">
        <f t="shared" si="511"/>
        <v>0.10229133986834249</v>
      </c>
      <c r="AX349">
        <f t="shared" si="511"/>
        <v>0.10229133986834249</v>
      </c>
      <c r="AY349">
        <f t="shared" si="511"/>
        <v>0.10229133986834249</v>
      </c>
      <c r="AZ349">
        <f t="shared" si="511"/>
        <v>0.10229133986834249</v>
      </c>
      <c r="BA349">
        <f t="shared" si="511"/>
        <v>0.10229133986834249</v>
      </c>
      <c r="BB349">
        <f t="shared" si="511"/>
        <v>0.10229133986834249</v>
      </c>
      <c r="BC349">
        <f t="shared" si="511"/>
        <v>0.10229133986834249</v>
      </c>
      <c r="BD349">
        <f t="shared" si="511"/>
        <v>0.10229133986834249</v>
      </c>
      <c r="BE349">
        <f t="shared" si="511"/>
        <v>0.10229133986834249</v>
      </c>
      <c r="BF349">
        <f t="shared" si="511"/>
        <v>0.10229133986834249</v>
      </c>
      <c r="BG349">
        <f t="shared" si="511"/>
        <v>0.10229133986834249</v>
      </c>
      <c r="BH349">
        <f t="shared" si="511"/>
        <v>0.10229133986834249</v>
      </c>
    </row>
    <row r="350" spans="1:60" x14ac:dyDescent="0.25">
      <c r="A350" t="s">
        <v>826</v>
      </c>
      <c r="B350">
        <f t="shared" ref="B350:AG350" si="512">MAX(0,B304-B302-SnDParam)</f>
        <v>3.3828495400537317</v>
      </c>
      <c r="C350">
        <f t="shared" si="512"/>
        <v>3.3829369357575221</v>
      </c>
      <c r="D350">
        <f t="shared" si="512"/>
        <v>3.3829099338505335</v>
      </c>
      <c r="E350">
        <f t="shared" si="512"/>
        <v>3.3825807157080217</v>
      </c>
      <c r="F350">
        <f t="shared" si="512"/>
        <v>3.383017182130085</v>
      </c>
      <c r="G350">
        <f t="shared" si="512"/>
        <v>3.3837967348856823</v>
      </c>
      <c r="H350">
        <f t="shared" si="512"/>
        <v>3.3846594920065454</v>
      </c>
      <c r="I350">
        <f t="shared" si="512"/>
        <v>3.3828456205412936</v>
      </c>
      <c r="J350">
        <f t="shared" si="512"/>
        <v>3.3827235206667843</v>
      </c>
      <c r="K350">
        <f t="shared" si="512"/>
        <v>3.3826761559500689</v>
      </c>
      <c r="L350">
        <f t="shared" si="512"/>
        <v>3.3877945601413888</v>
      </c>
      <c r="M350">
        <f t="shared" si="512"/>
        <v>3.3828495400537317</v>
      </c>
      <c r="N350">
        <f t="shared" si="512"/>
        <v>3.3171585634800911</v>
      </c>
      <c r="O350">
        <f t="shared" si="512"/>
        <v>3.3828495400537317</v>
      </c>
      <c r="P350">
        <f t="shared" si="512"/>
        <v>3.4469152017018097</v>
      </c>
      <c r="Q350">
        <f t="shared" si="512"/>
        <v>3.3828495400537317</v>
      </c>
      <c r="R350">
        <f t="shared" si="512"/>
        <v>3.4168688832837271</v>
      </c>
      <c r="S350">
        <f t="shared" si="512"/>
        <v>3.4471285883613589</v>
      </c>
      <c r="T350">
        <f t="shared" si="512"/>
        <v>3.3828495400537317</v>
      </c>
      <c r="U350">
        <f t="shared" si="512"/>
        <v>3.3750679204181546</v>
      </c>
      <c r="V350">
        <f t="shared" si="512"/>
        <v>3.3750679204181546</v>
      </c>
      <c r="W350">
        <f t="shared" si="512"/>
        <v>3.3828495400537317</v>
      </c>
      <c r="X350">
        <f t="shared" si="512"/>
        <v>3.3828495400537317</v>
      </c>
      <c r="Y350">
        <f t="shared" si="512"/>
        <v>3.3828495400537317</v>
      </c>
      <c r="Z350">
        <f t="shared" si="512"/>
        <v>3.2775047544786124</v>
      </c>
      <c r="AA350">
        <f t="shared" si="512"/>
        <v>3.379026450834627</v>
      </c>
      <c r="AB350">
        <f t="shared" si="512"/>
        <v>3.3464973324962788</v>
      </c>
      <c r="AC350">
        <f t="shared" si="512"/>
        <v>3.3828495400537317</v>
      </c>
      <c r="AD350">
        <f t="shared" si="512"/>
        <v>3.3548843204957839</v>
      </c>
      <c r="AE350">
        <f t="shared" si="512"/>
        <v>3.3828495400537317</v>
      </c>
      <c r="AF350">
        <f t="shared" si="512"/>
        <v>3.3828495400537317</v>
      </c>
      <c r="AG350">
        <f t="shared" si="512"/>
        <v>3.3828495400537317</v>
      </c>
      <c r="AH350">
        <f t="shared" ref="AH350:BH350" si="513">MAX(0,AH304-AH302-SnDParam)</f>
        <v>3.3828495400537317</v>
      </c>
      <c r="AI350">
        <f t="shared" si="513"/>
        <v>3.3577674167461469</v>
      </c>
      <c r="AJ350">
        <f t="shared" si="513"/>
        <v>3.3828495400537317</v>
      </c>
      <c r="AK350">
        <f t="shared" si="513"/>
        <v>3.3574456623622577</v>
      </c>
      <c r="AL350">
        <f t="shared" si="513"/>
        <v>3.3687733217722915</v>
      </c>
      <c r="AM350">
        <f t="shared" si="513"/>
        <v>3.386632695633494</v>
      </c>
      <c r="AN350">
        <f t="shared" si="513"/>
        <v>3.3737828331934239</v>
      </c>
      <c r="AO350">
        <f t="shared" si="513"/>
        <v>3.3853143914447736</v>
      </c>
      <c r="AP350">
        <f t="shared" si="513"/>
        <v>3.4118820166285131</v>
      </c>
      <c r="AQ350">
        <f t="shared" si="513"/>
        <v>3.3828495400537317</v>
      </c>
      <c r="AR350">
        <f t="shared" si="513"/>
        <v>3.3828495400537317</v>
      </c>
      <c r="AS350">
        <f t="shared" si="513"/>
        <v>3.5617826667946169</v>
      </c>
      <c r="AT350">
        <f t="shared" si="513"/>
        <v>3.3828495400537317</v>
      </c>
      <c r="AU350">
        <f t="shared" si="513"/>
        <v>3.3828495400537317</v>
      </c>
      <c r="AV350">
        <f t="shared" si="513"/>
        <v>3.3828495400537317</v>
      </c>
      <c r="AW350">
        <f t="shared" si="513"/>
        <v>3.3828495400537317</v>
      </c>
      <c r="AX350">
        <f t="shared" si="513"/>
        <v>3.3828495400537317</v>
      </c>
      <c r="AY350">
        <f t="shared" si="513"/>
        <v>3.3828495400537317</v>
      </c>
      <c r="AZ350">
        <f t="shared" si="513"/>
        <v>3.3828495400537317</v>
      </c>
      <c r="BA350">
        <f t="shared" si="513"/>
        <v>3.3828495400537317</v>
      </c>
      <c r="BB350">
        <f t="shared" si="513"/>
        <v>3.3828495400537317</v>
      </c>
      <c r="BC350">
        <f t="shared" si="513"/>
        <v>3.3828495400537317</v>
      </c>
      <c r="BD350">
        <f t="shared" si="513"/>
        <v>3.3828495400537317</v>
      </c>
      <c r="BE350">
        <f t="shared" si="513"/>
        <v>3.3828495400537317</v>
      </c>
      <c r="BF350">
        <f t="shared" si="513"/>
        <v>3.3828495400537317</v>
      </c>
      <c r="BG350">
        <f t="shared" si="513"/>
        <v>3.3828495400537317</v>
      </c>
      <c r="BH350">
        <f t="shared" si="513"/>
        <v>3.3828495400537317</v>
      </c>
    </row>
    <row r="351" spans="1:60" x14ac:dyDescent="0.25">
      <c r="A351" t="s">
        <v>827</v>
      </c>
      <c r="B351">
        <f t="shared" ref="B351:AG351" si="514">SnDParam+0.5*(B349*B349+B350*B350)/B337</f>
        <v>1.0352805705591508</v>
      </c>
      <c r="C351">
        <f t="shared" si="514"/>
        <v>1.0353265027979424</v>
      </c>
      <c r="D351">
        <f t="shared" si="514"/>
        <v>1.0352996659295952</v>
      </c>
      <c r="E351">
        <f t="shared" si="514"/>
        <v>1.0352257699522875</v>
      </c>
      <c r="F351">
        <f t="shared" si="514"/>
        <v>1.0352850075263103</v>
      </c>
      <c r="G351">
        <f t="shared" si="514"/>
        <v>1.03553150309288</v>
      </c>
      <c r="H351">
        <f t="shared" si="514"/>
        <v>1.0357488154586134</v>
      </c>
      <c r="I351">
        <f t="shared" si="514"/>
        <v>1.0352012691819183</v>
      </c>
      <c r="J351">
        <f t="shared" si="514"/>
        <v>1.0352772334926106</v>
      </c>
      <c r="K351">
        <f t="shared" si="514"/>
        <v>1.0352257516958836</v>
      </c>
      <c r="L351">
        <f t="shared" si="514"/>
        <v>1.0368452207087031</v>
      </c>
      <c r="M351">
        <f t="shared" si="514"/>
        <v>1.0352805705591508</v>
      </c>
      <c r="N351">
        <f t="shared" si="514"/>
        <v>1.0147121830243155</v>
      </c>
      <c r="O351">
        <f t="shared" si="514"/>
        <v>1.0352805705591508</v>
      </c>
      <c r="P351">
        <f t="shared" si="514"/>
        <v>1.0557285434242993</v>
      </c>
      <c r="Q351">
        <f t="shared" si="514"/>
        <v>1.0352805705591508</v>
      </c>
      <c r="R351">
        <f t="shared" si="514"/>
        <v>1.0361273310608428</v>
      </c>
      <c r="S351">
        <f t="shared" si="514"/>
        <v>1.0367899343840086</v>
      </c>
      <c r="T351">
        <f t="shared" si="514"/>
        <v>1.0352805705591508</v>
      </c>
      <c r="U351">
        <f t="shared" si="514"/>
        <v>1.025910636496552</v>
      </c>
      <c r="V351">
        <f t="shared" si="514"/>
        <v>1.025910636496552</v>
      </c>
      <c r="W351">
        <f t="shared" si="514"/>
        <v>1.0352805705591508</v>
      </c>
      <c r="X351">
        <f t="shared" si="514"/>
        <v>1.0352805705591508</v>
      </c>
      <c r="Y351">
        <f t="shared" si="514"/>
        <v>1.0352805705591508</v>
      </c>
      <c r="Z351">
        <f t="shared" si="514"/>
        <v>1.0319749852874447</v>
      </c>
      <c r="AA351">
        <f t="shared" si="514"/>
        <v>1.0723601907842841</v>
      </c>
      <c r="AB351">
        <f t="shared" si="514"/>
        <v>1.0342566264544009</v>
      </c>
      <c r="AC351">
        <f t="shared" si="514"/>
        <v>1.0352805705591508</v>
      </c>
      <c r="AD351">
        <f t="shared" si="514"/>
        <v>1.0264751260210117</v>
      </c>
      <c r="AE351">
        <f t="shared" si="514"/>
        <v>1.0352805705591508</v>
      </c>
      <c r="AF351">
        <f t="shared" si="514"/>
        <v>1.0352805705591508</v>
      </c>
      <c r="AG351">
        <f t="shared" si="514"/>
        <v>1.0352805705591508</v>
      </c>
      <c r="AH351">
        <f t="shared" ref="AH351:BH351" si="515">SnDParam+0.5*(AH349*AH349+AH350*AH350)/AH337</f>
        <v>1.0352805705591508</v>
      </c>
      <c r="AI351">
        <f t="shared" si="515"/>
        <v>1.0273795508103007</v>
      </c>
      <c r="AJ351">
        <f t="shared" si="515"/>
        <v>1.0352805705591508</v>
      </c>
      <c r="AK351">
        <f t="shared" si="515"/>
        <v>1.0272785782262286</v>
      </c>
      <c r="AL351">
        <f t="shared" si="515"/>
        <v>1.0308392372376263</v>
      </c>
      <c r="AM351">
        <f t="shared" si="515"/>
        <v>1.0383585917580875</v>
      </c>
      <c r="AN351">
        <f t="shared" si="515"/>
        <v>1.0324177174551261</v>
      </c>
      <c r="AO351">
        <f t="shared" si="515"/>
        <v>1.0372801207894675</v>
      </c>
      <c r="AP351">
        <f t="shared" si="515"/>
        <v>1.0444993959218771</v>
      </c>
      <c r="AQ351">
        <f t="shared" si="515"/>
        <v>1.0352805705591508</v>
      </c>
      <c r="AR351">
        <f t="shared" si="515"/>
        <v>1.0352805705591508</v>
      </c>
      <c r="AS351">
        <f t="shared" si="515"/>
        <v>1.1010207960829237</v>
      </c>
      <c r="AT351">
        <f t="shared" si="515"/>
        <v>1.0352805705591508</v>
      </c>
      <c r="AU351">
        <f t="shared" si="515"/>
        <v>1.0352805705591508</v>
      </c>
      <c r="AV351">
        <f t="shared" si="515"/>
        <v>1.0352805705591508</v>
      </c>
      <c r="AW351">
        <f t="shared" si="515"/>
        <v>1.0352805705591508</v>
      </c>
      <c r="AX351">
        <f t="shared" si="515"/>
        <v>1.0352805705591508</v>
      </c>
      <c r="AY351">
        <f t="shared" si="515"/>
        <v>1.0352805705591508</v>
      </c>
      <c r="AZ351">
        <f t="shared" si="515"/>
        <v>1.0352805705591508</v>
      </c>
      <c r="BA351">
        <f t="shared" si="515"/>
        <v>1.0352805705591508</v>
      </c>
      <c r="BB351">
        <f t="shared" si="515"/>
        <v>1.0352805705591508</v>
      </c>
      <c r="BC351">
        <f t="shared" si="515"/>
        <v>1.0352805705591508</v>
      </c>
      <c r="BD351">
        <f t="shared" si="515"/>
        <v>1.0352805705591508</v>
      </c>
      <c r="BE351">
        <f t="shared" si="515"/>
        <v>1.0352805705591508</v>
      </c>
      <c r="BF351">
        <f t="shared" si="515"/>
        <v>1.0352805705591508</v>
      </c>
      <c r="BG351">
        <f t="shared" si="515"/>
        <v>1.0352805705591508</v>
      </c>
      <c r="BH351">
        <f t="shared" si="515"/>
        <v>1.0352805705591508</v>
      </c>
    </row>
    <row r="352" spans="1:60" x14ac:dyDescent="0.25">
      <c r="A352" t="s">
        <v>828</v>
      </c>
      <c r="B352">
        <f t="shared" ref="B352:AG352" si="516">B348-B351</f>
        <v>28.448568515845199</v>
      </c>
      <c r="C352">
        <f t="shared" si="516"/>
        <v>28.448835896286472</v>
      </c>
      <c r="D352">
        <f t="shared" si="516"/>
        <v>28.448600365458411</v>
      </c>
      <c r="E352">
        <f t="shared" si="516"/>
        <v>28.448791940308791</v>
      </c>
      <c r="F352">
        <f t="shared" si="516"/>
        <v>28.448439761501064</v>
      </c>
      <c r="G352">
        <f t="shared" si="516"/>
        <v>28.44885076520465</v>
      </c>
      <c r="H352">
        <f t="shared" si="516"/>
        <v>28.449040518814915</v>
      </c>
      <c r="I352">
        <f t="shared" si="516"/>
        <v>28.448130866469395</v>
      </c>
      <c r="J352">
        <f t="shared" si="516"/>
        <v>28.448665300320535</v>
      </c>
      <c r="K352">
        <f t="shared" si="516"/>
        <v>28.448477073594255</v>
      </c>
      <c r="L352">
        <f t="shared" si="516"/>
        <v>28.451173112261493</v>
      </c>
      <c r="M352">
        <f t="shared" si="516"/>
        <v>28.448568515845199</v>
      </c>
      <c r="N352">
        <f t="shared" si="516"/>
        <v>28.413346471824187</v>
      </c>
      <c r="O352">
        <f t="shared" si="516"/>
        <v>28.448568515845199</v>
      </c>
      <c r="P352">
        <f t="shared" si="516"/>
        <v>28.481804979225931</v>
      </c>
      <c r="Q352">
        <f t="shared" si="516"/>
        <v>28.448568515845199</v>
      </c>
      <c r="R352">
        <f t="shared" si="516"/>
        <v>28.422367625669438</v>
      </c>
      <c r="S352">
        <f t="shared" si="516"/>
        <v>28.398939058380339</v>
      </c>
      <c r="T352">
        <f t="shared" si="516"/>
        <v>28.448568515845199</v>
      </c>
      <c r="U352">
        <f t="shared" si="516"/>
        <v>28.358630884247624</v>
      </c>
      <c r="V352">
        <f t="shared" si="516"/>
        <v>28.358630884247624</v>
      </c>
      <c r="W352">
        <f t="shared" si="516"/>
        <v>28.448568515845199</v>
      </c>
      <c r="X352">
        <f t="shared" si="516"/>
        <v>28.448568515845199</v>
      </c>
      <c r="Y352">
        <f t="shared" si="516"/>
        <v>28.448568515845199</v>
      </c>
      <c r="Z352">
        <f t="shared" si="516"/>
        <v>28.528772280612049</v>
      </c>
      <c r="AA352">
        <f t="shared" si="516"/>
        <v>28.863111494012436</v>
      </c>
      <c r="AB352">
        <f t="shared" si="516"/>
        <v>28.476404024979491</v>
      </c>
      <c r="AC352">
        <f t="shared" si="516"/>
        <v>28.448568515845199</v>
      </c>
      <c r="AD352">
        <f t="shared" si="516"/>
        <v>28.433715580743442</v>
      </c>
      <c r="AE352">
        <f t="shared" si="516"/>
        <v>28.448568515845199</v>
      </c>
      <c r="AF352">
        <f t="shared" si="516"/>
        <v>28.448568515845199</v>
      </c>
      <c r="AG352">
        <f t="shared" si="516"/>
        <v>28.448568515845199</v>
      </c>
      <c r="AH352">
        <f t="shared" ref="AH352:BH352" si="517">AH348-AH351</f>
        <v>28.448568515845199</v>
      </c>
      <c r="AI352">
        <f t="shared" si="517"/>
        <v>28.435256547477511</v>
      </c>
      <c r="AJ352">
        <f t="shared" si="517"/>
        <v>28.448568515845199</v>
      </c>
      <c r="AK352">
        <f t="shared" si="517"/>
        <v>28.435084685590908</v>
      </c>
      <c r="AL352">
        <f t="shared" si="517"/>
        <v>28.441118532831837</v>
      </c>
      <c r="AM352">
        <f t="shared" si="517"/>
        <v>28.46840683519525</v>
      </c>
      <c r="AN352">
        <f t="shared" si="517"/>
        <v>28.443775955450331</v>
      </c>
      <c r="AO352">
        <f t="shared" si="517"/>
        <v>28.461470339054699</v>
      </c>
      <c r="AP352">
        <f t="shared" si="517"/>
        <v>28.4637665157518</v>
      </c>
      <c r="AQ352">
        <f t="shared" si="517"/>
        <v>28.448568515845199</v>
      </c>
      <c r="AR352">
        <f t="shared" si="517"/>
        <v>28.448568515845199</v>
      </c>
      <c r="AS352">
        <f t="shared" si="517"/>
        <v>28.61751525376976</v>
      </c>
      <c r="AT352">
        <f t="shared" si="517"/>
        <v>28.448568515845199</v>
      </c>
      <c r="AU352">
        <f t="shared" si="517"/>
        <v>28.448568515845199</v>
      </c>
      <c r="AV352">
        <f t="shared" si="517"/>
        <v>28.448568515845199</v>
      </c>
      <c r="AW352">
        <f t="shared" si="517"/>
        <v>28.448568515845199</v>
      </c>
      <c r="AX352">
        <f t="shared" si="517"/>
        <v>28.448568515845199</v>
      </c>
      <c r="AY352">
        <f t="shared" si="517"/>
        <v>28.448568515845199</v>
      </c>
      <c r="AZ352">
        <f t="shared" si="517"/>
        <v>28.448568515845199</v>
      </c>
      <c r="BA352">
        <f t="shared" si="517"/>
        <v>28.448568515845199</v>
      </c>
      <c r="BB352">
        <f t="shared" si="517"/>
        <v>28.448568515845199</v>
      </c>
      <c r="BC352">
        <f t="shared" si="517"/>
        <v>28.448568515845199</v>
      </c>
      <c r="BD352">
        <f t="shared" si="517"/>
        <v>28.448568515845199</v>
      </c>
      <c r="BE352">
        <f t="shared" si="517"/>
        <v>28.448568515845199</v>
      </c>
      <c r="BF352">
        <f t="shared" si="517"/>
        <v>28.448568515845199</v>
      </c>
      <c r="BG352">
        <f t="shared" si="517"/>
        <v>28.448568515845199</v>
      </c>
      <c r="BH352">
        <f t="shared" si="517"/>
        <v>28.448568515845199</v>
      </c>
    </row>
    <row r="353" spans="1:60" x14ac:dyDescent="0.25">
      <c r="A353" t="s">
        <v>829</v>
      </c>
      <c r="B353">
        <f t="shared" ref="B353:AG353" si="518">(B352*B298-B341)/B336</f>
        <v>1.8161247138897931</v>
      </c>
      <c r="C353">
        <f t="shared" si="518"/>
        <v>1.8162302952183476</v>
      </c>
      <c r="D353">
        <f t="shared" si="518"/>
        <v>1.8161251415104118</v>
      </c>
      <c r="E353">
        <f t="shared" si="518"/>
        <v>1.8162960275392042</v>
      </c>
      <c r="F353">
        <f t="shared" si="518"/>
        <v>1.8158750400469259</v>
      </c>
      <c r="G353">
        <f t="shared" si="518"/>
        <v>1.815880550799158</v>
      </c>
      <c r="H353">
        <f t="shared" si="518"/>
        <v>1.8156205232241047</v>
      </c>
      <c r="I353">
        <f t="shared" si="518"/>
        <v>1.815717554841926</v>
      </c>
      <c r="J353">
        <f t="shared" si="518"/>
        <v>1.8163124132467887</v>
      </c>
      <c r="K353">
        <f t="shared" si="518"/>
        <v>1.816123485906231</v>
      </c>
      <c r="L353">
        <f t="shared" si="518"/>
        <v>1.8161595302292968</v>
      </c>
      <c r="M353">
        <f t="shared" si="518"/>
        <v>1.8161247138897931</v>
      </c>
      <c r="N353">
        <f t="shared" si="518"/>
        <v>1.8156243472823068</v>
      </c>
      <c r="O353">
        <f t="shared" si="518"/>
        <v>1.8161247138897931</v>
      </c>
      <c r="P353">
        <f t="shared" si="518"/>
        <v>1.8165448787294602</v>
      </c>
      <c r="Q353">
        <f t="shared" si="518"/>
        <v>1.8161247138897931</v>
      </c>
      <c r="R353">
        <f t="shared" si="518"/>
        <v>1.7659309548706663</v>
      </c>
      <c r="S353">
        <f t="shared" si="518"/>
        <v>1.7220692534928557</v>
      </c>
      <c r="T353">
        <f t="shared" si="518"/>
        <v>1.8161247138897931</v>
      </c>
      <c r="U353">
        <f t="shared" si="518"/>
        <v>1.7761984968319804</v>
      </c>
      <c r="V353">
        <f t="shared" si="518"/>
        <v>1.7761984968319804</v>
      </c>
      <c r="W353">
        <f t="shared" si="518"/>
        <v>1.8161247138897931</v>
      </c>
      <c r="X353">
        <f t="shared" si="518"/>
        <v>1.8161247138897931</v>
      </c>
      <c r="Y353">
        <f t="shared" si="518"/>
        <v>1.8161247138897931</v>
      </c>
      <c r="Z353">
        <f t="shared" si="518"/>
        <v>1.9777378976806446</v>
      </c>
      <c r="AA353">
        <f t="shared" si="518"/>
        <v>2.0353173809047957</v>
      </c>
      <c r="AB353">
        <f t="shared" si="518"/>
        <v>1.870819001930816</v>
      </c>
      <c r="AC353">
        <f t="shared" si="518"/>
        <v>1.8161247138897931</v>
      </c>
      <c r="AD353">
        <f t="shared" si="518"/>
        <v>1.8159203108474646</v>
      </c>
      <c r="AE353">
        <f t="shared" si="518"/>
        <v>1.8161247138897931</v>
      </c>
      <c r="AF353">
        <f t="shared" si="518"/>
        <v>1.8161247138897931</v>
      </c>
      <c r="AG353">
        <f t="shared" si="518"/>
        <v>1.8161247138897931</v>
      </c>
      <c r="AH353">
        <f t="shared" ref="AH353:BH353" si="519">(AH352*AH298-AH341)/AH336</f>
        <v>1.8161247138897931</v>
      </c>
      <c r="AI353">
        <f t="shared" si="519"/>
        <v>1.8159419739200888</v>
      </c>
      <c r="AJ353">
        <f t="shared" si="519"/>
        <v>1.8161247138897931</v>
      </c>
      <c r="AK353">
        <f t="shared" si="519"/>
        <v>1.8159395630385236</v>
      </c>
      <c r="AL353">
        <f t="shared" si="519"/>
        <v>1.8160234232055175</v>
      </c>
      <c r="AM353">
        <f t="shared" si="519"/>
        <v>1.8265608692678326</v>
      </c>
      <c r="AN353">
        <f t="shared" si="519"/>
        <v>1.8160598415759515</v>
      </c>
      <c r="AO353">
        <f t="shared" si="519"/>
        <v>1.8228979955788143</v>
      </c>
      <c r="AP353">
        <f t="shared" si="519"/>
        <v>1.8163234170327993</v>
      </c>
      <c r="AQ353">
        <f t="shared" si="519"/>
        <v>1.8161247138897931</v>
      </c>
      <c r="AR353">
        <f t="shared" si="519"/>
        <v>1.8161247138897931</v>
      </c>
      <c r="AS353">
        <f t="shared" si="519"/>
        <v>1.8566235036962628</v>
      </c>
      <c r="AT353">
        <f t="shared" si="519"/>
        <v>1.8161247138897931</v>
      </c>
      <c r="AU353">
        <f t="shared" si="519"/>
        <v>1.8161247138897931</v>
      </c>
      <c r="AV353">
        <f t="shared" si="519"/>
        <v>1.8161247138897931</v>
      </c>
      <c r="AW353">
        <f t="shared" si="519"/>
        <v>1.8161247138897931</v>
      </c>
      <c r="AX353">
        <f t="shared" si="519"/>
        <v>1.8161247138897931</v>
      </c>
      <c r="AY353">
        <f t="shared" si="519"/>
        <v>1.8161247138897931</v>
      </c>
      <c r="AZ353">
        <f t="shared" si="519"/>
        <v>1.8161247138897931</v>
      </c>
      <c r="BA353">
        <f t="shared" si="519"/>
        <v>1.8161247138897931</v>
      </c>
      <c r="BB353">
        <f t="shared" si="519"/>
        <v>1.8161247138897931</v>
      </c>
      <c r="BC353">
        <f t="shared" si="519"/>
        <v>1.8161247138897931</v>
      </c>
      <c r="BD353">
        <f t="shared" si="519"/>
        <v>1.8161247138897931</v>
      </c>
      <c r="BE353">
        <f t="shared" si="519"/>
        <v>1.8161247138897931</v>
      </c>
      <c r="BF353">
        <f t="shared" si="519"/>
        <v>1.8161247138897931</v>
      </c>
      <c r="BG353">
        <f t="shared" si="519"/>
        <v>1.8161247138897931</v>
      </c>
      <c r="BH353">
        <f t="shared" si="519"/>
        <v>1.8161247138897931</v>
      </c>
    </row>
    <row r="355" spans="1:60" x14ac:dyDescent="0.25">
      <c r="A355" s="101" t="s">
        <v>830</v>
      </c>
    </row>
    <row r="356" spans="1:60" x14ac:dyDescent="0.25">
      <c r="A356" t="s">
        <v>831</v>
      </c>
      <c r="B356">
        <f t="shared" ref="B356:AG356" si="520">B267</f>
        <v>540.45581758329286</v>
      </c>
      <c r="C356">
        <f t="shared" si="520"/>
        <v>540.56366543623108</v>
      </c>
      <c r="D356">
        <f t="shared" si="520"/>
        <v>540.50278481597775</v>
      </c>
      <c r="E356">
        <f t="shared" si="520"/>
        <v>540.54966746870127</v>
      </c>
      <c r="F356">
        <f t="shared" si="520"/>
        <v>540.45581758329286</v>
      </c>
      <c r="G356">
        <f t="shared" si="520"/>
        <v>540.45288940056253</v>
      </c>
      <c r="H356">
        <f t="shared" si="520"/>
        <v>540.46703570145291</v>
      </c>
      <c r="I356">
        <f t="shared" si="520"/>
        <v>540.45171017592975</v>
      </c>
      <c r="J356">
        <f t="shared" si="520"/>
        <v>540.45581758329286</v>
      </c>
      <c r="K356">
        <f t="shared" si="520"/>
        <v>540.37108063621895</v>
      </c>
      <c r="L356">
        <f t="shared" si="520"/>
        <v>540.51264718536288</v>
      </c>
      <c r="M356">
        <f t="shared" si="520"/>
        <v>540.45581758329286</v>
      </c>
      <c r="N356">
        <f t="shared" si="520"/>
        <v>539.71104598560237</v>
      </c>
      <c r="O356">
        <f t="shared" si="520"/>
        <v>540.45581758329286</v>
      </c>
      <c r="P356">
        <f t="shared" si="520"/>
        <v>541.20058918098334</v>
      </c>
      <c r="Q356">
        <f t="shared" si="520"/>
        <v>540.45581758329286</v>
      </c>
      <c r="R356">
        <f t="shared" si="520"/>
        <v>540.45581758329286</v>
      </c>
      <c r="S356">
        <f t="shared" si="520"/>
        <v>540.45581758329286</v>
      </c>
      <c r="T356">
        <f t="shared" si="520"/>
        <v>540.45581758329286</v>
      </c>
      <c r="U356">
        <f t="shared" si="520"/>
        <v>519.18154110365333</v>
      </c>
      <c r="V356">
        <f t="shared" si="520"/>
        <v>519.18154110365333</v>
      </c>
      <c r="W356">
        <f t="shared" si="520"/>
        <v>540.45581758329286</v>
      </c>
      <c r="X356">
        <f t="shared" si="520"/>
        <v>540.45581758329286</v>
      </c>
      <c r="Y356">
        <f t="shared" si="520"/>
        <v>540.45581758329286</v>
      </c>
      <c r="Z356">
        <f t="shared" si="520"/>
        <v>540.45581758329286</v>
      </c>
      <c r="AA356">
        <f t="shared" si="520"/>
        <v>541.18795663666731</v>
      </c>
      <c r="AB356">
        <f t="shared" si="520"/>
        <v>540.45581758329286</v>
      </c>
      <c r="AC356">
        <f t="shared" si="520"/>
        <v>712.38899160241942</v>
      </c>
      <c r="AD356">
        <f t="shared" si="520"/>
        <v>526.27546175518137</v>
      </c>
      <c r="AE356">
        <f t="shared" si="520"/>
        <v>540.45581758329286</v>
      </c>
      <c r="AF356">
        <f t="shared" si="520"/>
        <v>540.45581758329286</v>
      </c>
      <c r="AG356">
        <f t="shared" si="520"/>
        <v>540.45581758329286</v>
      </c>
      <c r="AH356">
        <f t="shared" ref="AH356:BH356" si="521">AH267</f>
        <v>540.45581758329286</v>
      </c>
      <c r="AI356">
        <f t="shared" si="521"/>
        <v>527.7867362421066</v>
      </c>
      <c r="AJ356">
        <f t="shared" si="521"/>
        <v>540.45581758329286</v>
      </c>
      <c r="AK356">
        <f t="shared" si="521"/>
        <v>527.61865909147286</v>
      </c>
      <c r="AL356">
        <f t="shared" si="521"/>
        <v>529.7472885311156</v>
      </c>
      <c r="AM356">
        <f t="shared" si="521"/>
        <v>547.85748395214614</v>
      </c>
      <c r="AN356">
        <f t="shared" si="521"/>
        <v>533.5046671459146</v>
      </c>
      <c r="AO356">
        <f t="shared" si="521"/>
        <v>545.25465868411743</v>
      </c>
      <c r="AP356">
        <f t="shared" si="521"/>
        <v>528.03672363066448</v>
      </c>
      <c r="AQ356">
        <f t="shared" si="521"/>
        <v>540.45581758329286</v>
      </c>
      <c r="AR356">
        <f t="shared" si="521"/>
        <v>600.68840820877267</v>
      </c>
      <c r="AS356">
        <f t="shared" si="521"/>
        <v>542.58372786374343</v>
      </c>
      <c r="AT356">
        <f t="shared" si="521"/>
        <v>540.45581758329286</v>
      </c>
      <c r="AU356">
        <f t="shared" si="521"/>
        <v>540.45581758329286</v>
      </c>
      <c r="AV356">
        <f t="shared" si="521"/>
        <v>540.45581758329286</v>
      </c>
      <c r="AW356">
        <f t="shared" si="521"/>
        <v>540.45581758329286</v>
      </c>
      <c r="AX356">
        <f t="shared" si="521"/>
        <v>540.45581758329286</v>
      </c>
      <c r="AY356">
        <f t="shared" si="521"/>
        <v>540.45581758329286</v>
      </c>
      <c r="AZ356">
        <f t="shared" si="521"/>
        <v>540.45581758329286</v>
      </c>
      <c r="BA356">
        <f t="shared" si="521"/>
        <v>540.45581758329286</v>
      </c>
      <c r="BB356">
        <f t="shared" si="521"/>
        <v>540.45581758329286</v>
      </c>
      <c r="BC356">
        <f t="shared" si="521"/>
        <v>540.45581758329286</v>
      </c>
      <c r="BD356">
        <f t="shared" si="521"/>
        <v>540.45581758329286</v>
      </c>
      <c r="BE356">
        <f t="shared" si="521"/>
        <v>540.45581758329286</v>
      </c>
      <c r="BF356">
        <f t="shared" si="521"/>
        <v>540.45581758329286</v>
      </c>
      <c r="BG356">
        <f t="shared" si="521"/>
        <v>540.45581758329286</v>
      </c>
      <c r="BH356">
        <f t="shared" si="521"/>
        <v>540.45581758329286</v>
      </c>
    </row>
    <row r="358" spans="1:60" x14ac:dyDescent="0.25">
      <c r="A358" s="101" t="s">
        <v>832</v>
      </c>
    </row>
    <row r="359" spans="1:60" x14ac:dyDescent="0.25">
      <c r="A359" t="s">
        <v>833</v>
      </c>
      <c r="B359">
        <f t="shared" ref="B359:AG359" si="522">INDEX(B328:B332,B268)</f>
        <v>3.5660349824553044</v>
      </c>
      <c r="C359">
        <f t="shared" si="522"/>
        <v>3.5658831728761982</v>
      </c>
      <c r="D359">
        <f t="shared" si="522"/>
        <v>3.5660349824553044</v>
      </c>
      <c r="E359">
        <f t="shared" si="522"/>
        <v>3.5657844610232141</v>
      </c>
      <c r="F359">
        <f t="shared" si="522"/>
        <v>3.5660349824553044</v>
      </c>
      <c r="G359">
        <f t="shared" si="522"/>
        <v>3.5660349824553044</v>
      </c>
      <c r="H359">
        <f t="shared" si="522"/>
        <v>3.5660349824553044</v>
      </c>
      <c r="I359">
        <f t="shared" si="522"/>
        <v>3.5660349824553044</v>
      </c>
      <c r="J359">
        <f t="shared" si="522"/>
        <v>3.5660349824553044</v>
      </c>
      <c r="K359">
        <f t="shared" si="522"/>
        <v>3.5660349824553044</v>
      </c>
      <c r="L359">
        <f t="shared" si="522"/>
        <v>3.5660349824553044</v>
      </c>
      <c r="M359">
        <f t="shared" si="522"/>
        <v>3.5660349824553044</v>
      </c>
      <c r="N359">
        <f t="shared" si="522"/>
        <v>3.5660349824553044</v>
      </c>
      <c r="O359">
        <f t="shared" si="522"/>
        <v>3.5660349824553044</v>
      </c>
      <c r="P359">
        <f t="shared" si="522"/>
        <v>3.5660349824553044</v>
      </c>
      <c r="Q359">
        <f t="shared" si="522"/>
        <v>3.5660349824553044</v>
      </c>
      <c r="R359">
        <f t="shared" si="522"/>
        <v>3.5660349824553044</v>
      </c>
      <c r="S359">
        <f t="shared" si="522"/>
        <v>3.5660349824553044</v>
      </c>
      <c r="T359">
        <f t="shared" si="522"/>
        <v>3.5660349824553044</v>
      </c>
      <c r="U359">
        <f t="shared" si="522"/>
        <v>3.6244063945404204</v>
      </c>
      <c r="V359">
        <f t="shared" si="522"/>
        <v>3.6244063945404204</v>
      </c>
      <c r="W359">
        <f t="shared" si="522"/>
        <v>3.5660349824553044</v>
      </c>
      <c r="X359">
        <f t="shared" si="522"/>
        <v>3.5660349824553044</v>
      </c>
      <c r="Y359">
        <f t="shared" si="522"/>
        <v>3.5660349824553044</v>
      </c>
      <c r="Z359">
        <f t="shared" si="522"/>
        <v>3.5660349824553044</v>
      </c>
      <c r="AA359">
        <f t="shared" si="522"/>
        <v>3.2689544336304115</v>
      </c>
      <c r="AB359">
        <f t="shared" si="522"/>
        <v>3.5660349824553044</v>
      </c>
      <c r="AC359">
        <f t="shared" si="522"/>
        <v>3.5660349824553044</v>
      </c>
      <c r="AD359">
        <f t="shared" si="522"/>
        <v>3.5660349824553044</v>
      </c>
      <c r="AE359">
        <f t="shared" si="522"/>
        <v>3.5660349824553044</v>
      </c>
      <c r="AF359">
        <f t="shared" si="522"/>
        <v>3.5660349824553044</v>
      </c>
      <c r="AG359">
        <f t="shared" si="522"/>
        <v>3.5660349824553044</v>
      </c>
      <c r="AH359">
        <f t="shared" ref="AH359:BH359" si="523">INDEX(AH328:AH332,AH268)</f>
        <v>3.5660349824553044</v>
      </c>
      <c r="AI359">
        <f t="shared" si="523"/>
        <v>3.5660349824553044</v>
      </c>
      <c r="AJ359">
        <f t="shared" si="523"/>
        <v>3.5660349824553044</v>
      </c>
      <c r="AK359">
        <f t="shared" si="523"/>
        <v>3.5660349824553044</v>
      </c>
      <c r="AL359">
        <f t="shared" si="523"/>
        <v>3.5660349824553044</v>
      </c>
      <c r="AM359">
        <f t="shared" si="523"/>
        <v>3.5556784645334338</v>
      </c>
      <c r="AN359">
        <f t="shared" si="523"/>
        <v>3.5660349824553044</v>
      </c>
      <c r="AO359">
        <f t="shared" si="523"/>
        <v>3.559306042410892</v>
      </c>
      <c r="AP359">
        <f t="shared" si="523"/>
        <v>3.5660349824553044</v>
      </c>
      <c r="AQ359">
        <f t="shared" si="523"/>
        <v>3.5660349824553044</v>
      </c>
      <c r="AR359">
        <f t="shared" si="523"/>
        <v>3.5660349824553044</v>
      </c>
      <c r="AS359">
        <f t="shared" si="523"/>
        <v>3.5093657947965746</v>
      </c>
      <c r="AT359">
        <f t="shared" si="523"/>
        <v>3.5660349824553044</v>
      </c>
      <c r="AU359">
        <f t="shared" si="523"/>
        <v>3.5660349824553044</v>
      </c>
      <c r="AV359">
        <f t="shared" si="523"/>
        <v>3.5660349824553044</v>
      </c>
      <c r="AW359">
        <f t="shared" si="523"/>
        <v>3.5660349824553044</v>
      </c>
      <c r="AX359">
        <f t="shared" si="523"/>
        <v>3.5660349824553044</v>
      </c>
      <c r="AY359">
        <f t="shared" si="523"/>
        <v>3.5660349824553044</v>
      </c>
      <c r="AZ359">
        <f t="shared" si="523"/>
        <v>3.5660349824553044</v>
      </c>
      <c r="BA359">
        <f t="shared" si="523"/>
        <v>3.5660349824553044</v>
      </c>
      <c r="BB359">
        <f t="shared" si="523"/>
        <v>3.5660349824553044</v>
      </c>
      <c r="BC359">
        <f t="shared" si="523"/>
        <v>3.5660349824553044</v>
      </c>
      <c r="BD359">
        <f t="shared" si="523"/>
        <v>3.5660349824553044</v>
      </c>
      <c r="BE359">
        <f t="shared" si="523"/>
        <v>3.5660349824553044</v>
      </c>
      <c r="BF359">
        <f t="shared" si="523"/>
        <v>3.5660349824553044</v>
      </c>
      <c r="BG359">
        <f t="shared" si="523"/>
        <v>3.5660349824553044</v>
      </c>
      <c r="BH359">
        <f t="shared" si="523"/>
        <v>3.5660349824553044</v>
      </c>
    </row>
    <row r="360" spans="1:60" x14ac:dyDescent="0.25">
      <c r="A360" t="s">
        <v>766</v>
      </c>
      <c r="B360">
        <f t="shared" ref="B360:AG360" si="524">B$93+B$90*B359-(B268+INDEX(B321:B325,B268))*RelentlessStrikes-0.01*B362*B$90*B$13</f>
        <v>167.64139929821218</v>
      </c>
      <c r="C360">
        <f t="shared" si="524"/>
        <v>167.63532691504793</v>
      </c>
      <c r="D360">
        <f t="shared" si="524"/>
        <v>167.64139929821218</v>
      </c>
      <c r="E360">
        <f t="shared" si="524"/>
        <v>167.63137844092856</v>
      </c>
      <c r="F360">
        <f t="shared" si="524"/>
        <v>167.64139929821218</v>
      </c>
      <c r="G360">
        <f t="shared" si="524"/>
        <v>167.64139929821218</v>
      </c>
      <c r="H360">
        <f t="shared" si="524"/>
        <v>167.65881672749302</v>
      </c>
      <c r="I360">
        <f t="shared" si="524"/>
        <v>167.65119012345679</v>
      </c>
      <c r="J360">
        <f t="shared" si="524"/>
        <v>167.64139929821218</v>
      </c>
      <c r="K360">
        <f t="shared" si="524"/>
        <v>167.64139929821218</v>
      </c>
      <c r="L360">
        <f t="shared" si="524"/>
        <v>167.64139929821218</v>
      </c>
      <c r="M360">
        <f t="shared" si="524"/>
        <v>167.64139929821218</v>
      </c>
      <c r="N360">
        <f t="shared" si="524"/>
        <v>167.64139929821218</v>
      </c>
      <c r="O360">
        <f t="shared" si="524"/>
        <v>167.64139929821218</v>
      </c>
      <c r="P360">
        <f t="shared" si="524"/>
        <v>167.64139929821218</v>
      </c>
      <c r="Q360">
        <f t="shared" si="524"/>
        <v>167.64139929821218</v>
      </c>
      <c r="R360">
        <f t="shared" si="524"/>
        <v>167.64139929821218</v>
      </c>
      <c r="S360">
        <f t="shared" si="524"/>
        <v>167.64139929821218</v>
      </c>
      <c r="T360">
        <f t="shared" si="524"/>
        <v>167.64139929821218</v>
      </c>
      <c r="U360">
        <f t="shared" si="524"/>
        <v>169.97625578161683</v>
      </c>
      <c r="V360">
        <f t="shared" si="524"/>
        <v>169.97625578161683</v>
      </c>
      <c r="W360">
        <f t="shared" si="524"/>
        <v>167.64139929821218</v>
      </c>
      <c r="X360">
        <f t="shared" si="524"/>
        <v>167.64139929821218</v>
      </c>
      <c r="Y360">
        <f t="shared" si="524"/>
        <v>167.64139929821218</v>
      </c>
      <c r="Z360">
        <f t="shared" si="524"/>
        <v>167.64139929821218</v>
      </c>
      <c r="AA360">
        <f t="shared" si="524"/>
        <v>155.75817734521647</v>
      </c>
      <c r="AB360">
        <f t="shared" si="524"/>
        <v>167.64139929821218</v>
      </c>
      <c r="AC360">
        <f t="shared" si="524"/>
        <v>167.64139929821218</v>
      </c>
      <c r="AD360">
        <f t="shared" si="524"/>
        <v>167.64139929821218</v>
      </c>
      <c r="AE360">
        <f t="shared" si="524"/>
        <v>167.64139929821218</v>
      </c>
      <c r="AF360">
        <f t="shared" si="524"/>
        <v>167.64139929821218</v>
      </c>
      <c r="AG360">
        <f t="shared" si="524"/>
        <v>167.64139929821218</v>
      </c>
      <c r="AH360">
        <f t="shared" ref="AH360:BH360" si="525">AH$93+AH$90*AH359-(AH268+INDEX(AH321:AH325,AH268))*RelentlessStrikes-0.01*AH362*AH$90*AH$13</f>
        <v>167.64139929821218</v>
      </c>
      <c r="AI360">
        <f t="shared" si="525"/>
        <v>167.64139929821218</v>
      </c>
      <c r="AJ360">
        <f t="shared" si="525"/>
        <v>167.64139929821218</v>
      </c>
      <c r="AK360">
        <f t="shared" si="525"/>
        <v>167.64139929821218</v>
      </c>
      <c r="AL360">
        <f t="shared" si="525"/>
        <v>167.64139929821218</v>
      </c>
      <c r="AM360">
        <f t="shared" si="525"/>
        <v>167.22713858133736</v>
      </c>
      <c r="AN360">
        <f t="shared" si="525"/>
        <v>167.64139929821218</v>
      </c>
      <c r="AO360">
        <f t="shared" si="525"/>
        <v>167.37224169643568</v>
      </c>
      <c r="AP360">
        <f t="shared" si="525"/>
        <v>167.64139929821218</v>
      </c>
      <c r="AQ360">
        <f t="shared" si="525"/>
        <v>167.64139929821218</v>
      </c>
      <c r="AR360">
        <f t="shared" si="525"/>
        <v>159.64139929821218</v>
      </c>
      <c r="AS360">
        <f t="shared" si="525"/>
        <v>165.37463179186298</v>
      </c>
      <c r="AT360">
        <f t="shared" si="525"/>
        <v>167.64139929821218</v>
      </c>
      <c r="AU360">
        <f t="shared" si="525"/>
        <v>167.64139929821218</v>
      </c>
      <c r="AV360">
        <f t="shared" si="525"/>
        <v>167.64139929821218</v>
      </c>
      <c r="AW360">
        <f t="shared" si="525"/>
        <v>167.64139929821218</v>
      </c>
      <c r="AX360">
        <f t="shared" si="525"/>
        <v>167.64139929821218</v>
      </c>
      <c r="AY360">
        <f t="shared" si="525"/>
        <v>167.64139929821218</v>
      </c>
      <c r="AZ360">
        <f t="shared" si="525"/>
        <v>167.64139929821218</v>
      </c>
      <c r="BA360">
        <f t="shared" si="525"/>
        <v>167.64139929821218</v>
      </c>
      <c r="BB360">
        <f t="shared" si="525"/>
        <v>167.64139929821218</v>
      </c>
      <c r="BC360">
        <f t="shared" si="525"/>
        <v>167.64139929821218</v>
      </c>
      <c r="BD360">
        <f t="shared" si="525"/>
        <v>167.64139929821218</v>
      </c>
      <c r="BE360">
        <f t="shared" si="525"/>
        <v>167.64139929821218</v>
      </c>
      <c r="BF360">
        <f t="shared" si="525"/>
        <v>167.64139929821218</v>
      </c>
      <c r="BG360">
        <f t="shared" si="525"/>
        <v>167.64139929821218</v>
      </c>
      <c r="BH360">
        <f t="shared" si="525"/>
        <v>167.64139929821218</v>
      </c>
    </row>
    <row r="361" spans="1:60" x14ac:dyDescent="0.25">
      <c r="A361" t="s">
        <v>829</v>
      </c>
      <c r="B361">
        <f t="shared" ref="B361:AG361" si="526">(B352*B298-B360-B341)/B336</f>
        <v>0.87241789802089031</v>
      </c>
      <c r="C361">
        <f t="shared" si="526"/>
        <v>0.87252540370643772</v>
      </c>
      <c r="D361">
        <f t="shared" si="526"/>
        <v>0.87241832564150923</v>
      </c>
      <c r="E361">
        <f t="shared" si="526"/>
        <v>0.87259238738153588</v>
      </c>
      <c r="F361">
        <f t="shared" si="526"/>
        <v>0.87216822417802287</v>
      </c>
      <c r="G361">
        <f t="shared" si="526"/>
        <v>0.87217373493025518</v>
      </c>
      <c r="H361">
        <f t="shared" si="526"/>
        <v>0.87192439298380009</v>
      </c>
      <c r="I361">
        <f t="shared" si="526"/>
        <v>0.87200763650729862</v>
      </c>
      <c r="J361">
        <f t="shared" si="526"/>
        <v>0.87260559737788601</v>
      </c>
      <c r="K361">
        <f t="shared" si="526"/>
        <v>0.87241667003732815</v>
      </c>
      <c r="L361">
        <f t="shared" si="526"/>
        <v>0.87245271436039384</v>
      </c>
      <c r="M361">
        <f t="shared" si="526"/>
        <v>0.87241789802089031</v>
      </c>
      <c r="N361">
        <f t="shared" si="526"/>
        <v>0.87191753141340367</v>
      </c>
      <c r="O361">
        <f t="shared" si="526"/>
        <v>0.87241789802089031</v>
      </c>
      <c r="P361">
        <f t="shared" si="526"/>
        <v>0.87283806286055732</v>
      </c>
      <c r="Q361">
        <f t="shared" si="526"/>
        <v>0.87241789802089031</v>
      </c>
      <c r="R361">
        <f t="shared" si="526"/>
        <v>0.82222413900176305</v>
      </c>
      <c r="S361">
        <f t="shared" si="526"/>
        <v>0.77836243762395285</v>
      </c>
      <c r="T361">
        <f t="shared" si="526"/>
        <v>0.87241789802089031</v>
      </c>
      <c r="U361">
        <f t="shared" si="526"/>
        <v>0.83176138181684167</v>
      </c>
      <c r="V361">
        <f t="shared" si="526"/>
        <v>0.83176138181684167</v>
      </c>
      <c r="W361">
        <f t="shared" si="526"/>
        <v>0.87241789802089031</v>
      </c>
      <c r="X361">
        <f t="shared" si="526"/>
        <v>0.87241789802089031</v>
      </c>
      <c r="Y361">
        <f t="shared" si="526"/>
        <v>0.87241789802089031</v>
      </c>
      <c r="Z361">
        <f t="shared" si="526"/>
        <v>1.034031081811742</v>
      </c>
      <c r="AA361">
        <f t="shared" si="526"/>
        <v>1.0956462295936515</v>
      </c>
      <c r="AB361">
        <f t="shared" si="526"/>
        <v>0.92711218606191281</v>
      </c>
      <c r="AC361">
        <f t="shared" si="526"/>
        <v>0.87241789802089031</v>
      </c>
      <c r="AD361">
        <f t="shared" si="526"/>
        <v>0.87221349497856182</v>
      </c>
      <c r="AE361">
        <f t="shared" si="526"/>
        <v>0.87241789802089031</v>
      </c>
      <c r="AF361">
        <f t="shared" si="526"/>
        <v>0.87241789802089031</v>
      </c>
      <c r="AG361">
        <f t="shared" si="526"/>
        <v>0.87241789802089031</v>
      </c>
      <c r="AH361">
        <f t="shared" ref="AH361:BH361" si="527">(AH352*AH298-AH360-AH341)/AH336</f>
        <v>0.87241789802089031</v>
      </c>
      <c r="AI361">
        <f t="shared" si="527"/>
        <v>0.87223515805118612</v>
      </c>
      <c r="AJ361">
        <f t="shared" si="527"/>
        <v>0.87241789802089031</v>
      </c>
      <c r="AK361">
        <f t="shared" si="527"/>
        <v>0.87223274716962051</v>
      </c>
      <c r="AL361">
        <f t="shared" si="527"/>
        <v>0.87231660733661465</v>
      </c>
      <c r="AM361">
        <f t="shared" si="527"/>
        <v>0.8829856362648496</v>
      </c>
      <c r="AN361">
        <f t="shared" si="527"/>
        <v>0.87235302570704853</v>
      </c>
      <c r="AO361">
        <f t="shared" si="527"/>
        <v>0.87927660310137412</v>
      </c>
      <c r="AP361">
        <f t="shared" si="527"/>
        <v>0.8726166011638965</v>
      </c>
      <c r="AQ361">
        <f t="shared" si="527"/>
        <v>0.87241789802089031</v>
      </c>
      <c r="AR361">
        <f t="shared" si="527"/>
        <v>0.91745244532576797</v>
      </c>
      <c r="AS361">
        <f t="shared" si="527"/>
        <v>0.91364429340698972</v>
      </c>
      <c r="AT361">
        <f t="shared" si="527"/>
        <v>0.87241789802089031</v>
      </c>
      <c r="AU361">
        <f t="shared" si="527"/>
        <v>0.87241789802089031</v>
      </c>
      <c r="AV361">
        <f t="shared" si="527"/>
        <v>0.87241789802089031</v>
      </c>
      <c r="AW361">
        <f t="shared" si="527"/>
        <v>0.87241789802089031</v>
      </c>
      <c r="AX361">
        <f t="shared" si="527"/>
        <v>0.87241789802089031</v>
      </c>
      <c r="AY361">
        <f t="shared" si="527"/>
        <v>0.87241789802089031</v>
      </c>
      <c r="AZ361">
        <f t="shared" si="527"/>
        <v>0.87241789802089031</v>
      </c>
      <c r="BA361">
        <f t="shared" si="527"/>
        <v>0.87241789802089031</v>
      </c>
      <c r="BB361">
        <f t="shared" si="527"/>
        <v>0.87241789802089031</v>
      </c>
      <c r="BC361">
        <f t="shared" si="527"/>
        <v>0.87241789802089031</v>
      </c>
      <c r="BD361">
        <f t="shared" si="527"/>
        <v>0.87241789802089031</v>
      </c>
      <c r="BE361">
        <f t="shared" si="527"/>
        <v>0.87241789802089031</v>
      </c>
      <c r="BF361">
        <f t="shared" si="527"/>
        <v>0.87241789802089031</v>
      </c>
      <c r="BG361">
        <f t="shared" si="527"/>
        <v>0.87241789802089031</v>
      </c>
      <c r="BH361">
        <f t="shared" si="527"/>
        <v>0.87241789802089031</v>
      </c>
    </row>
    <row r="362" spans="1:60" x14ac:dyDescent="0.25">
      <c r="A362" t="s">
        <v>834</v>
      </c>
      <c r="B362">
        <f t="shared" ref="B362:AG362" si="528">((B268+INDEX(B321:B325,B268)+3+2*GlyphOfRupture)*2)</f>
        <v>20</v>
      </c>
      <c r="C362">
        <f t="shared" si="528"/>
        <v>20</v>
      </c>
      <c r="D362">
        <f t="shared" si="528"/>
        <v>20</v>
      </c>
      <c r="E362">
        <f t="shared" si="528"/>
        <v>20</v>
      </c>
      <c r="F362">
        <f t="shared" si="528"/>
        <v>20</v>
      </c>
      <c r="G362">
        <f t="shared" si="528"/>
        <v>20</v>
      </c>
      <c r="H362">
        <f t="shared" si="528"/>
        <v>20</v>
      </c>
      <c r="I362">
        <f t="shared" si="528"/>
        <v>20</v>
      </c>
      <c r="J362">
        <f t="shared" si="528"/>
        <v>20</v>
      </c>
      <c r="K362">
        <f t="shared" si="528"/>
        <v>20</v>
      </c>
      <c r="L362">
        <f t="shared" si="528"/>
        <v>20</v>
      </c>
      <c r="M362">
        <f t="shared" si="528"/>
        <v>20</v>
      </c>
      <c r="N362">
        <f t="shared" si="528"/>
        <v>20</v>
      </c>
      <c r="O362">
        <f t="shared" si="528"/>
        <v>20</v>
      </c>
      <c r="P362">
        <f t="shared" si="528"/>
        <v>20</v>
      </c>
      <c r="Q362">
        <f t="shared" si="528"/>
        <v>20</v>
      </c>
      <c r="R362">
        <f t="shared" si="528"/>
        <v>20</v>
      </c>
      <c r="S362">
        <f t="shared" si="528"/>
        <v>20</v>
      </c>
      <c r="T362">
        <f t="shared" si="528"/>
        <v>20</v>
      </c>
      <c r="U362">
        <f t="shared" si="528"/>
        <v>20</v>
      </c>
      <c r="V362">
        <f t="shared" si="528"/>
        <v>20</v>
      </c>
      <c r="W362">
        <f t="shared" si="528"/>
        <v>20</v>
      </c>
      <c r="X362">
        <f t="shared" si="528"/>
        <v>20</v>
      </c>
      <c r="Y362">
        <f t="shared" si="528"/>
        <v>20</v>
      </c>
      <c r="Z362">
        <f t="shared" si="528"/>
        <v>20</v>
      </c>
      <c r="AA362">
        <f t="shared" si="528"/>
        <v>20</v>
      </c>
      <c r="AB362">
        <f t="shared" si="528"/>
        <v>20</v>
      </c>
      <c r="AC362">
        <f t="shared" si="528"/>
        <v>20</v>
      </c>
      <c r="AD362">
        <f t="shared" si="528"/>
        <v>20</v>
      </c>
      <c r="AE362">
        <f t="shared" si="528"/>
        <v>20</v>
      </c>
      <c r="AF362">
        <f t="shared" si="528"/>
        <v>20</v>
      </c>
      <c r="AG362">
        <f t="shared" si="528"/>
        <v>20</v>
      </c>
      <c r="AH362">
        <f t="shared" ref="AH362:BH362" si="529">((AH268+INDEX(AH321:AH325,AH268)+3+2*GlyphOfRupture)*2)</f>
        <v>20</v>
      </c>
      <c r="AI362">
        <f t="shared" si="529"/>
        <v>20</v>
      </c>
      <c r="AJ362">
        <f t="shared" si="529"/>
        <v>20</v>
      </c>
      <c r="AK362">
        <f t="shared" si="529"/>
        <v>20</v>
      </c>
      <c r="AL362">
        <f t="shared" si="529"/>
        <v>20</v>
      </c>
      <c r="AM362">
        <f t="shared" si="529"/>
        <v>20</v>
      </c>
      <c r="AN362">
        <f t="shared" si="529"/>
        <v>20</v>
      </c>
      <c r="AO362">
        <f t="shared" si="529"/>
        <v>20</v>
      </c>
      <c r="AP362">
        <f t="shared" si="529"/>
        <v>20</v>
      </c>
      <c r="AQ362">
        <f t="shared" si="529"/>
        <v>20</v>
      </c>
      <c r="AR362">
        <f t="shared" si="529"/>
        <v>20</v>
      </c>
      <c r="AS362">
        <f t="shared" si="529"/>
        <v>20</v>
      </c>
      <c r="AT362">
        <f t="shared" si="529"/>
        <v>20</v>
      </c>
      <c r="AU362">
        <f t="shared" si="529"/>
        <v>20</v>
      </c>
      <c r="AV362">
        <f t="shared" si="529"/>
        <v>20</v>
      </c>
      <c r="AW362">
        <f t="shared" si="529"/>
        <v>20</v>
      </c>
      <c r="AX362">
        <f t="shared" si="529"/>
        <v>20</v>
      </c>
      <c r="AY362">
        <f t="shared" si="529"/>
        <v>20</v>
      </c>
      <c r="AZ362">
        <f t="shared" si="529"/>
        <v>20</v>
      </c>
      <c r="BA362">
        <f t="shared" si="529"/>
        <v>20</v>
      </c>
      <c r="BB362">
        <f t="shared" si="529"/>
        <v>20</v>
      </c>
      <c r="BC362">
        <f t="shared" si="529"/>
        <v>20</v>
      </c>
      <c r="BD362">
        <f t="shared" si="529"/>
        <v>20</v>
      </c>
      <c r="BE362">
        <f t="shared" si="529"/>
        <v>20</v>
      </c>
      <c r="BF362">
        <f t="shared" si="529"/>
        <v>20</v>
      </c>
      <c r="BG362">
        <f t="shared" si="529"/>
        <v>20</v>
      </c>
      <c r="BH362">
        <f t="shared" si="529"/>
        <v>20</v>
      </c>
    </row>
    <row r="363" spans="1:60" x14ac:dyDescent="0.25">
      <c r="A363" t="s">
        <v>835</v>
      </c>
      <c r="B363">
        <f t="shared" ref="B363:AG363" si="530">(B352-B362)*B356</f>
        <v>4566.0780046395839</v>
      </c>
      <c r="C363">
        <f t="shared" si="530"/>
        <v>4567.1337007658194</v>
      </c>
      <c r="D363">
        <f t="shared" si="530"/>
        <v>4566.4920253275586</v>
      </c>
      <c r="E363">
        <f t="shared" si="530"/>
        <v>4566.9916738461607</v>
      </c>
      <c r="F363">
        <f t="shared" si="530"/>
        <v>4566.0084186052572</v>
      </c>
      <c r="G363">
        <f t="shared" si="530"/>
        <v>4566.2058081690066</v>
      </c>
      <c r="H363">
        <f t="shared" si="530"/>
        <v>4566.4278837253623</v>
      </c>
      <c r="I363">
        <f t="shared" si="530"/>
        <v>4565.8067745734434</v>
      </c>
      <c r="J363">
        <f t="shared" si="530"/>
        <v>4566.130312372331</v>
      </c>
      <c r="K363">
        <f t="shared" si="530"/>
        <v>4565.3126859884478</v>
      </c>
      <c r="L363">
        <f t="shared" si="530"/>
        <v>4567.9659507302213</v>
      </c>
      <c r="M363">
        <f t="shared" si="530"/>
        <v>4566.0780046395839</v>
      </c>
      <c r="N363">
        <f t="shared" si="530"/>
        <v>4540.7760245475092</v>
      </c>
      <c r="O363">
        <f t="shared" si="530"/>
        <v>4566.0780046395839</v>
      </c>
      <c r="P363">
        <f t="shared" si="530"/>
        <v>4590.3578520752717</v>
      </c>
      <c r="Q363">
        <f t="shared" si="530"/>
        <v>4566.0780046395839</v>
      </c>
      <c r="R363">
        <f t="shared" si="530"/>
        <v>4551.9175811182331</v>
      </c>
      <c r="S363">
        <f t="shared" si="530"/>
        <v>4539.2554756291984</v>
      </c>
      <c r="T363">
        <f t="shared" si="530"/>
        <v>4566.0780046395839</v>
      </c>
      <c r="U363">
        <f t="shared" si="530"/>
        <v>4339.646864000274</v>
      </c>
      <c r="V363">
        <f t="shared" si="530"/>
        <v>4339.646864000274</v>
      </c>
      <c r="W363">
        <f t="shared" si="530"/>
        <v>4566.0780046395839</v>
      </c>
      <c r="X363">
        <f t="shared" si="530"/>
        <v>4566.0780046395839</v>
      </c>
      <c r="Y363">
        <f t="shared" si="530"/>
        <v>4566.0780046395839</v>
      </c>
      <c r="Z363">
        <f t="shared" si="530"/>
        <v>4609.4245958999099</v>
      </c>
      <c r="AA363">
        <f t="shared" si="530"/>
        <v>4796.6091988875496</v>
      </c>
      <c r="AB363">
        <f t="shared" si="530"/>
        <v>4581.121867486605</v>
      </c>
      <c r="AC363">
        <f t="shared" si="530"/>
        <v>6018.6672054869105</v>
      </c>
      <c r="AD363">
        <f t="shared" si="530"/>
        <v>4438.4575615676222</v>
      </c>
      <c r="AE363">
        <f t="shared" si="530"/>
        <v>4566.0780046395839</v>
      </c>
      <c r="AF363">
        <f t="shared" si="530"/>
        <v>4566.0780046395839</v>
      </c>
      <c r="AG363">
        <f t="shared" si="530"/>
        <v>4566.0780046395839</v>
      </c>
      <c r="AH363">
        <f t="shared" ref="AH363:BH363" si="531">(AH352-AH362)*AH356</f>
        <v>4566.0780046395839</v>
      </c>
      <c r="AI363">
        <f t="shared" si="531"/>
        <v>4452.0165225580158</v>
      </c>
      <c r="AJ363">
        <f t="shared" si="531"/>
        <v>4566.0780046395839</v>
      </c>
      <c r="AK363">
        <f t="shared" si="531"/>
        <v>4450.5080711344926</v>
      </c>
      <c r="AL363">
        <f t="shared" si="531"/>
        <v>4471.6596549374144</v>
      </c>
      <c r="AM363">
        <f t="shared" si="531"/>
        <v>4639.4800618132258</v>
      </c>
      <c r="AN363">
        <f t="shared" si="531"/>
        <v>4504.7938805672056</v>
      </c>
      <c r="AO363">
        <f t="shared" si="531"/>
        <v>4613.6561216870532</v>
      </c>
      <c r="AP363">
        <f t="shared" si="531"/>
        <v>4469.1795405525054</v>
      </c>
      <c r="AQ363">
        <f t="shared" si="531"/>
        <v>4566.0780046395839</v>
      </c>
      <c r="AR363">
        <f t="shared" si="531"/>
        <v>5074.9571734258061</v>
      </c>
      <c r="AS363">
        <f t="shared" si="531"/>
        <v>4675.723551313069</v>
      </c>
      <c r="AT363">
        <f t="shared" si="531"/>
        <v>4566.0780046395839</v>
      </c>
      <c r="AU363">
        <f t="shared" si="531"/>
        <v>4566.0780046395839</v>
      </c>
      <c r="AV363">
        <f t="shared" si="531"/>
        <v>4566.0780046395839</v>
      </c>
      <c r="AW363">
        <f t="shared" si="531"/>
        <v>4566.0780046395839</v>
      </c>
      <c r="AX363">
        <f t="shared" si="531"/>
        <v>4566.0780046395839</v>
      </c>
      <c r="AY363">
        <f t="shared" si="531"/>
        <v>4566.0780046395839</v>
      </c>
      <c r="AZ363">
        <f t="shared" si="531"/>
        <v>4566.0780046395839</v>
      </c>
      <c r="BA363">
        <f t="shared" si="531"/>
        <v>4566.0780046395839</v>
      </c>
      <c r="BB363">
        <f t="shared" si="531"/>
        <v>4566.0780046395839</v>
      </c>
      <c r="BC363">
        <f t="shared" si="531"/>
        <v>4566.0780046395839</v>
      </c>
      <c r="BD363">
        <f t="shared" si="531"/>
        <v>4566.0780046395839</v>
      </c>
      <c r="BE363">
        <f t="shared" si="531"/>
        <v>4566.0780046395839</v>
      </c>
      <c r="BF363">
        <f t="shared" si="531"/>
        <v>4566.0780046395839</v>
      </c>
      <c r="BG363">
        <f t="shared" si="531"/>
        <v>4566.0780046395839</v>
      </c>
      <c r="BH363">
        <f t="shared" si="531"/>
        <v>4566.0780046395839</v>
      </c>
    </row>
    <row r="364" spans="1:60" x14ac:dyDescent="0.25">
      <c r="A364" t="s">
        <v>836</v>
      </c>
      <c r="B364">
        <f t="shared" ref="B364:AG364" si="532">(5-B347)*B294+B351*B292</f>
        <v>361.66840309010354</v>
      </c>
      <c r="C364">
        <f t="shared" si="532"/>
        <v>361.7305855103279</v>
      </c>
      <c r="D364">
        <f t="shared" si="532"/>
        <v>361.70232842538059</v>
      </c>
      <c r="E364">
        <f t="shared" si="532"/>
        <v>361.71440057022096</v>
      </c>
      <c r="F364">
        <f t="shared" si="532"/>
        <v>361.67847104491682</v>
      </c>
      <c r="G364">
        <f t="shared" si="532"/>
        <v>361.66571748783849</v>
      </c>
      <c r="H364">
        <f t="shared" si="532"/>
        <v>361.64043239222707</v>
      </c>
      <c r="I364">
        <f t="shared" si="532"/>
        <v>361.66894059897402</v>
      </c>
      <c r="J364">
        <f t="shared" si="532"/>
        <v>361.66083478270161</v>
      </c>
      <c r="K364">
        <f t="shared" si="532"/>
        <v>361.75136197263998</v>
      </c>
      <c r="L364">
        <f t="shared" si="532"/>
        <v>361.97607459329316</v>
      </c>
      <c r="M364">
        <f t="shared" si="532"/>
        <v>361.66840309010354</v>
      </c>
      <c r="N364">
        <f t="shared" si="532"/>
        <v>357.56832098594714</v>
      </c>
      <c r="O364">
        <f t="shared" si="532"/>
        <v>361.66840309010354</v>
      </c>
      <c r="P364">
        <f t="shared" si="532"/>
        <v>365.64340665133682</v>
      </c>
      <c r="Q364">
        <f t="shared" si="532"/>
        <v>361.66840309010354</v>
      </c>
      <c r="R364">
        <f t="shared" si="532"/>
        <v>363.70975569829329</v>
      </c>
      <c r="S364">
        <f t="shared" si="532"/>
        <v>365.52260122119276</v>
      </c>
      <c r="T364">
        <f t="shared" si="532"/>
        <v>361.66840309010354</v>
      </c>
      <c r="U364">
        <f t="shared" si="532"/>
        <v>352.19376132984939</v>
      </c>
      <c r="V364">
        <f t="shared" si="532"/>
        <v>352.19376132984939</v>
      </c>
      <c r="W364">
        <f t="shared" si="532"/>
        <v>361.66840309010354</v>
      </c>
      <c r="X364">
        <f t="shared" si="532"/>
        <v>361.66840309010354</v>
      </c>
      <c r="Y364">
        <f t="shared" si="532"/>
        <v>361.66840309010354</v>
      </c>
      <c r="Z364">
        <f t="shared" si="532"/>
        <v>355.32519308426242</v>
      </c>
      <c r="AA364">
        <f t="shared" si="532"/>
        <v>319.11513808998149</v>
      </c>
      <c r="AB364">
        <f t="shared" si="532"/>
        <v>359.48324166936015</v>
      </c>
      <c r="AC364">
        <f t="shared" si="532"/>
        <v>361.66840309010354</v>
      </c>
      <c r="AD364">
        <f t="shared" si="532"/>
        <v>375.53923374935573</v>
      </c>
      <c r="AE364">
        <f t="shared" si="532"/>
        <v>361.66840309010354</v>
      </c>
      <c r="AF364">
        <f t="shared" si="532"/>
        <v>361.66840309010354</v>
      </c>
      <c r="AG364">
        <f t="shared" si="532"/>
        <v>361.66840309010354</v>
      </c>
      <c r="AH364">
        <f t="shared" ref="AH364:BH364" si="533">(5-AH347)*AH294+AH351*AH292</f>
        <v>361.66840309010354</v>
      </c>
      <c r="AI364">
        <f t="shared" si="533"/>
        <v>374.06205572626311</v>
      </c>
      <c r="AJ364">
        <f t="shared" si="533"/>
        <v>361.66840309010354</v>
      </c>
      <c r="AK364">
        <f t="shared" si="533"/>
        <v>374.22635345094852</v>
      </c>
      <c r="AL364">
        <f t="shared" si="533"/>
        <v>353.93053505712874</v>
      </c>
      <c r="AM364">
        <f t="shared" si="533"/>
        <v>365.79940789458101</v>
      </c>
      <c r="AN364">
        <f t="shared" si="533"/>
        <v>356.64624138854253</v>
      </c>
      <c r="AO364">
        <f t="shared" si="533"/>
        <v>364.34827358557004</v>
      </c>
      <c r="AP364">
        <f t="shared" si="533"/>
        <v>353.16801937594823</v>
      </c>
      <c r="AQ364">
        <f t="shared" si="533"/>
        <v>361.66840309010354</v>
      </c>
      <c r="AR364">
        <f t="shared" si="533"/>
        <v>361.66840309010354</v>
      </c>
      <c r="AS364">
        <f t="shared" si="533"/>
        <v>367.37033215066378</v>
      </c>
      <c r="AT364">
        <f t="shared" si="533"/>
        <v>361.66840309010354</v>
      </c>
      <c r="AU364">
        <f t="shared" si="533"/>
        <v>361.66840309010354</v>
      </c>
      <c r="AV364">
        <f t="shared" si="533"/>
        <v>361.66840309010354</v>
      </c>
      <c r="AW364">
        <f t="shared" si="533"/>
        <v>361.66840309010354</v>
      </c>
      <c r="AX364">
        <f t="shared" si="533"/>
        <v>361.66840309010354</v>
      </c>
      <c r="AY364">
        <f t="shared" si="533"/>
        <v>361.66840309010354</v>
      </c>
      <c r="AZ364">
        <f t="shared" si="533"/>
        <v>361.66840309010354</v>
      </c>
      <c r="BA364">
        <f t="shared" si="533"/>
        <v>361.66840309010354</v>
      </c>
      <c r="BB364">
        <f t="shared" si="533"/>
        <v>361.66840309010354</v>
      </c>
      <c r="BC364">
        <f t="shared" si="533"/>
        <v>361.66840309010354</v>
      </c>
      <c r="BD364">
        <f t="shared" si="533"/>
        <v>361.66840309010354</v>
      </c>
      <c r="BE364">
        <f t="shared" si="533"/>
        <v>361.66840309010354</v>
      </c>
      <c r="BF364">
        <f t="shared" si="533"/>
        <v>361.66840309010354</v>
      </c>
      <c r="BG364">
        <f t="shared" si="533"/>
        <v>361.66840309010354</v>
      </c>
      <c r="BH364">
        <f t="shared" si="533"/>
        <v>361.66840309010354</v>
      </c>
    </row>
    <row r="365" spans="1:60" x14ac:dyDescent="0.25">
      <c r="A365" t="s">
        <v>837</v>
      </c>
      <c r="B365">
        <f t="shared" ref="B365:AG365" si="534">(B363+B364)/B352</f>
        <v>173.21597060270523</v>
      </c>
      <c r="C365">
        <f t="shared" si="534"/>
        <v>173.25363695881592</v>
      </c>
      <c r="D365">
        <f t="shared" si="534"/>
        <v>173.23152248068527</v>
      </c>
      <c r="E365">
        <f t="shared" si="534"/>
        <v>173.24834336578456</v>
      </c>
      <c r="F365">
        <f t="shared" si="534"/>
        <v>173.21466241951006</v>
      </c>
      <c r="G365">
        <f t="shared" si="534"/>
        <v>173.21865007229215</v>
      </c>
      <c r="H365">
        <f t="shared" si="534"/>
        <v>173.22441200990195</v>
      </c>
      <c r="I365">
        <f t="shared" si="534"/>
        <v>173.20912007545016</v>
      </c>
      <c r="J365">
        <f t="shared" si="534"/>
        <v>173.21695394614912</v>
      </c>
      <c r="K365">
        <f t="shared" si="534"/>
        <v>173.19254156259794</v>
      </c>
      <c r="L365">
        <f t="shared" si="534"/>
        <v>173.27728476682307</v>
      </c>
      <c r="M365">
        <f t="shared" si="534"/>
        <v>173.21597060270523</v>
      </c>
      <c r="N365">
        <f t="shared" si="534"/>
        <v>172.39589678008716</v>
      </c>
      <c r="O365">
        <f t="shared" si="534"/>
        <v>173.21597060270523</v>
      </c>
      <c r="P365">
        <f t="shared" si="534"/>
        <v>174.00587014556902</v>
      </c>
      <c r="Q365">
        <f t="shared" si="534"/>
        <v>173.21597060270523</v>
      </c>
      <c r="R365">
        <f t="shared" si="534"/>
        <v>172.94925607735144</v>
      </c>
      <c r="S365">
        <f t="shared" si="534"/>
        <v>172.70990535130653</v>
      </c>
      <c r="T365">
        <f t="shared" si="534"/>
        <v>173.21597060270523</v>
      </c>
      <c r="U365">
        <f t="shared" si="534"/>
        <v>165.44665518166116</v>
      </c>
      <c r="V365">
        <f t="shared" si="534"/>
        <v>165.44665518166116</v>
      </c>
      <c r="W365">
        <f t="shared" si="534"/>
        <v>173.21597060270523</v>
      </c>
      <c r="X365">
        <f t="shared" si="534"/>
        <v>173.21597060270523</v>
      </c>
      <c r="Y365">
        <f t="shared" si="534"/>
        <v>173.21597060270523</v>
      </c>
      <c r="Z365">
        <f t="shared" si="534"/>
        <v>174.026058329828</v>
      </c>
      <c r="AA365">
        <f t="shared" si="534"/>
        <v>177.2409165948298</v>
      </c>
      <c r="AB365">
        <f t="shared" si="534"/>
        <v>173.49820942356584</v>
      </c>
      <c r="AC365">
        <f t="shared" si="534"/>
        <v>224.27615663766397</v>
      </c>
      <c r="AD365">
        <f t="shared" si="534"/>
        <v>169.30593476771034</v>
      </c>
      <c r="AE365">
        <f t="shared" si="534"/>
        <v>173.21597060270523</v>
      </c>
      <c r="AF365">
        <f t="shared" si="534"/>
        <v>173.21597060270523</v>
      </c>
      <c r="AG365">
        <f t="shared" si="534"/>
        <v>173.21597060270523</v>
      </c>
      <c r="AH365">
        <f t="shared" ref="AH365:BH365" si="535">(AH363+AH364)/AH352</f>
        <v>173.21597060270523</v>
      </c>
      <c r="AI365">
        <f t="shared" si="535"/>
        <v>169.72164714696058</v>
      </c>
      <c r="AJ365">
        <f t="shared" si="535"/>
        <v>173.21597060270523</v>
      </c>
      <c r="AK365">
        <f t="shared" si="535"/>
        <v>169.67540198782351</v>
      </c>
      <c r="AL365">
        <f t="shared" si="535"/>
        <v>169.66949399068048</v>
      </c>
      <c r="AM365">
        <f t="shared" si="535"/>
        <v>175.81874176112387</v>
      </c>
      <c r="AN365">
        <f t="shared" si="535"/>
        <v>170.91402103468653</v>
      </c>
      <c r="AO365">
        <f t="shared" si="535"/>
        <v>174.90327576090922</v>
      </c>
      <c r="AP365">
        <f t="shared" si="535"/>
        <v>169.420570438553</v>
      </c>
      <c r="AQ365">
        <f t="shared" si="535"/>
        <v>173.21597060270523</v>
      </c>
      <c r="AR365">
        <f t="shared" si="535"/>
        <v>191.10366039991902</v>
      </c>
      <c r="AS365">
        <f t="shared" si="535"/>
        <v>176.22403058907815</v>
      </c>
      <c r="AT365">
        <f t="shared" si="535"/>
        <v>173.21597060270523</v>
      </c>
      <c r="AU365">
        <f t="shared" si="535"/>
        <v>173.21597060270523</v>
      </c>
      <c r="AV365">
        <f t="shared" si="535"/>
        <v>173.21597060270523</v>
      </c>
      <c r="AW365">
        <f t="shared" si="535"/>
        <v>173.21597060270523</v>
      </c>
      <c r="AX365">
        <f t="shared" si="535"/>
        <v>173.21597060270523</v>
      </c>
      <c r="AY365">
        <f t="shared" si="535"/>
        <v>173.21597060270523</v>
      </c>
      <c r="AZ365">
        <f t="shared" si="535"/>
        <v>173.21597060270523</v>
      </c>
      <c r="BA365">
        <f t="shared" si="535"/>
        <v>173.21597060270523</v>
      </c>
      <c r="BB365">
        <f t="shared" si="535"/>
        <v>173.21597060270523</v>
      </c>
      <c r="BC365">
        <f t="shared" si="535"/>
        <v>173.21597060270523</v>
      </c>
      <c r="BD365">
        <f t="shared" si="535"/>
        <v>173.21597060270523</v>
      </c>
      <c r="BE365">
        <f t="shared" si="535"/>
        <v>173.21597060270523</v>
      </c>
      <c r="BF365">
        <f t="shared" si="535"/>
        <v>173.21597060270523</v>
      </c>
      <c r="BG365">
        <f t="shared" si="535"/>
        <v>173.21597060270523</v>
      </c>
      <c r="BH365">
        <f t="shared" si="535"/>
        <v>173.21597060270523</v>
      </c>
    </row>
    <row r="366" spans="1:60" x14ac:dyDescent="0.25">
      <c r="A366" t="s">
        <v>838</v>
      </c>
      <c r="B366">
        <f t="shared" ref="B366:AG366" si="536">B359+B346+B335*B361</f>
        <v>9.7951091722186394</v>
      </c>
      <c r="C366">
        <f t="shared" si="536"/>
        <v>9.7951260894216183</v>
      </c>
      <c r="D366">
        <f t="shared" si="536"/>
        <v>9.7951220182362047</v>
      </c>
      <c r="E366">
        <f t="shared" si="536"/>
        <v>9.7950492333922305</v>
      </c>
      <c r="F366">
        <f t="shared" si="536"/>
        <v>9.7941912004769964</v>
      </c>
      <c r="G366">
        <f t="shared" si="536"/>
        <v>9.7943569629611602</v>
      </c>
      <c r="H366">
        <f t="shared" si="536"/>
        <v>9.7935582599632856</v>
      </c>
      <c r="I366">
        <f t="shared" si="536"/>
        <v>9.7935312873640967</v>
      </c>
      <c r="J366">
        <f t="shared" si="536"/>
        <v>9.7957992807827132</v>
      </c>
      <c r="K366">
        <f t="shared" si="536"/>
        <v>9.7950722907164725</v>
      </c>
      <c r="L366">
        <f t="shared" si="536"/>
        <v>9.7961598277401229</v>
      </c>
      <c r="M366">
        <f t="shared" si="536"/>
        <v>9.7951091722186394</v>
      </c>
      <c r="N366">
        <f t="shared" si="536"/>
        <v>9.7809269737132105</v>
      </c>
      <c r="O366">
        <f t="shared" si="536"/>
        <v>9.7951091722186394</v>
      </c>
      <c r="P366">
        <f t="shared" si="536"/>
        <v>9.8085373694565945</v>
      </c>
      <c r="Q366">
        <f t="shared" si="536"/>
        <v>9.7951091722186394</v>
      </c>
      <c r="R366">
        <f t="shared" si="536"/>
        <v>9.6104822206168183</v>
      </c>
      <c r="S366">
        <f t="shared" si="536"/>
        <v>9.4490107560099972</v>
      </c>
      <c r="T366">
        <f t="shared" si="536"/>
        <v>9.7951091722186394</v>
      </c>
      <c r="U366">
        <f t="shared" si="536"/>
        <v>9.7933521757905062</v>
      </c>
      <c r="V366">
        <f t="shared" si="536"/>
        <v>9.7933521757905062</v>
      </c>
      <c r="W366">
        <f t="shared" si="536"/>
        <v>9.7951091722186394</v>
      </c>
      <c r="X366">
        <f t="shared" si="536"/>
        <v>9.7951091722186394</v>
      </c>
      <c r="Y366">
        <f t="shared" si="536"/>
        <v>9.7951091722186394</v>
      </c>
      <c r="Z366">
        <f t="shared" si="536"/>
        <v>10.388515923575049</v>
      </c>
      <c r="AA366">
        <f t="shared" si="536"/>
        <v>9.7718535082473714</v>
      </c>
      <c r="AB366">
        <f t="shared" si="536"/>
        <v>9.996109042275533</v>
      </c>
      <c r="AC366">
        <f t="shared" si="536"/>
        <v>9.7951091722186394</v>
      </c>
      <c r="AD366">
        <f t="shared" si="536"/>
        <v>9.7891228461214208</v>
      </c>
      <c r="AE366">
        <f t="shared" si="536"/>
        <v>9.7951091722186394</v>
      </c>
      <c r="AF366">
        <f t="shared" si="536"/>
        <v>9.7951091722186394</v>
      </c>
      <c r="AG366">
        <f t="shared" si="536"/>
        <v>9.7951091722186394</v>
      </c>
      <c r="AH366">
        <f t="shared" ref="AH366:BH366" si="537">AH359+AH346+AH335*AH361</f>
        <v>9.7951091722186394</v>
      </c>
      <c r="AI366">
        <f t="shared" si="537"/>
        <v>9.7897435177347507</v>
      </c>
      <c r="AJ366">
        <f t="shared" si="537"/>
        <v>9.7951091722186394</v>
      </c>
      <c r="AK366">
        <f t="shared" si="537"/>
        <v>9.7896742905643777</v>
      </c>
      <c r="AL366">
        <f t="shared" si="537"/>
        <v>9.7921054513540291</v>
      </c>
      <c r="AM366">
        <f t="shared" si="537"/>
        <v>9.8080289241935539</v>
      </c>
      <c r="AN366">
        <f t="shared" si="537"/>
        <v>9.7931766322783318</v>
      </c>
      <c r="AO366">
        <f t="shared" si="537"/>
        <v>9.8035044911563993</v>
      </c>
      <c r="AP366">
        <f t="shared" si="537"/>
        <v>9.8012437157486847</v>
      </c>
      <c r="AQ366">
        <f t="shared" si="537"/>
        <v>9.7951091722186394</v>
      </c>
      <c r="AR366">
        <f t="shared" si="537"/>
        <v>9.9557039433268706</v>
      </c>
      <c r="AS366">
        <f t="shared" si="537"/>
        <v>9.8291627436762106</v>
      </c>
      <c r="AT366">
        <f t="shared" si="537"/>
        <v>9.7951091722186394</v>
      </c>
      <c r="AU366">
        <f t="shared" si="537"/>
        <v>9.7951091722186394</v>
      </c>
      <c r="AV366">
        <f t="shared" si="537"/>
        <v>9.7951091722186394</v>
      </c>
      <c r="AW366">
        <f t="shared" si="537"/>
        <v>9.7951091722186394</v>
      </c>
      <c r="AX366">
        <f t="shared" si="537"/>
        <v>9.7951091722186394</v>
      </c>
      <c r="AY366">
        <f t="shared" si="537"/>
        <v>9.7951091722186394</v>
      </c>
      <c r="AZ366">
        <f t="shared" si="537"/>
        <v>9.7951091722186394</v>
      </c>
      <c r="BA366">
        <f t="shared" si="537"/>
        <v>9.7951091722186394</v>
      </c>
      <c r="BB366">
        <f t="shared" si="537"/>
        <v>9.7951091722186394</v>
      </c>
      <c r="BC366">
        <f t="shared" si="537"/>
        <v>9.7951091722186394</v>
      </c>
      <c r="BD366">
        <f t="shared" si="537"/>
        <v>9.7951091722186394</v>
      </c>
      <c r="BE366">
        <f t="shared" si="537"/>
        <v>9.7951091722186394</v>
      </c>
      <c r="BF366">
        <f t="shared" si="537"/>
        <v>9.7951091722186394</v>
      </c>
      <c r="BG366">
        <f t="shared" si="537"/>
        <v>9.7951091722186394</v>
      </c>
      <c r="BH366">
        <f t="shared" si="537"/>
        <v>9.7951091722186394</v>
      </c>
    </row>
    <row r="368" spans="1:60" x14ac:dyDescent="0.25">
      <c r="A368" s="101" t="s">
        <v>139</v>
      </c>
    </row>
    <row r="369" spans="1:60" x14ac:dyDescent="0.25">
      <c r="A369" t="s">
        <v>839</v>
      </c>
      <c r="B369">
        <f t="shared" ref="B369:AG369" si="538">B360/B298</f>
        <v>10.096896300072414</v>
      </c>
      <c r="C369">
        <f t="shared" si="538"/>
        <v>10.096530565693195</v>
      </c>
      <c r="D369">
        <f t="shared" si="538"/>
        <v>10.096896300072414</v>
      </c>
      <c r="E369">
        <f t="shared" si="538"/>
        <v>10.096292752516415</v>
      </c>
      <c r="F369">
        <f t="shared" si="538"/>
        <v>10.097822407692245</v>
      </c>
      <c r="G369">
        <f t="shared" si="538"/>
        <v>10.097822407692245</v>
      </c>
      <c r="H369">
        <f t="shared" si="538"/>
        <v>10.09887154059386</v>
      </c>
      <c r="I369">
        <f t="shared" si="538"/>
        <v>10.098412154705564</v>
      </c>
      <c r="J369">
        <f t="shared" si="538"/>
        <v>10.096200188490934</v>
      </c>
      <c r="K369">
        <f t="shared" si="538"/>
        <v>10.096896300072414</v>
      </c>
      <c r="L369">
        <f t="shared" si="538"/>
        <v>10.096896300072414</v>
      </c>
      <c r="M369">
        <f t="shared" si="538"/>
        <v>10.096896300072414</v>
      </c>
      <c r="N369">
        <f t="shared" si="538"/>
        <v>10.096896300072414</v>
      </c>
      <c r="O369">
        <f t="shared" si="538"/>
        <v>10.096896300072414</v>
      </c>
      <c r="P369">
        <f t="shared" si="538"/>
        <v>10.096896300072414</v>
      </c>
      <c r="Q369">
        <f t="shared" si="538"/>
        <v>10.096896300072414</v>
      </c>
      <c r="R369">
        <f t="shared" si="538"/>
        <v>10.286690338906618</v>
      </c>
      <c r="S369">
        <f t="shared" si="538"/>
        <v>10.458711110761048</v>
      </c>
      <c r="T369">
        <f t="shared" si="538"/>
        <v>10.096896300072414</v>
      </c>
      <c r="U369">
        <f t="shared" si="538"/>
        <v>10.237522684051422</v>
      </c>
      <c r="V369">
        <f t="shared" si="538"/>
        <v>10.237522684051422</v>
      </c>
      <c r="W369">
        <f t="shared" si="538"/>
        <v>10.096896300072414</v>
      </c>
      <c r="X369">
        <f t="shared" si="538"/>
        <v>10.096896300072414</v>
      </c>
      <c r="Y369">
        <f t="shared" si="538"/>
        <v>10.096896300072414</v>
      </c>
      <c r="Z369">
        <f t="shared" si="538"/>
        <v>9.5321923428843593</v>
      </c>
      <c r="AA369">
        <f t="shared" si="538"/>
        <v>9.3811801328701439</v>
      </c>
      <c r="AB369">
        <f t="shared" si="538"/>
        <v>9.898176761932481</v>
      </c>
      <c r="AC369">
        <f t="shared" si="538"/>
        <v>10.096896300072414</v>
      </c>
      <c r="AD369">
        <f t="shared" si="538"/>
        <v>10.096896300072414</v>
      </c>
      <c r="AE369">
        <f t="shared" si="538"/>
        <v>10.096896300072414</v>
      </c>
      <c r="AF369">
        <f t="shared" si="538"/>
        <v>10.096896300072414</v>
      </c>
      <c r="AG369">
        <f t="shared" si="538"/>
        <v>10.096896300072414</v>
      </c>
      <c r="AH369">
        <f t="shared" ref="AH369:BH369" si="539">AH360/AH298</f>
        <v>10.096896300072414</v>
      </c>
      <c r="AI369">
        <f t="shared" si="539"/>
        <v>10.096896300072414</v>
      </c>
      <c r="AJ369">
        <f t="shared" si="539"/>
        <v>10.096896300072414</v>
      </c>
      <c r="AK369">
        <f t="shared" si="539"/>
        <v>10.096896300072414</v>
      </c>
      <c r="AL369">
        <f t="shared" si="539"/>
        <v>10.096896300072414</v>
      </c>
      <c r="AM369">
        <f t="shared" si="539"/>
        <v>10.060084808155242</v>
      </c>
      <c r="AN369">
        <f t="shared" si="539"/>
        <v>10.096896300072414</v>
      </c>
      <c r="AO369">
        <f t="shared" si="539"/>
        <v>10.072976106145353</v>
      </c>
      <c r="AP369">
        <f t="shared" si="539"/>
        <v>10.096896300072414</v>
      </c>
      <c r="AQ369">
        <f t="shared" si="539"/>
        <v>10.096896300072414</v>
      </c>
      <c r="AR369">
        <f t="shared" si="539"/>
        <v>9.6150632281777391</v>
      </c>
      <c r="AS369">
        <f t="shared" si="539"/>
        <v>9.9603708562155049</v>
      </c>
      <c r="AT369">
        <f t="shared" si="539"/>
        <v>10.096896300072414</v>
      </c>
      <c r="AU369">
        <f t="shared" si="539"/>
        <v>10.096896300072414</v>
      </c>
      <c r="AV369">
        <f t="shared" si="539"/>
        <v>10.096896300072414</v>
      </c>
      <c r="AW369">
        <f t="shared" si="539"/>
        <v>10.096896300072414</v>
      </c>
      <c r="AX369">
        <f t="shared" si="539"/>
        <v>10.096896300072414</v>
      </c>
      <c r="AY369">
        <f t="shared" si="539"/>
        <v>10.096896300072414</v>
      </c>
      <c r="AZ369">
        <f t="shared" si="539"/>
        <v>10.096896300072414</v>
      </c>
      <c r="BA369">
        <f t="shared" si="539"/>
        <v>10.096896300072414</v>
      </c>
      <c r="BB369">
        <f t="shared" si="539"/>
        <v>10.096896300072414</v>
      </c>
      <c r="BC369">
        <f t="shared" si="539"/>
        <v>10.096896300072414</v>
      </c>
      <c r="BD369">
        <f t="shared" si="539"/>
        <v>10.096896300072414</v>
      </c>
      <c r="BE369">
        <f t="shared" si="539"/>
        <v>10.096896300072414</v>
      </c>
      <c r="BF369">
        <f t="shared" si="539"/>
        <v>10.096896300072414</v>
      </c>
      <c r="BG369">
        <f t="shared" si="539"/>
        <v>10.096896300072414</v>
      </c>
      <c r="BH369">
        <f t="shared" si="539"/>
        <v>10.096896300072414</v>
      </c>
    </row>
    <row r="370" spans="1:60" x14ac:dyDescent="0.25">
      <c r="A370" t="s">
        <v>840</v>
      </c>
      <c r="B370">
        <f t="shared" ref="B370:AG370" si="540">(_xlfn.CEILING.MATH((B268-IF(Ruthlessness&gt;0,1,0))/IF(B169&gt;0,2,1),1,1)*B$90+B$93-B268*RelentlessStrikes)/B298</f>
        <v>6.3240590686176033</v>
      </c>
      <c r="C370">
        <f t="shared" si="540"/>
        <v>6.3240590686176033</v>
      </c>
      <c r="D370">
        <f t="shared" si="540"/>
        <v>6.3240590686176033</v>
      </c>
      <c r="E370">
        <f t="shared" si="540"/>
        <v>6.3240590686176033</v>
      </c>
      <c r="F370">
        <f t="shared" si="540"/>
        <v>6.3246391240244977</v>
      </c>
      <c r="G370">
        <f t="shared" si="540"/>
        <v>6.3246391240244977</v>
      </c>
      <c r="H370">
        <f t="shared" si="540"/>
        <v>6.3254292677523667</v>
      </c>
      <c r="I370">
        <f t="shared" si="540"/>
        <v>6.3249698818640709</v>
      </c>
      <c r="J370">
        <f t="shared" si="540"/>
        <v>6.323623068224137</v>
      </c>
      <c r="K370">
        <f t="shared" si="540"/>
        <v>6.3240590686176033</v>
      </c>
      <c r="L370">
        <f t="shared" si="540"/>
        <v>6.3240590686176033</v>
      </c>
      <c r="M370">
        <f t="shared" si="540"/>
        <v>6.3240590686176033</v>
      </c>
      <c r="N370">
        <f t="shared" si="540"/>
        <v>6.3240590686176033</v>
      </c>
      <c r="O370">
        <f t="shared" si="540"/>
        <v>6.3240590686176033</v>
      </c>
      <c r="P370">
        <f t="shared" si="540"/>
        <v>6.3240590686176033</v>
      </c>
      <c r="Q370">
        <f t="shared" si="540"/>
        <v>6.3240590686176033</v>
      </c>
      <c r="R370">
        <f t="shared" si="540"/>
        <v>6.442934084938253</v>
      </c>
      <c r="S370">
        <f t="shared" si="540"/>
        <v>6.5506770477167056</v>
      </c>
      <c r="T370">
        <f t="shared" si="540"/>
        <v>6.3240590686176033</v>
      </c>
      <c r="U370">
        <f t="shared" si="540"/>
        <v>6.3240590686176033</v>
      </c>
      <c r="V370">
        <f t="shared" si="540"/>
        <v>6.3240590686176033</v>
      </c>
      <c r="W370">
        <f t="shared" si="540"/>
        <v>6.3240590686176033</v>
      </c>
      <c r="X370">
        <f t="shared" si="540"/>
        <v>6.3240590686176033</v>
      </c>
      <c r="Y370">
        <f t="shared" si="540"/>
        <v>6.3240590686176033</v>
      </c>
      <c r="Z370">
        <f t="shared" si="540"/>
        <v>5.9703641236161626</v>
      </c>
      <c r="AA370">
        <f t="shared" si="540"/>
        <v>6.3240590686176033</v>
      </c>
      <c r="AB370">
        <f t="shared" si="540"/>
        <v>6.1995936824299358</v>
      </c>
      <c r="AC370">
        <f t="shared" si="540"/>
        <v>6.3240590686176033</v>
      </c>
      <c r="AD370">
        <f t="shared" si="540"/>
        <v>6.3240590686176033</v>
      </c>
      <c r="AE370">
        <f t="shared" si="540"/>
        <v>6.3240590686176033</v>
      </c>
      <c r="AF370">
        <f t="shared" si="540"/>
        <v>6.3240590686176033</v>
      </c>
      <c r="AG370">
        <f t="shared" si="540"/>
        <v>6.3240590686176033</v>
      </c>
      <c r="AH370">
        <f t="shared" ref="AH370:BH370" si="541">(_xlfn.CEILING.MATH((AH268-IF(Ruthlessness&gt;0,1,0))/IF(AH169&gt;0,2,1),1,1)*AH$90+AH$93-AH268*RelentlessStrikes)/AH298</f>
        <v>6.3240590686176033</v>
      </c>
      <c r="AI370">
        <f t="shared" si="541"/>
        <v>6.3240590686176033</v>
      </c>
      <c r="AJ370">
        <f t="shared" si="541"/>
        <v>6.3240590686176033</v>
      </c>
      <c r="AK370">
        <f t="shared" si="541"/>
        <v>6.3240590686176033</v>
      </c>
      <c r="AL370">
        <f t="shared" si="541"/>
        <v>6.3240590686176033</v>
      </c>
      <c r="AM370">
        <f t="shared" si="541"/>
        <v>6.3166117283201846</v>
      </c>
      <c r="AN370">
        <f t="shared" si="541"/>
        <v>6.3240590686176033</v>
      </c>
      <c r="AO370">
        <f t="shared" si="541"/>
        <v>6.3192228318453942</v>
      </c>
      <c r="AP370">
        <f t="shared" si="541"/>
        <v>6.3240590686176033</v>
      </c>
      <c r="AQ370">
        <f t="shared" si="541"/>
        <v>6.3240590686176033</v>
      </c>
      <c r="AR370">
        <f t="shared" si="541"/>
        <v>6.3240590686176033</v>
      </c>
      <c r="AS370">
        <f t="shared" si="541"/>
        <v>6.3240590686176033</v>
      </c>
      <c r="AT370">
        <f t="shared" si="541"/>
        <v>6.3240590686176033</v>
      </c>
      <c r="AU370">
        <f t="shared" si="541"/>
        <v>6.3240590686176033</v>
      </c>
      <c r="AV370">
        <f t="shared" si="541"/>
        <v>6.3240590686176033</v>
      </c>
      <c r="AW370">
        <f t="shared" si="541"/>
        <v>6.3240590686176033</v>
      </c>
      <c r="AX370">
        <f t="shared" si="541"/>
        <v>6.3240590686176033</v>
      </c>
      <c r="AY370">
        <f t="shared" si="541"/>
        <v>6.3240590686176033</v>
      </c>
      <c r="AZ370">
        <f t="shared" si="541"/>
        <v>6.3240590686176033</v>
      </c>
      <c r="BA370">
        <f t="shared" si="541"/>
        <v>6.3240590686176033</v>
      </c>
      <c r="BB370">
        <f t="shared" si="541"/>
        <v>6.3240590686176033</v>
      </c>
      <c r="BC370">
        <f t="shared" si="541"/>
        <v>6.3240590686176033</v>
      </c>
      <c r="BD370">
        <f t="shared" si="541"/>
        <v>6.3240590686176033</v>
      </c>
      <c r="BE370">
        <f t="shared" si="541"/>
        <v>6.3240590686176033</v>
      </c>
      <c r="BF370">
        <f t="shared" si="541"/>
        <v>6.3240590686176033</v>
      </c>
      <c r="BG370">
        <f t="shared" si="541"/>
        <v>6.3240590686176033</v>
      </c>
      <c r="BH370">
        <f t="shared" si="541"/>
        <v>6.3240590686176033</v>
      </c>
    </row>
    <row r="371" spans="1:60" x14ac:dyDescent="0.25">
      <c r="A371" t="s">
        <v>781</v>
      </c>
      <c r="B371">
        <f t="shared" ref="B371:AG371" si="542">(B301+10)/B298</f>
        <v>2.4844517769569157</v>
      </c>
      <c r="C371">
        <f t="shared" si="542"/>
        <v>2.4844517769569157</v>
      </c>
      <c r="D371">
        <f t="shared" si="542"/>
        <v>2.4844517769569157</v>
      </c>
      <c r="E371">
        <f t="shared" si="542"/>
        <v>2.4844517769569157</v>
      </c>
      <c r="F371">
        <f t="shared" si="542"/>
        <v>2.484679655866767</v>
      </c>
      <c r="G371">
        <f t="shared" si="542"/>
        <v>2.484679655866767</v>
      </c>
      <c r="H371">
        <f t="shared" si="542"/>
        <v>2.4844499629226191</v>
      </c>
      <c r="I371">
        <f t="shared" si="542"/>
        <v>2.484679655866767</v>
      </c>
      <c r="J371">
        <f t="shared" si="542"/>
        <v>2.4842804910880538</v>
      </c>
      <c r="K371">
        <f t="shared" si="542"/>
        <v>2.4844517769569157</v>
      </c>
      <c r="L371">
        <f t="shared" si="542"/>
        <v>2.4844517769569157</v>
      </c>
      <c r="M371">
        <f t="shared" si="542"/>
        <v>2.4844517769569157</v>
      </c>
      <c r="N371">
        <f t="shared" si="542"/>
        <v>2.4844517769569157</v>
      </c>
      <c r="O371">
        <f t="shared" si="542"/>
        <v>2.4844517769569157</v>
      </c>
      <c r="P371">
        <f t="shared" si="542"/>
        <v>2.4844517769569157</v>
      </c>
      <c r="Q371">
        <f t="shared" si="542"/>
        <v>2.4844517769569157</v>
      </c>
      <c r="R371">
        <f t="shared" si="542"/>
        <v>2.5311526762257421</v>
      </c>
      <c r="S371">
        <f t="shared" si="542"/>
        <v>2.5734802687458487</v>
      </c>
      <c r="T371">
        <f t="shared" si="542"/>
        <v>2.4844517769569157</v>
      </c>
      <c r="U371">
        <f t="shared" si="542"/>
        <v>2.4844517769569157</v>
      </c>
      <c r="V371">
        <f t="shared" si="542"/>
        <v>2.4844517769569157</v>
      </c>
      <c r="W371">
        <f t="shared" si="542"/>
        <v>2.4844517769569157</v>
      </c>
      <c r="X371">
        <f t="shared" si="542"/>
        <v>2.4844517769569157</v>
      </c>
      <c r="Y371">
        <f t="shared" si="542"/>
        <v>2.4844517769569157</v>
      </c>
      <c r="Z371">
        <f t="shared" si="542"/>
        <v>2.3455001914206353</v>
      </c>
      <c r="AA371">
        <f t="shared" si="542"/>
        <v>2.4844517769569157</v>
      </c>
      <c r="AB371">
        <f t="shared" si="542"/>
        <v>2.4355546609546175</v>
      </c>
      <c r="AC371">
        <f t="shared" si="542"/>
        <v>2.4844517769569157</v>
      </c>
      <c r="AD371">
        <f t="shared" si="542"/>
        <v>2.4844517769569157</v>
      </c>
      <c r="AE371">
        <f t="shared" si="542"/>
        <v>2.4844517769569157</v>
      </c>
      <c r="AF371">
        <f t="shared" si="542"/>
        <v>2.4844517769569157</v>
      </c>
      <c r="AG371">
        <f t="shared" si="542"/>
        <v>2.4844517769569157</v>
      </c>
      <c r="AH371">
        <f t="shared" ref="AH371:BH371" si="543">(AH301+10)/AH298</f>
        <v>2.4844517769569157</v>
      </c>
      <c r="AI371">
        <f t="shared" si="543"/>
        <v>2.4844517769569157</v>
      </c>
      <c r="AJ371">
        <f t="shared" si="543"/>
        <v>2.4844517769569157</v>
      </c>
      <c r="AK371">
        <f t="shared" si="543"/>
        <v>2.4844517769569157</v>
      </c>
      <c r="AL371">
        <f t="shared" si="543"/>
        <v>2.4844517769569157</v>
      </c>
      <c r="AM371">
        <f t="shared" si="543"/>
        <v>2.4815260361257869</v>
      </c>
      <c r="AN371">
        <f t="shared" si="543"/>
        <v>2.4844517769569157</v>
      </c>
      <c r="AO371">
        <f t="shared" si="543"/>
        <v>2.4825518267964051</v>
      </c>
      <c r="AP371">
        <f t="shared" si="543"/>
        <v>2.4844517769569157</v>
      </c>
      <c r="AQ371">
        <f t="shared" si="543"/>
        <v>2.4844517769569157</v>
      </c>
      <c r="AR371">
        <f t="shared" si="543"/>
        <v>2.4844517769569157</v>
      </c>
      <c r="AS371">
        <f t="shared" si="543"/>
        <v>2.4844517769569157</v>
      </c>
      <c r="AT371">
        <f t="shared" si="543"/>
        <v>2.4844517769569157</v>
      </c>
      <c r="AU371">
        <f t="shared" si="543"/>
        <v>2.4844517769569157</v>
      </c>
      <c r="AV371">
        <f t="shared" si="543"/>
        <v>2.4844517769569157</v>
      </c>
      <c r="AW371">
        <f t="shared" si="543"/>
        <v>2.4844517769569157</v>
      </c>
      <c r="AX371">
        <f t="shared" si="543"/>
        <v>2.4844517769569157</v>
      </c>
      <c r="AY371">
        <f t="shared" si="543"/>
        <v>2.4844517769569157</v>
      </c>
      <c r="AZ371">
        <f t="shared" si="543"/>
        <v>2.4844517769569157</v>
      </c>
      <c r="BA371">
        <f t="shared" si="543"/>
        <v>2.4844517769569157</v>
      </c>
      <c r="BB371">
        <f t="shared" si="543"/>
        <v>2.4844517769569157</v>
      </c>
      <c r="BC371">
        <f t="shared" si="543"/>
        <v>2.4844517769569157</v>
      </c>
      <c r="BD371">
        <f t="shared" si="543"/>
        <v>2.4844517769569157</v>
      </c>
      <c r="BE371">
        <f t="shared" si="543"/>
        <v>2.4844517769569157</v>
      </c>
      <c r="BF371">
        <f t="shared" si="543"/>
        <v>2.4844517769569157</v>
      </c>
      <c r="BG371">
        <f t="shared" si="543"/>
        <v>2.4844517769569157</v>
      </c>
      <c r="BH371">
        <f t="shared" si="543"/>
        <v>2.4844517769569157</v>
      </c>
    </row>
    <row r="372" spans="1:60" x14ac:dyDescent="0.25">
      <c r="A372" t="s">
        <v>841</v>
      </c>
      <c r="B372">
        <f t="shared" ref="B372:AG372" si="544">MIN(B371+B370,B369)</f>
        <v>8.8085108455745189</v>
      </c>
      <c r="C372">
        <f t="shared" si="544"/>
        <v>8.8085108455745189</v>
      </c>
      <c r="D372">
        <f t="shared" si="544"/>
        <v>8.8085108455745189</v>
      </c>
      <c r="E372">
        <f t="shared" si="544"/>
        <v>8.8085108455745189</v>
      </c>
      <c r="F372">
        <f t="shared" si="544"/>
        <v>8.8093187798912638</v>
      </c>
      <c r="G372">
        <f t="shared" si="544"/>
        <v>8.8093187798912638</v>
      </c>
      <c r="H372">
        <f t="shared" si="544"/>
        <v>8.8098792306749854</v>
      </c>
      <c r="I372">
        <f t="shared" si="544"/>
        <v>8.8096495377308379</v>
      </c>
      <c r="J372">
        <f t="shared" si="544"/>
        <v>8.8079035593121908</v>
      </c>
      <c r="K372">
        <f t="shared" si="544"/>
        <v>8.8085108455745189</v>
      </c>
      <c r="L372">
        <f t="shared" si="544"/>
        <v>8.8085108455745189</v>
      </c>
      <c r="M372">
        <f t="shared" si="544"/>
        <v>8.8085108455745189</v>
      </c>
      <c r="N372">
        <f t="shared" si="544"/>
        <v>8.8085108455745189</v>
      </c>
      <c r="O372">
        <f t="shared" si="544"/>
        <v>8.8085108455745189</v>
      </c>
      <c r="P372">
        <f t="shared" si="544"/>
        <v>8.8085108455745189</v>
      </c>
      <c r="Q372">
        <f t="shared" si="544"/>
        <v>8.8085108455745189</v>
      </c>
      <c r="R372">
        <f t="shared" si="544"/>
        <v>8.9740867611639956</v>
      </c>
      <c r="S372">
        <f t="shared" si="544"/>
        <v>9.1241573164625542</v>
      </c>
      <c r="T372">
        <f t="shared" si="544"/>
        <v>8.8085108455745189</v>
      </c>
      <c r="U372">
        <f t="shared" si="544"/>
        <v>8.8085108455745189</v>
      </c>
      <c r="V372">
        <f t="shared" si="544"/>
        <v>8.8085108455745189</v>
      </c>
      <c r="W372">
        <f t="shared" si="544"/>
        <v>8.8085108455745189</v>
      </c>
      <c r="X372">
        <f t="shared" si="544"/>
        <v>8.8085108455745189</v>
      </c>
      <c r="Y372">
        <f t="shared" si="544"/>
        <v>8.8085108455745189</v>
      </c>
      <c r="Z372">
        <f t="shared" si="544"/>
        <v>8.3158643150367979</v>
      </c>
      <c r="AA372">
        <f t="shared" si="544"/>
        <v>8.8085108455745189</v>
      </c>
      <c r="AB372">
        <f t="shared" si="544"/>
        <v>8.6351483433845537</v>
      </c>
      <c r="AC372">
        <f t="shared" si="544"/>
        <v>8.8085108455745189</v>
      </c>
      <c r="AD372">
        <f t="shared" si="544"/>
        <v>8.8085108455745189</v>
      </c>
      <c r="AE372">
        <f t="shared" si="544"/>
        <v>8.8085108455745189</v>
      </c>
      <c r="AF372">
        <f t="shared" si="544"/>
        <v>8.8085108455745189</v>
      </c>
      <c r="AG372">
        <f t="shared" si="544"/>
        <v>8.8085108455745189</v>
      </c>
      <c r="AH372">
        <f t="shared" ref="AH372:BH372" si="545">MIN(AH371+AH370,AH369)</f>
        <v>8.8085108455745189</v>
      </c>
      <c r="AI372">
        <f t="shared" si="545"/>
        <v>8.8085108455745189</v>
      </c>
      <c r="AJ372">
        <f t="shared" si="545"/>
        <v>8.8085108455745189</v>
      </c>
      <c r="AK372">
        <f t="shared" si="545"/>
        <v>8.8085108455745189</v>
      </c>
      <c r="AL372">
        <f t="shared" si="545"/>
        <v>8.8085108455745189</v>
      </c>
      <c r="AM372">
        <f t="shared" si="545"/>
        <v>8.798137764445972</v>
      </c>
      <c r="AN372">
        <f t="shared" si="545"/>
        <v>8.8085108455745189</v>
      </c>
      <c r="AO372">
        <f t="shared" si="545"/>
        <v>8.8017746586417989</v>
      </c>
      <c r="AP372">
        <f t="shared" si="545"/>
        <v>8.8085108455745189</v>
      </c>
      <c r="AQ372">
        <f t="shared" si="545"/>
        <v>8.8085108455745189</v>
      </c>
      <c r="AR372">
        <f t="shared" si="545"/>
        <v>8.8085108455745189</v>
      </c>
      <c r="AS372">
        <f t="shared" si="545"/>
        <v>8.8085108455745189</v>
      </c>
      <c r="AT372">
        <f t="shared" si="545"/>
        <v>8.8085108455745189</v>
      </c>
      <c r="AU372">
        <f t="shared" si="545"/>
        <v>8.8085108455745189</v>
      </c>
      <c r="AV372">
        <f t="shared" si="545"/>
        <v>8.8085108455745189</v>
      </c>
      <c r="AW372">
        <f t="shared" si="545"/>
        <v>8.8085108455745189</v>
      </c>
      <c r="AX372">
        <f t="shared" si="545"/>
        <v>8.8085108455745189</v>
      </c>
      <c r="AY372">
        <f t="shared" si="545"/>
        <v>8.8085108455745189</v>
      </c>
      <c r="AZ372">
        <f t="shared" si="545"/>
        <v>8.8085108455745189</v>
      </c>
      <c r="BA372">
        <f t="shared" si="545"/>
        <v>8.8085108455745189</v>
      </c>
      <c r="BB372">
        <f t="shared" si="545"/>
        <v>8.8085108455745189</v>
      </c>
      <c r="BC372">
        <f t="shared" si="545"/>
        <v>8.8085108455745189</v>
      </c>
      <c r="BD372">
        <f t="shared" si="545"/>
        <v>8.8085108455745189</v>
      </c>
      <c r="BE372">
        <f t="shared" si="545"/>
        <v>8.8085108455745189</v>
      </c>
      <c r="BF372">
        <f t="shared" si="545"/>
        <v>8.8085108455745189</v>
      </c>
      <c r="BG372">
        <f t="shared" si="545"/>
        <v>8.8085108455745189</v>
      </c>
      <c r="BH372">
        <f t="shared" si="545"/>
        <v>8.8085108455745189</v>
      </c>
    </row>
    <row r="373" spans="1:60" x14ac:dyDescent="0.25">
      <c r="A373" t="s">
        <v>842</v>
      </c>
      <c r="B373">
        <f t="shared" ref="B373:AG373" si="546">B369-B372+B362+SnDParam</f>
        <v>21.788385454497895</v>
      </c>
      <c r="C373">
        <f t="shared" si="546"/>
        <v>21.788019720118676</v>
      </c>
      <c r="D373">
        <f t="shared" si="546"/>
        <v>21.788385454497895</v>
      </c>
      <c r="E373">
        <f t="shared" si="546"/>
        <v>21.787781906941895</v>
      </c>
      <c r="F373">
        <f t="shared" si="546"/>
        <v>21.788503627800981</v>
      </c>
      <c r="G373">
        <f t="shared" si="546"/>
        <v>21.788503627800981</v>
      </c>
      <c r="H373">
        <f t="shared" si="546"/>
        <v>21.788992309918875</v>
      </c>
      <c r="I373">
        <f t="shared" si="546"/>
        <v>21.788762616974726</v>
      </c>
      <c r="J373">
        <f t="shared" si="546"/>
        <v>21.788296629178745</v>
      </c>
      <c r="K373">
        <f t="shared" si="546"/>
        <v>21.788385454497895</v>
      </c>
      <c r="L373">
        <f t="shared" si="546"/>
        <v>21.788385454497895</v>
      </c>
      <c r="M373">
        <f t="shared" si="546"/>
        <v>21.788385454497895</v>
      </c>
      <c r="N373">
        <f t="shared" si="546"/>
        <v>21.788385454497895</v>
      </c>
      <c r="O373">
        <f t="shared" si="546"/>
        <v>21.788385454497895</v>
      </c>
      <c r="P373">
        <f t="shared" si="546"/>
        <v>21.788385454497895</v>
      </c>
      <c r="Q373">
        <f t="shared" si="546"/>
        <v>21.788385454497895</v>
      </c>
      <c r="R373">
        <f t="shared" si="546"/>
        <v>21.812603577742621</v>
      </c>
      <c r="S373">
        <f t="shared" si="546"/>
        <v>21.834553794298493</v>
      </c>
      <c r="T373">
        <f t="shared" si="546"/>
        <v>21.788385454497895</v>
      </c>
      <c r="U373">
        <f t="shared" si="546"/>
        <v>21.929011838476903</v>
      </c>
      <c r="V373">
        <f t="shared" si="546"/>
        <v>21.929011838476903</v>
      </c>
      <c r="W373">
        <f t="shared" si="546"/>
        <v>21.788385454497895</v>
      </c>
      <c r="X373">
        <f t="shared" si="546"/>
        <v>21.788385454497895</v>
      </c>
      <c r="Y373">
        <f t="shared" si="546"/>
        <v>21.788385454497895</v>
      </c>
      <c r="Z373">
        <f t="shared" si="546"/>
        <v>21.71632802784756</v>
      </c>
      <c r="AA373">
        <f t="shared" si="546"/>
        <v>21.072669287295625</v>
      </c>
      <c r="AB373">
        <f t="shared" si="546"/>
        <v>21.763028418547925</v>
      </c>
      <c r="AC373">
        <f t="shared" si="546"/>
        <v>21.788385454497895</v>
      </c>
      <c r="AD373">
        <f t="shared" si="546"/>
        <v>21.788385454497895</v>
      </c>
      <c r="AE373">
        <f t="shared" si="546"/>
        <v>21.788385454497895</v>
      </c>
      <c r="AF373">
        <f t="shared" si="546"/>
        <v>21.788385454497895</v>
      </c>
      <c r="AG373">
        <f t="shared" si="546"/>
        <v>21.788385454497895</v>
      </c>
      <c r="AH373">
        <f t="shared" ref="AH373:BH373" si="547">AH369-AH372+AH362+SnDParam</f>
        <v>21.788385454497895</v>
      </c>
      <c r="AI373">
        <f t="shared" si="547"/>
        <v>21.788385454497895</v>
      </c>
      <c r="AJ373">
        <f t="shared" si="547"/>
        <v>21.788385454497895</v>
      </c>
      <c r="AK373">
        <f t="shared" si="547"/>
        <v>21.788385454497895</v>
      </c>
      <c r="AL373">
        <f t="shared" si="547"/>
        <v>21.788385454497895</v>
      </c>
      <c r="AM373">
        <f t="shared" si="547"/>
        <v>21.76194704370927</v>
      </c>
      <c r="AN373">
        <f t="shared" si="547"/>
        <v>21.788385454497895</v>
      </c>
      <c r="AO373">
        <f t="shared" si="547"/>
        <v>21.771201447503554</v>
      </c>
      <c r="AP373">
        <f t="shared" si="547"/>
        <v>21.788385454497895</v>
      </c>
      <c r="AQ373">
        <f t="shared" si="547"/>
        <v>21.788385454497895</v>
      </c>
      <c r="AR373">
        <f t="shared" si="547"/>
        <v>21.306552382603222</v>
      </c>
      <c r="AS373">
        <f t="shared" si="547"/>
        <v>21.651860010640988</v>
      </c>
      <c r="AT373">
        <f t="shared" si="547"/>
        <v>21.788385454497895</v>
      </c>
      <c r="AU373">
        <f t="shared" si="547"/>
        <v>21.788385454497895</v>
      </c>
      <c r="AV373">
        <f t="shared" si="547"/>
        <v>21.788385454497895</v>
      </c>
      <c r="AW373">
        <f t="shared" si="547"/>
        <v>21.788385454497895</v>
      </c>
      <c r="AX373">
        <f t="shared" si="547"/>
        <v>21.788385454497895</v>
      </c>
      <c r="AY373">
        <f t="shared" si="547"/>
        <v>21.788385454497895</v>
      </c>
      <c r="AZ373">
        <f t="shared" si="547"/>
        <v>21.788385454497895</v>
      </c>
      <c r="BA373">
        <f t="shared" si="547"/>
        <v>21.788385454497895</v>
      </c>
      <c r="BB373">
        <f t="shared" si="547"/>
        <v>21.788385454497895</v>
      </c>
      <c r="BC373">
        <f t="shared" si="547"/>
        <v>21.788385454497895</v>
      </c>
      <c r="BD373">
        <f t="shared" si="547"/>
        <v>21.788385454497895</v>
      </c>
      <c r="BE373">
        <f t="shared" si="547"/>
        <v>21.788385454497895</v>
      </c>
      <c r="BF373">
        <f t="shared" si="547"/>
        <v>21.788385454497895</v>
      </c>
      <c r="BG373">
        <f t="shared" si="547"/>
        <v>21.788385454497895</v>
      </c>
      <c r="BH373">
        <f t="shared" si="547"/>
        <v>21.788385454497895</v>
      </c>
    </row>
    <row r="374" spans="1:60" x14ac:dyDescent="0.25">
      <c r="A374" t="s">
        <v>843</v>
      </c>
      <c r="B374">
        <f t="shared" ref="B374:AG374" si="548">(B268*B$90+B$93-RelentlessStrikes*B268)/B298</f>
        <v>13.551555147037721</v>
      </c>
      <c r="C374">
        <f t="shared" si="548"/>
        <v>13.551555147037721</v>
      </c>
      <c r="D374">
        <f t="shared" si="548"/>
        <v>13.551555147037721</v>
      </c>
      <c r="E374">
        <f t="shared" si="548"/>
        <v>13.551555147037721</v>
      </c>
      <c r="F374">
        <f t="shared" si="548"/>
        <v>13.552798122909637</v>
      </c>
      <c r="G374">
        <f t="shared" si="548"/>
        <v>13.552798122909637</v>
      </c>
      <c r="H374">
        <f t="shared" si="548"/>
        <v>13.554084403396866</v>
      </c>
      <c r="I374">
        <f t="shared" si="548"/>
        <v>13.553625017508571</v>
      </c>
      <c r="J374">
        <f t="shared" si="548"/>
        <v>13.550620860480294</v>
      </c>
      <c r="K374">
        <f t="shared" si="548"/>
        <v>13.551555147037721</v>
      </c>
      <c r="L374">
        <f t="shared" si="548"/>
        <v>13.551555147037721</v>
      </c>
      <c r="M374">
        <f t="shared" si="548"/>
        <v>13.551555147037721</v>
      </c>
      <c r="N374">
        <f t="shared" si="548"/>
        <v>13.551555147037721</v>
      </c>
      <c r="O374">
        <f t="shared" si="548"/>
        <v>13.551555147037721</v>
      </c>
      <c r="P374">
        <f t="shared" si="548"/>
        <v>13.551555147037721</v>
      </c>
      <c r="Q374">
        <f t="shared" si="548"/>
        <v>13.551555147037721</v>
      </c>
      <c r="R374">
        <f t="shared" si="548"/>
        <v>13.806287324867684</v>
      </c>
      <c r="S374">
        <f t="shared" si="548"/>
        <v>14.037165102250084</v>
      </c>
      <c r="T374">
        <f t="shared" si="548"/>
        <v>13.551555147037721</v>
      </c>
      <c r="U374">
        <f t="shared" si="548"/>
        <v>13.551555147037721</v>
      </c>
      <c r="V374">
        <f t="shared" si="548"/>
        <v>13.551555147037721</v>
      </c>
      <c r="W374">
        <f t="shared" si="548"/>
        <v>13.551555147037721</v>
      </c>
      <c r="X374">
        <f t="shared" si="548"/>
        <v>13.551555147037721</v>
      </c>
      <c r="Y374">
        <f t="shared" si="548"/>
        <v>13.551555147037721</v>
      </c>
      <c r="Z374">
        <f t="shared" si="548"/>
        <v>12.793637407748919</v>
      </c>
      <c r="AA374">
        <f t="shared" si="548"/>
        <v>13.551555147037721</v>
      </c>
      <c r="AB374">
        <f t="shared" si="548"/>
        <v>13.284843605207005</v>
      </c>
      <c r="AC374">
        <f t="shared" si="548"/>
        <v>13.551555147037721</v>
      </c>
      <c r="AD374">
        <f t="shared" si="548"/>
        <v>13.551555147037721</v>
      </c>
      <c r="AE374">
        <f t="shared" si="548"/>
        <v>13.551555147037721</v>
      </c>
      <c r="AF374">
        <f t="shared" si="548"/>
        <v>13.551555147037721</v>
      </c>
      <c r="AG374">
        <f t="shared" si="548"/>
        <v>13.551555147037721</v>
      </c>
      <c r="AH374">
        <f t="shared" ref="AH374:BH374" si="549">(AH268*AH$90+AH$93-RelentlessStrikes*AH268)/AH298</f>
        <v>13.551555147037721</v>
      </c>
      <c r="AI374">
        <f t="shared" si="549"/>
        <v>13.551555147037721</v>
      </c>
      <c r="AJ374">
        <f t="shared" si="549"/>
        <v>13.551555147037721</v>
      </c>
      <c r="AK374">
        <f t="shared" si="549"/>
        <v>13.551555147037721</v>
      </c>
      <c r="AL374">
        <f t="shared" si="549"/>
        <v>13.551555147037721</v>
      </c>
      <c r="AM374">
        <f t="shared" si="549"/>
        <v>13.535596560686109</v>
      </c>
      <c r="AN374">
        <f t="shared" si="549"/>
        <v>13.551555147037721</v>
      </c>
      <c r="AO374">
        <f t="shared" si="549"/>
        <v>13.541191782525846</v>
      </c>
      <c r="AP374">
        <f t="shared" si="549"/>
        <v>13.551555147037721</v>
      </c>
      <c r="AQ374">
        <f t="shared" si="549"/>
        <v>13.551555147037721</v>
      </c>
      <c r="AR374">
        <f t="shared" si="549"/>
        <v>13.551555147037721</v>
      </c>
      <c r="AS374">
        <f t="shared" si="549"/>
        <v>13.551555147037721</v>
      </c>
      <c r="AT374">
        <f t="shared" si="549"/>
        <v>13.551555147037721</v>
      </c>
      <c r="AU374">
        <f t="shared" si="549"/>
        <v>13.551555147037721</v>
      </c>
      <c r="AV374">
        <f t="shared" si="549"/>
        <v>13.551555147037721</v>
      </c>
      <c r="AW374">
        <f t="shared" si="549"/>
        <v>13.551555147037721</v>
      </c>
      <c r="AX374">
        <f t="shared" si="549"/>
        <v>13.551555147037721</v>
      </c>
      <c r="AY374">
        <f t="shared" si="549"/>
        <v>13.551555147037721</v>
      </c>
      <c r="AZ374">
        <f t="shared" si="549"/>
        <v>13.551555147037721</v>
      </c>
      <c r="BA374">
        <f t="shared" si="549"/>
        <v>13.551555147037721</v>
      </c>
      <c r="BB374">
        <f t="shared" si="549"/>
        <v>13.551555147037721</v>
      </c>
      <c r="BC374">
        <f t="shared" si="549"/>
        <v>13.551555147037721</v>
      </c>
      <c r="BD374">
        <f t="shared" si="549"/>
        <v>13.551555147037721</v>
      </c>
      <c r="BE374">
        <f t="shared" si="549"/>
        <v>13.551555147037721</v>
      </c>
      <c r="BF374">
        <f t="shared" si="549"/>
        <v>13.551555147037721</v>
      </c>
      <c r="BG374">
        <f t="shared" si="549"/>
        <v>13.551555147037721</v>
      </c>
      <c r="BH374">
        <f t="shared" si="549"/>
        <v>13.551555147037721</v>
      </c>
    </row>
    <row r="375" spans="1:60" x14ac:dyDescent="0.25">
      <c r="A375" t="s">
        <v>844</v>
      </c>
      <c r="B375">
        <f t="shared" ref="B375:AG375" si="550">B373+B374-B372</f>
        <v>26.531429755961099</v>
      </c>
      <c r="C375">
        <f t="shared" si="550"/>
        <v>26.531064021581884</v>
      </c>
      <c r="D375">
        <f t="shared" si="550"/>
        <v>26.531429755961099</v>
      </c>
      <c r="E375">
        <f t="shared" si="550"/>
        <v>26.530826208405102</v>
      </c>
      <c r="F375">
        <f t="shared" si="550"/>
        <v>26.531982970819357</v>
      </c>
      <c r="G375">
        <f t="shared" si="550"/>
        <v>26.531982970819357</v>
      </c>
      <c r="H375">
        <f t="shared" si="550"/>
        <v>26.533197482640752</v>
      </c>
      <c r="I375">
        <f t="shared" si="550"/>
        <v>26.532738096752457</v>
      </c>
      <c r="J375">
        <f t="shared" si="550"/>
        <v>26.531013930346848</v>
      </c>
      <c r="K375">
        <f t="shared" si="550"/>
        <v>26.531429755961099</v>
      </c>
      <c r="L375">
        <f t="shared" si="550"/>
        <v>26.531429755961099</v>
      </c>
      <c r="M375">
        <f t="shared" si="550"/>
        <v>26.531429755961099</v>
      </c>
      <c r="N375">
        <f t="shared" si="550"/>
        <v>26.531429755961099</v>
      </c>
      <c r="O375">
        <f t="shared" si="550"/>
        <v>26.531429755961099</v>
      </c>
      <c r="P375">
        <f t="shared" si="550"/>
        <v>26.531429755961099</v>
      </c>
      <c r="Q375">
        <f t="shared" si="550"/>
        <v>26.531429755961099</v>
      </c>
      <c r="R375">
        <f t="shared" si="550"/>
        <v>26.644804141446308</v>
      </c>
      <c r="S375">
        <f t="shared" si="550"/>
        <v>26.747561580086025</v>
      </c>
      <c r="T375">
        <f t="shared" si="550"/>
        <v>26.531429755961099</v>
      </c>
      <c r="U375">
        <f t="shared" si="550"/>
        <v>26.672056139940111</v>
      </c>
      <c r="V375">
        <f t="shared" si="550"/>
        <v>26.672056139940111</v>
      </c>
      <c r="W375">
        <f t="shared" si="550"/>
        <v>26.531429755961099</v>
      </c>
      <c r="X375">
        <f t="shared" si="550"/>
        <v>26.531429755961099</v>
      </c>
      <c r="Y375">
        <f t="shared" si="550"/>
        <v>26.531429755961099</v>
      </c>
      <c r="Z375">
        <f t="shared" si="550"/>
        <v>26.194101120559679</v>
      </c>
      <c r="AA375">
        <f t="shared" si="550"/>
        <v>25.815713588758825</v>
      </c>
      <c r="AB375">
        <f t="shared" si="550"/>
        <v>26.41272368037038</v>
      </c>
      <c r="AC375">
        <f t="shared" si="550"/>
        <v>26.531429755961099</v>
      </c>
      <c r="AD375">
        <f t="shared" si="550"/>
        <v>26.531429755961099</v>
      </c>
      <c r="AE375">
        <f t="shared" si="550"/>
        <v>26.531429755961099</v>
      </c>
      <c r="AF375">
        <f t="shared" si="550"/>
        <v>26.531429755961099</v>
      </c>
      <c r="AG375">
        <f t="shared" si="550"/>
        <v>26.531429755961099</v>
      </c>
      <c r="AH375">
        <f t="shared" ref="AH375:BH375" si="551">AH373+AH374-AH372</f>
        <v>26.531429755961099</v>
      </c>
      <c r="AI375">
        <f t="shared" si="551"/>
        <v>26.531429755961099</v>
      </c>
      <c r="AJ375">
        <f t="shared" si="551"/>
        <v>26.531429755961099</v>
      </c>
      <c r="AK375">
        <f t="shared" si="551"/>
        <v>26.531429755961099</v>
      </c>
      <c r="AL375">
        <f t="shared" si="551"/>
        <v>26.531429755961099</v>
      </c>
      <c r="AM375">
        <f t="shared" si="551"/>
        <v>26.499405839949407</v>
      </c>
      <c r="AN375">
        <f t="shared" si="551"/>
        <v>26.531429755961099</v>
      </c>
      <c r="AO375">
        <f t="shared" si="551"/>
        <v>26.510618571387603</v>
      </c>
      <c r="AP375">
        <f t="shared" si="551"/>
        <v>26.531429755961099</v>
      </c>
      <c r="AQ375">
        <f t="shared" si="551"/>
        <v>26.531429755961099</v>
      </c>
      <c r="AR375">
        <f t="shared" si="551"/>
        <v>26.049596684066429</v>
      </c>
      <c r="AS375">
        <f t="shared" si="551"/>
        <v>26.394904312104188</v>
      </c>
      <c r="AT375">
        <f t="shared" si="551"/>
        <v>26.531429755961099</v>
      </c>
      <c r="AU375">
        <f t="shared" si="551"/>
        <v>26.531429755961099</v>
      </c>
      <c r="AV375">
        <f t="shared" si="551"/>
        <v>26.531429755961099</v>
      </c>
      <c r="AW375">
        <f t="shared" si="551"/>
        <v>26.531429755961099</v>
      </c>
      <c r="AX375">
        <f t="shared" si="551"/>
        <v>26.531429755961099</v>
      </c>
      <c r="AY375">
        <f t="shared" si="551"/>
        <v>26.531429755961099</v>
      </c>
      <c r="AZ375">
        <f t="shared" si="551"/>
        <v>26.531429755961099</v>
      </c>
      <c r="BA375">
        <f t="shared" si="551"/>
        <v>26.531429755961099</v>
      </c>
      <c r="BB375">
        <f t="shared" si="551"/>
        <v>26.531429755961099</v>
      </c>
      <c r="BC375">
        <f t="shared" si="551"/>
        <v>26.531429755961099</v>
      </c>
      <c r="BD375">
        <f t="shared" si="551"/>
        <v>26.531429755961099</v>
      </c>
      <c r="BE375">
        <f t="shared" si="551"/>
        <v>26.531429755961099</v>
      </c>
      <c r="BF375">
        <f t="shared" si="551"/>
        <v>26.531429755961099</v>
      </c>
      <c r="BG375">
        <f t="shared" si="551"/>
        <v>26.531429755961099</v>
      </c>
      <c r="BH375">
        <f t="shared" si="551"/>
        <v>26.531429755961099</v>
      </c>
    </row>
    <row r="376" spans="1:60" x14ac:dyDescent="0.25">
      <c r="A376" t="s">
        <v>845</v>
      </c>
      <c r="B376">
        <f t="shared" ref="B376:AG376" si="552">MAX(1,(B375-B$91)/B$92)</f>
        <v>3.8958732791024664</v>
      </c>
      <c r="C376">
        <f t="shared" si="552"/>
        <v>3.895792004795974</v>
      </c>
      <c r="D376">
        <f t="shared" si="552"/>
        <v>3.8958732791024664</v>
      </c>
      <c r="E376">
        <f t="shared" si="552"/>
        <v>3.895739157423356</v>
      </c>
      <c r="F376">
        <f t="shared" si="552"/>
        <v>3.8959962157376347</v>
      </c>
      <c r="G376">
        <f t="shared" si="552"/>
        <v>3.8959962157376347</v>
      </c>
      <c r="H376">
        <f t="shared" si="552"/>
        <v>3.8962661072535005</v>
      </c>
      <c r="I376">
        <f t="shared" si="552"/>
        <v>3.896164021500546</v>
      </c>
      <c r="J376">
        <f t="shared" si="552"/>
        <v>3.8957808734104109</v>
      </c>
      <c r="K376">
        <f t="shared" si="552"/>
        <v>3.8958732791024664</v>
      </c>
      <c r="L376">
        <f t="shared" si="552"/>
        <v>3.8958732791024664</v>
      </c>
      <c r="M376">
        <f t="shared" si="552"/>
        <v>3.8958732791024664</v>
      </c>
      <c r="N376">
        <f t="shared" si="552"/>
        <v>3.8958732791024664</v>
      </c>
      <c r="O376">
        <f t="shared" si="552"/>
        <v>3.8958732791024664</v>
      </c>
      <c r="P376">
        <f t="shared" si="552"/>
        <v>3.8958732791024664</v>
      </c>
      <c r="Q376">
        <f t="shared" si="552"/>
        <v>3.8958732791024664</v>
      </c>
      <c r="R376">
        <f t="shared" si="552"/>
        <v>3.9210675869880682</v>
      </c>
      <c r="S376">
        <f t="shared" si="552"/>
        <v>3.94390257335245</v>
      </c>
      <c r="T376">
        <f t="shared" si="552"/>
        <v>3.8958732791024664</v>
      </c>
      <c r="U376">
        <f t="shared" si="552"/>
        <v>3.9271235866533578</v>
      </c>
      <c r="V376">
        <f t="shared" si="552"/>
        <v>3.9271235866533578</v>
      </c>
      <c r="W376">
        <f t="shared" si="552"/>
        <v>3.8958732791024664</v>
      </c>
      <c r="X376">
        <f t="shared" si="552"/>
        <v>3.8958732791024664</v>
      </c>
      <c r="Y376">
        <f t="shared" si="552"/>
        <v>3.8958732791024664</v>
      </c>
      <c r="Z376">
        <f t="shared" si="552"/>
        <v>3.8209113601243732</v>
      </c>
      <c r="AA376">
        <f t="shared" si="552"/>
        <v>3.7368252419464056</v>
      </c>
      <c r="AB376">
        <f t="shared" si="552"/>
        <v>3.8694941511934178</v>
      </c>
      <c r="AC376">
        <f t="shared" si="552"/>
        <v>3.8958732791024664</v>
      </c>
      <c r="AD376">
        <f t="shared" si="552"/>
        <v>3.8958732791024664</v>
      </c>
      <c r="AE376">
        <f t="shared" si="552"/>
        <v>3.8958732791024664</v>
      </c>
      <c r="AF376">
        <f t="shared" si="552"/>
        <v>3.8958732791024664</v>
      </c>
      <c r="AG376">
        <f t="shared" si="552"/>
        <v>3.8958732791024664</v>
      </c>
      <c r="AH376">
        <f t="shared" ref="AH376:BH376" si="553">MAX(1,(AH375-AH$91)/AH$92)</f>
        <v>3.8958732791024664</v>
      </c>
      <c r="AI376">
        <f t="shared" si="553"/>
        <v>3.8958732791024664</v>
      </c>
      <c r="AJ376">
        <f t="shared" si="553"/>
        <v>3.8958732791024664</v>
      </c>
      <c r="AK376">
        <f t="shared" si="553"/>
        <v>3.8958732791024664</v>
      </c>
      <c r="AL376">
        <f t="shared" si="553"/>
        <v>3.8958732791024664</v>
      </c>
      <c r="AM376">
        <f t="shared" si="553"/>
        <v>3.8887568533220906</v>
      </c>
      <c r="AN376">
        <f t="shared" si="553"/>
        <v>3.8958732791024664</v>
      </c>
      <c r="AO376">
        <f t="shared" si="553"/>
        <v>3.8912485714194673</v>
      </c>
      <c r="AP376">
        <f t="shared" si="553"/>
        <v>3.8958732791024664</v>
      </c>
      <c r="AQ376">
        <f t="shared" si="553"/>
        <v>3.8958732791024664</v>
      </c>
      <c r="AR376">
        <f t="shared" si="553"/>
        <v>3.7887992631258731</v>
      </c>
      <c r="AS376">
        <f t="shared" si="553"/>
        <v>3.8655342915787085</v>
      </c>
      <c r="AT376">
        <f t="shared" si="553"/>
        <v>3.8958732791024664</v>
      </c>
      <c r="AU376">
        <f t="shared" si="553"/>
        <v>3.8958732791024664</v>
      </c>
      <c r="AV376">
        <f t="shared" si="553"/>
        <v>3.8958732791024664</v>
      </c>
      <c r="AW376">
        <f t="shared" si="553"/>
        <v>3.8958732791024664</v>
      </c>
      <c r="AX376">
        <f t="shared" si="553"/>
        <v>3.8958732791024664</v>
      </c>
      <c r="AY376">
        <f t="shared" si="553"/>
        <v>3.8958732791024664</v>
      </c>
      <c r="AZ376">
        <f t="shared" si="553"/>
        <v>3.8958732791024664</v>
      </c>
      <c r="BA376">
        <f t="shared" si="553"/>
        <v>3.8958732791024664</v>
      </c>
      <c r="BB376">
        <f t="shared" si="553"/>
        <v>3.8958732791024664</v>
      </c>
      <c r="BC376">
        <f t="shared" si="553"/>
        <v>3.8958732791024664</v>
      </c>
      <c r="BD376">
        <f t="shared" si="553"/>
        <v>3.8958732791024664</v>
      </c>
      <c r="BE376">
        <f t="shared" si="553"/>
        <v>3.8958732791024664</v>
      </c>
      <c r="BF376">
        <f t="shared" si="553"/>
        <v>3.8958732791024664</v>
      </c>
      <c r="BG376">
        <f t="shared" si="553"/>
        <v>3.8958732791024664</v>
      </c>
      <c r="BH376">
        <f t="shared" si="553"/>
        <v>3.8958732791024664</v>
      </c>
    </row>
    <row r="377" spans="1:60" x14ac:dyDescent="0.25">
      <c r="A377" t="s">
        <v>846</v>
      </c>
      <c r="B377">
        <f t="shared" ref="B377:AG377" si="554">_xlfn.FLOOR.MATH(B376,1,1)</f>
        <v>3</v>
      </c>
      <c r="C377">
        <f t="shared" si="554"/>
        <v>3</v>
      </c>
      <c r="D377">
        <f t="shared" si="554"/>
        <v>3</v>
      </c>
      <c r="E377">
        <f t="shared" si="554"/>
        <v>3</v>
      </c>
      <c r="F377">
        <f t="shared" si="554"/>
        <v>3</v>
      </c>
      <c r="G377">
        <f t="shared" si="554"/>
        <v>3</v>
      </c>
      <c r="H377">
        <f t="shared" si="554"/>
        <v>3</v>
      </c>
      <c r="I377">
        <f t="shared" si="554"/>
        <v>3</v>
      </c>
      <c r="J377">
        <f t="shared" si="554"/>
        <v>3</v>
      </c>
      <c r="K377">
        <f t="shared" si="554"/>
        <v>3</v>
      </c>
      <c r="L377">
        <f t="shared" si="554"/>
        <v>3</v>
      </c>
      <c r="M377">
        <f t="shared" si="554"/>
        <v>3</v>
      </c>
      <c r="N377">
        <f t="shared" si="554"/>
        <v>3</v>
      </c>
      <c r="O377">
        <f t="shared" si="554"/>
        <v>3</v>
      </c>
      <c r="P377">
        <f t="shared" si="554"/>
        <v>3</v>
      </c>
      <c r="Q377">
        <f t="shared" si="554"/>
        <v>3</v>
      </c>
      <c r="R377">
        <f t="shared" si="554"/>
        <v>3</v>
      </c>
      <c r="S377">
        <f t="shared" si="554"/>
        <v>3</v>
      </c>
      <c r="T377">
        <f t="shared" si="554"/>
        <v>3</v>
      </c>
      <c r="U377">
        <f t="shared" si="554"/>
        <v>3</v>
      </c>
      <c r="V377">
        <f t="shared" si="554"/>
        <v>3</v>
      </c>
      <c r="W377">
        <f t="shared" si="554"/>
        <v>3</v>
      </c>
      <c r="X377">
        <f t="shared" si="554"/>
        <v>3</v>
      </c>
      <c r="Y377">
        <f t="shared" si="554"/>
        <v>3</v>
      </c>
      <c r="Z377">
        <f t="shared" si="554"/>
        <v>3</v>
      </c>
      <c r="AA377">
        <f t="shared" si="554"/>
        <v>3</v>
      </c>
      <c r="AB377">
        <f t="shared" si="554"/>
        <v>3</v>
      </c>
      <c r="AC377">
        <f t="shared" si="554"/>
        <v>3</v>
      </c>
      <c r="AD377">
        <f t="shared" si="554"/>
        <v>3</v>
      </c>
      <c r="AE377">
        <f t="shared" si="554"/>
        <v>3</v>
      </c>
      <c r="AF377">
        <f t="shared" si="554"/>
        <v>3</v>
      </c>
      <c r="AG377">
        <f t="shared" si="554"/>
        <v>3</v>
      </c>
      <c r="AH377">
        <f t="shared" ref="AH377:BH377" si="555">_xlfn.FLOOR.MATH(AH376,1,1)</f>
        <v>3</v>
      </c>
      <c r="AI377">
        <f t="shared" si="555"/>
        <v>3</v>
      </c>
      <c r="AJ377">
        <f t="shared" si="555"/>
        <v>3</v>
      </c>
      <c r="AK377">
        <f t="shared" si="555"/>
        <v>3</v>
      </c>
      <c r="AL377">
        <f t="shared" si="555"/>
        <v>3</v>
      </c>
      <c r="AM377">
        <f t="shared" si="555"/>
        <v>3</v>
      </c>
      <c r="AN377">
        <f t="shared" si="555"/>
        <v>3</v>
      </c>
      <c r="AO377">
        <f t="shared" si="555"/>
        <v>3</v>
      </c>
      <c r="AP377">
        <f t="shared" si="555"/>
        <v>3</v>
      </c>
      <c r="AQ377">
        <f t="shared" si="555"/>
        <v>3</v>
      </c>
      <c r="AR377">
        <f t="shared" si="555"/>
        <v>3</v>
      </c>
      <c r="AS377">
        <f t="shared" si="555"/>
        <v>3</v>
      </c>
      <c r="AT377">
        <f t="shared" si="555"/>
        <v>3</v>
      </c>
      <c r="AU377">
        <f t="shared" si="555"/>
        <v>3</v>
      </c>
      <c r="AV377">
        <f t="shared" si="555"/>
        <v>3</v>
      </c>
      <c r="AW377">
        <f t="shared" si="555"/>
        <v>3</v>
      </c>
      <c r="AX377">
        <f t="shared" si="555"/>
        <v>3</v>
      </c>
      <c r="AY377">
        <f t="shared" si="555"/>
        <v>3</v>
      </c>
      <c r="AZ377">
        <f t="shared" si="555"/>
        <v>3</v>
      </c>
      <c r="BA377">
        <f t="shared" si="555"/>
        <v>3</v>
      </c>
      <c r="BB377">
        <f t="shared" si="555"/>
        <v>3</v>
      </c>
      <c r="BC377">
        <f t="shared" si="555"/>
        <v>3</v>
      </c>
      <c r="BD377">
        <f t="shared" si="555"/>
        <v>3</v>
      </c>
      <c r="BE377">
        <f t="shared" si="555"/>
        <v>3</v>
      </c>
      <c r="BF377">
        <f t="shared" si="555"/>
        <v>3</v>
      </c>
      <c r="BG377">
        <f t="shared" si="555"/>
        <v>3</v>
      </c>
      <c r="BH377">
        <f t="shared" si="555"/>
        <v>3</v>
      </c>
    </row>
    <row r="378" spans="1:60" x14ac:dyDescent="0.25">
      <c r="A378" t="s">
        <v>847</v>
      </c>
      <c r="B378">
        <f t="shared" ref="B378:AG378" si="556">IF(B376-B377&lt;INDEX(B321:B325,B377),B377-1,B377)</f>
        <v>3</v>
      </c>
      <c r="C378">
        <f t="shared" si="556"/>
        <v>3</v>
      </c>
      <c r="D378">
        <f t="shared" si="556"/>
        <v>3</v>
      </c>
      <c r="E378">
        <f t="shared" si="556"/>
        <v>3</v>
      </c>
      <c r="F378">
        <f t="shared" si="556"/>
        <v>3</v>
      </c>
      <c r="G378">
        <f t="shared" si="556"/>
        <v>3</v>
      </c>
      <c r="H378">
        <f t="shared" si="556"/>
        <v>3</v>
      </c>
      <c r="I378">
        <f t="shared" si="556"/>
        <v>3</v>
      </c>
      <c r="J378">
        <f t="shared" si="556"/>
        <v>3</v>
      </c>
      <c r="K378">
        <f t="shared" si="556"/>
        <v>3</v>
      </c>
      <c r="L378">
        <f t="shared" si="556"/>
        <v>3</v>
      </c>
      <c r="M378">
        <f t="shared" si="556"/>
        <v>3</v>
      </c>
      <c r="N378">
        <f t="shared" si="556"/>
        <v>3</v>
      </c>
      <c r="O378">
        <f t="shared" si="556"/>
        <v>3</v>
      </c>
      <c r="P378">
        <f t="shared" si="556"/>
        <v>3</v>
      </c>
      <c r="Q378">
        <f t="shared" si="556"/>
        <v>3</v>
      </c>
      <c r="R378">
        <f t="shared" si="556"/>
        <v>3</v>
      </c>
      <c r="S378">
        <f t="shared" si="556"/>
        <v>3</v>
      </c>
      <c r="T378">
        <f t="shared" si="556"/>
        <v>3</v>
      </c>
      <c r="U378">
        <f t="shared" si="556"/>
        <v>3</v>
      </c>
      <c r="V378">
        <f t="shared" si="556"/>
        <v>3</v>
      </c>
      <c r="W378">
        <f t="shared" si="556"/>
        <v>3</v>
      </c>
      <c r="X378">
        <f t="shared" si="556"/>
        <v>3</v>
      </c>
      <c r="Y378">
        <f t="shared" si="556"/>
        <v>3</v>
      </c>
      <c r="Z378">
        <f t="shared" si="556"/>
        <v>3</v>
      </c>
      <c r="AA378">
        <f t="shared" si="556"/>
        <v>3</v>
      </c>
      <c r="AB378">
        <f t="shared" si="556"/>
        <v>3</v>
      </c>
      <c r="AC378">
        <f t="shared" si="556"/>
        <v>3</v>
      </c>
      <c r="AD378">
        <f t="shared" si="556"/>
        <v>3</v>
      </c>
      <c r="AE378">
        <f t="shared" si="556"/>
        <v>3</v>
      </c>
      <c r="AF378">
        <f t="shared" si="556"/>
        <v>3</v>
      </c>
      <c r="AG378">
        <f t="shared" si="556"/>
        <v>3</v>
      </c>
      <c r="AH378">
        <f t="shared" ref="AH378:BH378" si="557">IF(AH376-AH377&lt;INDEX(AH321:AH325,AH377),AH377-1,AH377)</f>
        <v>3</v>
      </c>
      <c r="AI378">
        <f t="shared" si="557"/>
        <v>3</v>
      </c>
      <c r="AJ378">
        <f t="shared" si="557"/>
        <v>3</v>
      </c>
      <c r="AK378">
        <f t="shared" si="557"/>
        <v>3</v>
      </c>
      <c r="AL378">
        <f t="shared" si="557"/>
        <v>3</v>
      </c>
      <c r="AM378">
        <f t="shared" si="557"/>
        <v>3</v>
      </c>
      <c r="AN378">
        <f t="shared" si="557"/>
        <v>3</v>
      </c>
      <c r="AO378">
        <f t="shared" si="557"/>
        <v>3</v>
      </c>
      <c r="AP378">
        <f t="shared" si="557"/>
        <v>3</v>
      </c>
      <c r="AQ378">
        <f t="shared" si="557"/>
        <v>3</v>
      </c>
      <c r="AR378">
        <f t="shared" si="557"/>
        <v>3</v>
      </c>
      <c r="AS378">
        <f t="shared" si="557"/>
        <v>3</v>
      </c>
      <c r="AT378">
        <f t="shared" si="557"/>
        <v>3</v>
      </c>
      <c r="AU378">
        <f t="shared" si="557"/>
        <v>3</v>
      </c>
      <c r="AV378">
        <f t="shared" si="557"/>
        <v>3</v>
      </c>
      <c r="AW378">
        <f t="shared" si="557"/>
        <v>3</v>
      </c>
      <c r="AX378">
        <f t="shared" si="557"/>
        <v>3</v>
      </c>
      <c r="AY378">
        <f t="shared" si="557"/>
        <v>3</v>
      </c>
      <c r="AZ378">
        <f t="shared" si="557"/>
        <v>3</v>
      </c>
      <c r="BA378">
        <f t="shared" si="557"/>
        <v>3</v>
      </c>
      <c r="BB378">
        <f t="shared" si="557"/>
        <v>3</v>
      </c>
      <c r="BC378">
        <f t="shared" si="557"/>
        <v>3</v>
      </c>
      <c r="BD378">
        <f t="shared" si="557"/>
        <v>3</v>
      </c>
      <c r="BE378">
        <f t="shared" si="557"/>
        <v>3</v>
      </c>
      <c r="BF378">
        <f t="shared" si="557"/>
        <v>3</v>
      </c>
      <c r="BG378">
        <f t="shared" si="557"/>
        <v>3</v>
      </c>
      <c r="BH378">
        <f t="shared" si="557"/>
        <v>3</v>
      </c>
    </row>
    <row r="379" spans="1:60" x14ac:dyDescent="0.25">
      <c r="A379" t="s">
        <v>818</v>
      </c>
      <c r="B379">
        <f t="shared" ref="B379:AG379" si="558">INDEX(B328:B332,B378,1)</f>
        <v>2.0183215753002943</v>
      </c>
      <c r="C379">
        <f t="shared" si="558"/>
        <v>2.0182449114438166</v>
      </c>
      <c r="D379">
        <f t="shared" si="558"/>
        <v>2.0183215753002943</v>
      </c>
      <c r="E379">
        <f t="shared" si="558"/>
        <v>2.0181950606017862</v>
      </c>
      <c r="F379">
        <f t="shared" si="558"/>
        <v>2.0183215753002943</v>
      </c>
      <c r="G379">
        <f t="shared" si="558"/>
        <v>2.0183215753002943</v>
      </c>
      <c r="H379">
        <f t="shared" si="558"/>
        <v>2.0183215753002943</v>
      </c>
      <c r="I379">
        <f t="shared" si="558"/>
        <v>2.0183215753002943</v>
      </c>
      <c r="J379">
        <f t="shared" si="558"/>
        <v>2.0183215753002943</v>
      </c>
      <c r="K379">
        <f t="shared" si="558"/>
        <v>2.0183215753002943</v>
      </c>
      <c r="L379">
        <f t="shared" si="558"/>
        <v>2.0183215753002943</v>
      </c>
      <c r="M379">
        <f t="shared" si="558"/>
        <v>2.0183215753002943</v>
      </c>
      <c r="N379">
        <f t="shared" si="558"/>
        <v>2.0183215753002943</v>
      </c>
      <c r="O379">
        <f t="shared" si="558"/>
        <v>2.0183215753002943</v>
      </c>
      <c r="P379">
        <f t="shared" si="558"/>
        <v>2.0183215753002943</v>
      </c>
      <c r="Q379">
        <f t="shared" si="558"/>
        <v>2.0183215753002943</v>
      </c>
      <c r="R379">
        <f t="shared" si="558"/>
        <v>2.0183215753002943</v>
      </c>
      <c r="S379">
        <f t="shared" si="558"/>
        <v>2.0183215753002943</v>
      </c>
      <c r="T379">
        <f t="shared" si="558"/>
        <v>2.0183215753002943</v>
      </c>
      <c r="U379">
        <f t="shared" si="558"/>
        <v>2.0476115748750239</v>
      </c>
      <c r="V379">
        <f t="shared" si="558"/>
        <v>2.0476115748750239</v>
      </c>
      <c r="W379">
        <f t="shared" si="558"/>
        <v>2.0183215753002943</v>
      </c>
      <c r="X379">
        <f t="shared" si="558"/>
        <v>2.0183215753002943</v>
      </c>
      <c r="Y379">
        <f t="shared" si="558"/>
        <v>2.0183215753002943</v>
      </c>
      <c r="Z379">
        <f t="shared" si="558"/>
        <v>2.0183215753002943</v>
      </c>
      <c r="AA379">
        <f t="shared" si="558"/>
        <v>1.7559397705112558</v>
      </c>
      <c r="AB379">
        <f t="shared" si="558"/>
        <v>2.0183215753002943</v>
      </c>
      <c r="AC379">
        <f t="shared" si="558"/>
        <v>2.0183215753002943</v>
      </c>
      <c r="AD379">
        <f t="shared" si="558"/>
        <v>2.0183215753002943</v>
      </c>
      <c r="AE379">
        <f t="shared" si="558"/>
        <v>2.0183215753002943</v>
      </c>
      <c r="AF379">
        <f t="shared" si="558"/>
        <v>2.0183215753002943</v>
      </c>
      <c r="AG379">
        <f t="shared" si="558"/>
        <v>2.0183215753002943</v>
      </c>
      <c r="AH379">
        <f t="shared" ref="AH379:BH379" si="559">INDEX(AH328:AH332,AH378,1)</f>
        <v>2.0183215753002943</v>
      </c>
      <c r="AI379">
        <f t="shared" si="559"/>
        <v>2.0183215753002943</v>
      </c>
      <c r="AJ379">
        <f t="shared" si="559"/>
        <v>2.0183215753002943</v>
      </c>
      <c r="AK379">
        <f t="shared" si="559"/>
        <v>2.0183215753002943</v>
      </c>
      <c r="AL379">
        <f t="shared" si="559"/>
        <v>2.0183215753002943</v>
      </c>
      <c r="AM379">
        <f t="shared" si="559"/>
        <v>2.0130858002600318</v>
      </c>
      <c r="AN379">
        <f t="shared" si="559"/>
        <v>2.0183215753002943</v>
      </c>
      <c r="AO379">
        <f t="shared" si="559"/>
        <v>2.0149210576078067</v>
      </c>
      <c r="AP379">
        <f t="shared" si="559"/>
        <v>2.0183215753002943</v>
      </c>
      <c r="AQ379">
        <f t="shared" si="559"/>
        <v>2.0183215753002943</v>
      </c>
      <c r="AR379">
        <f t="shared" si="559"/>
        <v>2.0183215753002943</v>
      </c>
      <c r="AS379">
        <f t="shared" si="559"/>
        <v>1.9895315757255647</v>
      </c>
      <c r="AT379">
        <f t="shared" si="559"/>
        <v>2.0183215753002943</v>
      </c>
      <c r="AU379">
        <f t="shared" si="559"/>
        <v>2.0183215753002943</v>
      </c>
      <c r="AV379">
        <f t="shared" si="559"/>
        <v>2.0183215753002943</v>
      </c>
      <c r="AW379">
        <f t="shared" si="559"/>
        <v>2.0183215753002943</v>
      </c>
      <c r="AX379">
        <f t="shared" si="559"/>
        <v>2.0183215753002943</v>
      </c>
      <c r="AY379">
        <f t="shared" si="559"/>
        <v>2.0183215753002943</v>
      </c>
      <c r="AZ379">
        <f t="shared" si="559"/>
        <v>2.0183215753002943</v>
      </c>
      <c r="BA379">
        <f t="shared" si="559"/>
        <v>2.0183215753002943</v>
      </c>
      <c r="BB379">
        <f t="shared" si="559"/>
        <v>2.0183215753002943</v>
      </c>
      <c r="BC379">
        <f t="shared" si="559"/>
        <v>2.0183215753002943</v>
      </c>
      <c r="BD379">
        <f t="shared" si="559"/>
        <v>2.0183215753002943</v>
      </c>
      <c r="BE379">
        <f t="shared" si="559"/>
        <v>2.0183215753002943</v>
      </c>
      <c r="BF379">
        <f t="shared" si="559"/>
        <v>2.0183215753002943</v>
      </c>
      <c r="BG379">
        <f t="shared" si="559"/>
        <v>2.0183215753002943</v>
      </c>
      <c r="BH379">
        <f t="shared" si="559"/>
        <v>2.0183215753002943</v>
      </c>
    </row>
    <row r="380" spans="1:60" x14ac:dyDescent="0.25">
      <c r="A380" t="s">
        <v>819</v>
      </c>
      <c r="B380">
        <f t="shared" ref="B380:AG380" si="560">INDEX(B328:B332,B378+1,1)</f>
        <v>2.7985401276438893</v>
      </c>
      <c r="C380">
        <f t="shared" si="560"/>
        <v>2.798429769310594</v>
      </c>
      <c r="D380">
        <f t="shared" si="560"/>
        <v>2.7985401276438893</v>
      </c>
      <c r="E380">
        <f t="shared" si="560"/>
        <v>2.7983580107413948</v>
      </c>
      <c r="F380">
        <f t="shared" si="560"/>
        <v>2.7985401276438893</v>
      </c>
      <c r="G380">
        <f t="shared" si="560"/>
        <v>2.7985401276438893</v>
      </c>
      <c r="H380">
        <f t="shared" si="560"/>
        <v>2.7985401276438893</v>
      </c>
      <c r="I380">
        <f t="shared" si="560"/>
        <v>2.7985401276438893</v>
      </c>
      <c r="J380">
        <f t="shared" si="560"/>
        <v>2.7985401276438893</v>
      </c>
      <c r="K380">
        <f t="shared" si="560"/>
        <v>2.7985401276438893</v>
      </c>
      <c r="L380">
        <f t="shared" si="560"/>
        <v>2.7985401276438893</v>
      </c>
      <c r="M380">
        <f t="shared" si="560"/>
        <v>2.7985401276438893</v>
      </c>
      <c r="N380">
        <f t="shared" si="560"/>
        <v>2.7985401276438893</v>
      </c>
      <c r="O380">
        <f t="shared" si="560"/>
        <v>2.7985401276438893</v>
      </c>
      <c r="P380">
        <f t="shared" si="560"/>
        <v>2.7985401276438893</v>
      </c>
      <c r="Q380">
        <f t="shared" si="560"/>
        <v>2.7985401276438893</v>
      </c>
      <c r="R380">
        <f t="shared" si="560"/>
        <v>2.7985401276438893</v>
      </c>
      <c r="S380">
        <f t="shared" si="560"/>
        <v>2.7985401276438893</v>
      </c>
      <c r="T380">
        <f t="shared" si="560"/>
        <v>2.7985401276438893</v>
      </c>
      <c r="U380">
        <f t="shared" si="560"/>
        <v>2.8410019965196871</v>
      </c>
      <c r="V380">
        <f t="shared" si="560"/>
        <v>2.8410019965196871</v>
      </c>
      <c r="W380">
        <f t="shared" si="560"/>
        <v>2.7985401276438893</v>
      </c>
      <c r="X380">
        <f t="shared" si="560"/>
        <v>2.7985401276438893</v>
      </c>
      <c r="Y380">
        <f t="shared" si="560"/>
        <v>2.7985401276438893</v>
      </c>
      <c r="Z380">
        <f t="shared" si="560"/>
        <v>2.7985401276438893</v>
      </c>
      <c r="AA380">
        <f t="shared" si="560"/>
        <v>2.4867299110501833</v>
      </c>
      <c r="AB380">
        <f t="shared" si="560"/>
        <v>2.7985401276438893</v>
      </c>
      <c r="AC380">
        <f t="shared" si="560"/>
        <v>2.7985401276438893</v>
      </c>
      <c r="AD380">
        <f t="shared" si="560"/>
        <v>2.7985401276438893</v>
      </c>
      <c r="AE380">
        <f t="shared" si="560"/>
        <v>2.7985401276438893</v>
      </c>
      <c r="AF380">
        <f t="shared" si="560"/>
        <v>2.7985401276438893</v>
      </c>
      <c r="AG380">
        <f t="shared" si="560"/>
        <v>2.7985401276438893</v>
      </c>
      <c r="AH380">
        <f t="shared" ref="AH380:BH380" si="561">INDEX(AH328:AH332,AH378+1,1)</f>
        <v>2.7985401276438893</v>
      </c>
      <c r="AI380">
        <f t="shared" si="561"/>
        <v>2.7985401276438893</v>
      </c>
      <c r="AJ380">
        <f t="shared" si="561"/>
        <v>2.7985401276438893</v>
      </c>
      <c r="AK380">
        <f t="shared" si="561"/>
        <v>2.7985401276438893</v>
      </c>
      <c r="AL380">
        <f t="shared" si="561"/>
        <v>2.7985401276438893</v>
      </c>
      <c r="AM380">
        <f t="shared" si="561"/>
        <v>2.7910125141805242</v>
      </c>
      <c r="AN380">
        <f t="shared" si="561"/>
        <v>2.7985401276438893</v>
      </c>
      <c r="AO380">
        <f t="shared" si="561"/>
        <v>2.7936489573213437</v>
      </c>
      <c r="AP380">
        <f t="shared" si="561"/>
        <v>2.7985401276438893</v>
      </c>
      <c r="AQ380">
        <f t="shared" si="561"/>
        <v>2.7985401276438893</v>
      </c>
      <c r="AR380">
        <f t="shared" si="561"/>
        <v>2.7985401276438893</v>
      </c>
      <c r="AS380">
        <f t="shared" si="561"/>
        <v>2.7573812587361965</v>
      </c>
      <c r="AT380">
        <f t="shared" si="561"/>
        <v>2.7985401276438893</v>
      </c>
      <c r="AU380">
        <f t="shared" si="561"/>
        <v>2.7985401276438893</v>
      </c>
      <c r="AV380">
        <f t="shared" si="561"/>
        <v>2.7985401276438893</v>
      </c>
      <c r="AW380">
        <f t="shared" si="561"/>
        <v>2.7985401276438893</v>
      </c>
      <c r="AX380">
        <f t="shared" si="561"/>
        <v>2.7985401276438893</v>
      </c>
      <c r="AY380">
        <f t="shared" si="561"/>
        <v>2.7985401276438893</v>
      </c>
      <c r="AZ380">
        <f t="shared" si="561"/>
        <v>2.7985401276438893</v>
      </c>
      <c r="BA380">
        <f t="shared" si="561"/>
        <v>2.7985401276438893</v>
      </c>
      <c r="BB380">
        <f t="shared" si="561"/>
        <v>2.7985401276438893</v>
      </c>
      <c r="BC380">
        <f t="shared" si="561"/>
        <v>2.7985401276438893</v>
      </c>
      <c r="BD380">
        <f t="shared" si="561"/>
        <v>2.7985401276438893</v>
      </c>
      <c r="BE380">
        <f t="shared" si="561"/>
        <v>2.7985401276438893</v>
      </c>
      <c r="BF380">
        <f t="shared" si="561"/>
        <v>2.7985401276438893</v>
      </c>
      <c r="BG380">
        <f t="shared" si="561"/>
        <v>2.7985401276438893</v>
      </c>
      <c r="BH380">
        <f t="shared" si="561"/>
        <v>2.7985401276438893</v>
      </c>
    </row>
    <row r="381" spans="1:60" x14ac:dyDescent="0.25">
      <c r="A381" t="s">
        <v>820</v>
      </c>
      <c r="B381">
        <f t="shared" ref="B381:AG381" si="562">INDEX(B321:B325,B378,1)+B378</f>
        <v>3.2197814476564051</v>
      </c>
      <c r="C381">
        <f t="shared" si="562"/>
        <v>3.2198151421332226</v>
      </c>
      <c r="D381">
        <f t="shared" si="562"/>
        <v>3.2197814476564051</v>
      </c>
      <c r="E381">
        <f t="shared" si="562"/>
        <v>3.2198370498603919</v>
      </c>
      <c r="F381">
        <f t="shared" si="562"/>
        <v>3.2197814476564051</v>
      </c>
      <c r="G381">
        <f t="shared" si="562"/>
        <v>3.2197814476564051</v>
      </c>
      <c r="H381">
        <f t="shared" si="562"/>
        <v>3.2197814476564051</v>
      </c>
      <c r="I381">
        <f t="shared" si="562"/>
        <v>3.2197814476564051</v>
      </c>
      <c r="J381">
        <f t="shared" si="562"/>
        <v>3.2197814476564051</v>
      </c>
      <c r="K381">
        <f t="shared" si="562"/>
        <v>3.2197814476564051</v>
      </c>
      <c r="L381">
        <f t="shared" si="562"/>
        <v>3.2197814476564051</v>
      </c>
      <c r="M381">
        <f t="shared" si="562"/>
        <v>3.2197814476564051</v>
      </c>
      <c r="N381">
        <f t="shared" si="562"/>
        <v>3.2197814476564051</v>
      </c>
      <c r="O381">
        <f t="shared" si="562"/>
        <v>3.2197814476564051</v>
      </c>
      <c r="P381">
        <f t="shared" si="562"/>
        <v>3.2197814476564051</v>
      </c>
      <c r="Q381">
        <f t="shared" si="562"/>
        <v>3.2197814476564051</v>
      </c>
      <c r="R381">
        <f t="shared" si="562"/>
        <v>3.2197814476564051</v>
      </c>
      <c r="S381">
        <f t="shared" si="562"/>
        <v>3.2197814476564051</v>
      </c>
      <c r="T381">
        <f t="shared" si="562"/>
        <v>3.2197814476564051</v>
      </c>
      <c r="U381">
        <f t="shared" si="562"/>
        <v>3.2066095783553368</v>
      </c>
      <c r="V381">
        <f t="shared" si="562"/>
        <v>3.2066095783553368</v>
      </c>
      <c r="W381">
        <f t="shared" si="562"/>
        <v>3.2197814476564051</v>
      </c>
      <c r="X381">
        <f t="shared" si="562"/>
        <v>3.2197814476564051</v>
      </c>
      <c r="Y381">
        <f t="shared" si="562"/>
        <v>3.2197814476564051</v>
      </c>
      <c r="Z381">
        <f t="shared" si="562"/>
        <v>3.2197814476564051</v>
      </c>
      <c r="AA381">
        <f t="shared" si="562"/>
        <v>3.2692098594610721</v>
      </c>
      <c r="AB381">
        <f t="shared" si="562"/>
        <v>3.2197814476564051</v>
      </c>
      <c r="AC381">
        <f t="shared" si="562"/>
        <v>3.2197814476564051</v>
      </c>
      <c r="AD381">
        <f t="shared" si="562"/>
        <v>3.2197814476564051</v>
      </c>
      <c r="AE381">
        <f t="shared" si="562"/>
        <v>3.2197814476564051</v>
      </c>
      <c r="AF381">
        <f t="shared" si="562"/>
        <v>3.2197814476564051</v>
      </c>
      <c r="AG381">
        <f t="shared" si="562"/>
        <v>3.2197814476564051</v>
      </c>
      <c r="AH381">
        <f t="shared" ref="AH381:BH381" si="563">INDEX(AH321:AH325,AH378,1)+AH378</f>
        <v>3.2197814476564051</v>
      </c>
      <c r="AI381">
        <f t="shared" si="563"/>
        <v>3.2197814476564051</v>
      </c>
      <c r="AJ381">
        <f t="shared" si="563"/>
        <v>3.2197814476564051</v>
      </c>
      <c r="AK381">
        <f t="shared" si="563"/>
        <v>3.2197814476564051</v>
      </c>
      <c r="AL381">
        <f t="shared" si="563"/>
        <v>3.2197814476564051</v>
      </c>
      <c r="AM381">
        <f t="shared" si="563"/>
        <v>3.2220732860795072</v>
      </c>
      <c r="AN381">
        <f t="shared" si="563"/>
        <v>3.2197814476564051</v>
      </c>
      <c r="AO381">
        <f t="shared" si="563"/>
        <v>3.221272100286463</v>
      </c>
      <c r="AP381">
        <f t="shared" si="563"/>
        <v>3.2197814476564051</v>
      </c>
      <c r="AQ381">
        <f t="shared" si="563"/>
        <v>3.2197814476564051</v>
      </c>
      <c r="AR381">
        <f t="shared" si="563"/>
        <v>3.2197814476564051</v>
      </c>
      <c r="AS381">
        <f t="shared" si="563"/>
        <v>3.2321503169893684</v>
      </c>
      <c r="AT381">
        <f t="shared" si="563"/>
        <v>3.2197814476564051</v>
      </c>
      <c r="AU381">
        <f t="shared" si="563"/>
        <v>3.2197814476564051</v>
      </c>
      <c r="AV381">
        <f t="shared" si="563"/>
        <v>3.2197814476564051</v>
      </c>
      <c r="AW381">
        <f t="shared" si="563"/>
        <v>3.2197814476564051</v>
      </c>
      <c r="AX381">
        <f t="shared" si="563"/>
        <v>3.2197814476564051</v>
      </c>
      <c r="AY381">
        <f t="shared" si="563"/>
        <v>3.2197814476564051</v>
      </c>
      <c r="AZ381">
        <f t="shared" si="563"/>
        <v>3.2197814476564051</v>
      </c>
      <c r="BA381">
        <f t="shared" si="563"/>
        <v>3.2197814476564051</v>
      </c>
      <c r="BB381">
        <f t="shared" si="563"/>
        <v>3.2197814476564051</v>
      </c>
      <c r="BC381">
        <f t="shared" si="563"/>
        <v>3.2197814476564051</v>
      </c>
      <c r="BD381">
        <f t="shared" si="563"/>
        <v>3.2197814476564051</v>
      </c>
      <c r="BE381">
        <f t="shared" si="563"/>
        <v>3.2197814476564051</v>
      </c>
      <c r="BF381">
        <f t="shared" si="563"/>
        <v>3.2197814476564051</v>
      </c>
      <c r="BG381">
        <f t="shared" si="563"/>
        <v>3.2197814476564051</v>
      </c>
      <c r="BH381">
        <f t="shared" si="563"/>
        <v>3.2197814476564051</v>
      </c>
    </row>
    <row r="382" spans="1:60" x14ac:dyDescent="0.25">
      <c r="A382" t="s">
        <v>821</v>
      </c>
      <c r="B382">
        <f t="shared" ref="B382:AG382" si="564">INDEX(B321:B325,B378+1,1)+B378+1</f>
        <v>4.2325051451885845</v>
      </c>
      <c r="C382">
        <f t="shared" si="564"/>
        <v>4.2325465964343962</v>
      </c>
      <c r="D382">
        <f t="shared" si="564"/>
        <v>4.2325051451885845</v>
      </c>
      <c r="E382">
        <f t="shared" si="564"/>
        <v>4.2325735497181807</v>
      </c>
      <c r="F382">
        <f t="shared" si="564"/>
        <v>4.2325051451885845</v>
      </c>
      <c r="G382">
        <f t="shared" si="564"/>
        <v>4.2325051451885845</v>
      </c>
      <c r="H382">
        <f t="shared" si="564"/>
        <v>4.2325051451885845</v>
      </c>
      <c r="I382">
        <f t="shared" si="564"/>
        <v>4.2325051451885845</v>
      </c>
      <c r="J382">
        <f t="shared" si="564"/>
        <v>4.2325051451885845</v>
      </c>
      <c r="K382">
        <f t="shared" si="564"/>
        <v>4.2325051451885845</v>
      </c>
      <c r="L382">
        <f t="shared" si="564"/>
        <v>4.2325051451885845</v>
      </c>
      <c r="M382">
        <f t="shared" si="564"/>
        <v>4.2325051451885845</v>
      </c>
      <c r="N382">
        <f t="shared" si="564"/>
        <v>4.2325051451885845</v>
      </c>
      <c r="O382">
        <f t="shared" si="564"/>
        <v>4.2325051451885845</v>
      </c>
      <c r="P382">
        <f t="shared" si="564"/>
        <v>4.2325051451885845</v>
      </c>
      <c r="Q382">
        <f t="shared" si="564"/>
        <v>4.2325051451885845</v>
      </c>
      <c r="R382">
        <f t="shared" si="564"/>
        <v>4.2325051451885845</v>
      </c>
      <c r="S382">
        <f t="shared" si="564"/>
        <v>4.2325051451885845</v>
      </c>
      <c r="T382">
        <f t="shared" si="564"/>
        <v>4.2325051451885845</v>
      </c>
      <c r="U382">
        <f t="shared" si="564"/>
        <v>4.2165956019792663</v>
      </c>
      <c r="V382">
        <f t="shared" si="564"/>
        <v>4.2165956019792663</v>
      </c>
      <c r="W382">
        <f t="shared" si="564"/>
        <v>4.2325051451885845</v>
      </c>
      <c r="X382">
        <f t="shared" si="564"/>
        <v>4.2325051451885845</v>
      </c>
      <c r="Y382">
        <f t="shared" si="564"/>
        <v>4.2325051451885845</v>
      </c>
      <c r="Z382">
        <f t="shared" si="564"/>
        <v>4.2325051451885845</v>
      </c>
      <c r="AA382">
        <f t="shared" si="564"/>
        <v>4.2177754774197718</v>
      </c>
      <c r="AB382">
        <f t="shared" si="564"/>
        <v>4.2325051451885845</v>
      </c>
      <c r="AC382">
        <f t="shared" si="564"/>
        <v>4.2325051451885845</v>
      </c>
      <c r="AD382">
        <f t="shared" si="564"/>
        <v>4.2325051451885845</v>
      </c>
      <c r="AE382">
        <f t="shared" si="564"/>
        <v>4.2325051451885845</v>
      </c>
      <c r="AF382">
        <f t="shared" si="564"/>
        <v>4.2325051451885845</v>
      </c>
      <c r="AG382">
        <f t="shared" si="564"/>
        <v>4.2325051451885845</v>
      </c>
      <c r="AH382">
        <f t="shared" ref="AH382:BH382" si="565">INDEX(AH321:AH325,AH378+1,1)+AH378+1</f>
        <v>4.2325051451885845</v>
      </c>
      <c r="AI382">
        <f t="shared" si="565"/>
        <v>4.2325051451885845</v>
      </c>
      <c r="AJ382">
        <f t="shared" si="565"/>
        <v>4.2325051451885845</v>
      </c>
      <c r="AK382">
        <f t="shared" si="565"/>
        <v>4.2325051451885845</v>
      </c>
      <c r="AL382">
        <f t="shared" si="565"/>
        <v>4.2325051451885845</v>
      </c>
      <c r="AM382">
        <f t="shared" si="565"/>
        <v>4.2353340496470899</v>
      </c>
      <c r="AN382">
        <f t="shared" si="565"/>
        <v>4.2325051451885845</v>
      </c>
      <c r="AO382">
        <f t="shared" si="565"/>
        <v>4.2343429149104512</v>
      </c>
      <c r="AP382">
        <f t="shared" si="565"/>
        <v>4.2325051451885845</v>
      </c>
      <c r="AQ382">
        <f t="shared" si="565"/>
        <v>4.2325051451885845</v>
      </c>
      <c r="AR382">
        <f t="shared" si="565"/>
        <v>4.2325051451885845</v>
      </c>
      <c r="AS382">
        <f t="shared" si="565"/>
        <v>4.2480154639396215</v>
      </c>
      <c r="AT382">
        <f t="shared" si="565"/>
        <v>4.2325051451885845</v>
      </c>
      <c r="AU382">
        <f t="shared" si="565"/>
        <v>4.2325051451885845</v>
      </c>
      <c r="AV382">
        <f t="shared" si="565"/>
        <v>4.2325051451885845</v>
      </c>
      <c r="AW382">
        <f t="shared" si="565"/>
        <v>4.2325051451885845</v>
      </c>
      <c r="AX382">
        <f t="shared" si="565"/>
        <v>4.2325051451885845</v>
      </c>
      <c r="AY382">
        <f t="shared" si="565"/>
        <v>4.2325051451885845</v>
      </c>
      <c r="AZ382">
        <f t="shared" si="565"/>
        <v>4.2325051451885845</v>
      </c>
      <c r="BA382">
        <f t="shared" si="565"/>
        <v>4.2325051451885845</v>
      </c>
      <c r="BB382">
        <f t="shared" si="565"/>
        <v>4.2325051451885845</v>
      </c>
      <c r="BC382">
        <f t="shared" si="565"/>
        <v>4.2325051451885845</v>
      </c>
      <c r="BD382">
        <f t="shared" si="565"/>
        <v>4.2325051451885845</v>
      </c>
      <c r="BE382">
        <f t="shared" si="565"/>
        <v>4.2325051451885845</v>
      </c>
      <c r="BF382">
        <f t="shared" si="565"/>
        <v>4.2325051451885845</v>
      </c>
      <c r="BG382">
        <f t="shared" si="565"/>
        <v>4.2325051451885845</v>
      </c>
      <c r="BH382">
        <f t="shared" si="565"/>
        <v>4.2325051451885845</v>
      </c>
    </row>
    <row r="383" spans="1:60" x14ac:dyDescent="0.25">
      <c r="A383" t="s">
        <v>848</v>
      </c>
      <c r="B383">
        <f t="shared" ref="B383:AG383" si="566">B375-B373</f>
        <v>4.743044301463204</v>
      </c>
      <c r="C383">
        <f t="shared" si="566"/>
        <v>4.7430443014632075</v>
      </c>
      <c r="D383">
        <f t="shared" si="566"/>
        <v>4.743044301463204</v>
      </c>
      <c r="E383">
        <f t="shared" si="566"/>
        <v>4.7430443014632075</v>
      </c>
      <c r="F383">
        <f t="shared" si="566"/>
        <v>4.7434793430183753</v>
      </c>
      <c r="G383">
        <f t="shared" si="566"/>
        <v>4.7434793430183753</v>
      </c>
      <c r="H383">
        <f t="shared" si="566"/>
        <v>4.7442051727218768</v>
      </c>
      <c r="I383">
        <f t="shared" si="566"/>
        <v>4.7439754797777312</v>
      </c>
      <c r="J383">
        <f t="shared" si="566"/>
        <v>4.7427173011681028</v>
      </c>
      <c r="K383">
        <f t="shared" si="566"/>
        <v>4.743044301463204</v>
      </c>
      <c r="L383">
        <f t="shared" si="566"/>
        <v>4.743044301463204</v>
      </c>
      <c r="M383">
        <f t="shared" si="566"/>
        <v>4.743044301463204</v>
      </c>
      <c r="N383">
        <f t="shared" si="566"/>
        <v>4.743044301463204</v>
      </c>
      <c r="O383">
        <f t="shared" si="566"/>
        <v>4.743044301463204</v>
      </c>
      <c r="P383">
        <f t="shared" si="566"/>
        <v>4.743044301463204</v>
      </c>
      <c r="Q383">
        <f t="shared" si="566"/>
        <v>4.743044301463204</v>
      </c>
      <c r="R383">
        <f t="shared" si="566"/>
        <v>4.8322005637036867</v>
      </c>
      <c r="S383">
        <f t="shared" si="566"/>
        <v>4.9130077857875314</v>
      </c>
      <c r="T383">
        <f t="shared" si="566"/>
        <v>4.743044301463204</v>
      </c>
      <c r="U383">
        <f t="shared" si="566"/>
        <v>4.7430443014632075</v>
      </c>
      <c r="V383">
        <f t="shared" si="566"/>
        <v>4.7430443014632075</v>
      </c>
      <c r="W383">
        <f t="shared" si="566"/>
        <v>4.743044301463204</v>
      </c>
      <c r="X383">
        <f t="shared" si="566"/>
        <v>4.743044301463204</v>
      </c>
      <c r="Y383">
        <f t="shared" si="566"/>
        <v>4.743044301463204</v>
      </c>
      <c r="Z383">
        <f t="shared" si="566"/>
        <v>4.4777730927121198</v>
      </c>
      <c r="AA383">
        <f t="shared" si="566"/>
        <v>4.7430443014632004</v>
      </c>
      <c r="AB383">
        <f t="shared" si="566"/>
        <v>4.6496952618224547</v>
      </c>
      <c r="AC383">
        <f t="shared" si="566"/>
        <v>4.743044301463204</v>
      </c>
      <c r="AD383">
        <f t="shared" si="566"/>
        <v>4.743044301463204</v>
      </c>
      <c r="AE383">
        <f t="shared" si="566"/>
        <v>4.743044301463204</v>
      </c>
      <c r="AF383">
        <f t="shared" si="566"/>
        <v>4.743044301463204</v>
      </c>
      <c r="AG383">
        <f t="shared" si="566"/>
        <v>4.743044301463204</v>
      </c>
      <c r="AH383">
        <f t="shared" ref="AH383:BH383" si="567">AH375-AH373</f>
        <v>4.743044301463204</v>
      </c>
      <c r="AI383">
        <f t="shared" si="567"/>
        <v>4.743044301463204</v>
      </c>
      <c r="AJ383">
        <f t="shared" si="567"/>
        <v>4.743044301463204</v>
      </c>
      <c r="AK383">
        <f t="shared" si="567"/>
        <v>4.743044301463204</v>
      </c>
      <c r="AL383">
        <f t="shared" si="567"/>
        <v>4.743044301463204</v>
      </c>
      <c r="AM383">
        <f t="shared" si="567"/>
        <v>4.7374587962401371</v>
      </c>
      <c r="AN383">
        <f t="shared" si="567"/>
        <v>4.743044301463204</v>
      </c>
      <c r="AO383">
        <f t="shared" si="567"/>
        <v>4.7394171238840492</v>
      </c>
      <c r="AP383">
        <f t="shared" si="567"/>
        <v>4.743044301463204</v>
      </c>
      <c r="AQ383">
        <f t="shared" si="567"/>
        <v>4.743044301463204</v>
      </c>
      <c r="AR383">
        <f t="shared" si="567"/>
        <v>4.7430443014632075</v>
      </c>
      <c r="AS383">
        <f t="shared" si="567"/>
        <v>4.7430443014632004</v>
      </c>
      <c r="AT383">
        <f t="shared" si="567"/>
        <v>4.743044301463204</v>
      </c>
      <c r="AU383">
        <f t="shared" si="567"/>
        <v>4.743044301463204</v>
      </c>
      <c r="AV383">
        <f t="shared" si="567"/>
        <v>4.743044301463204</v>
      </c>
      <c r="AW383">
        <f t="shared" si="567"/>
        <v>4.743044301463204</v>
      </c>
      <c r="AX383">
        <f t="shared" si="567"/>
        <v>4.743044301463204</v>
      </c>
      <c r="AY383">
        <f t="shared" si="567"/>
        <v>4.743044301463204</v>
      </c>
      <c r="AZ383">
        <f t="shared" si="567"/>
        <v>4.743044301463204</v>
      </c>
      <c r="BA383">
        <f t="shared" si="567"/>
        <v>4.743044301463204</v>
      </c>
      <c r="BB383">
        <f t="shared" si="567"/>
        <v>4.743044301463204</v>
      </c>
      <c r="BC383">
        <f t="shared" si="567"/>
        <v>4.743044301463204</v>
      </c>
      <c r="BD383">
        <f t="shared" si="567"/>
        <v>4.743044301463204</v>
      </c>
      <c r="BE383">
        <f t="shared" si="567"/>
        <v>4.743044301463204</v>
      </c>
      <c r="BF383">
        <f t="shared" si="567"/>
        <v>4.743044301463204</v>
      </c>
      <c r="BG383">
        <f t="shared" si="567"/>
        <v>4.743044301463204</v>
      </c>
      <c r="BH383">
        <f t="shared" si="567"/>
        <v>4.743044301463204</v>
      </c>
    </row>
    <row r="384" spans="1:60" x14ac:dyDescent="0.25">
      <c r="A384" t="s">
        <v>849</v>
      </c>
      <c r="B384">
        <f t="shared" ref="B384:AG384" si="568">B383*B292+B294*(5-B376)</f>
        <v>1342.656031441998</v>
      </c>
      <c r="C384">
        <f t="shared" si="568"/>
        <v>1342.9564784743015</v>
      </c>
      <c r="D384">
        <f t="shared" si="568"/>
        <v>1342.7758579133829</v>
      </c>
      <c r="E384">
        <f t="shared" si="568"/>
        <v>1342.9471860091721</v>
      </c>
      <c r="F384">
        <f t="shared" si="568"/>
        <v>1342.7048883933639</v>
      </c>
      <c r="G384">
        <f t="shared" si="568"/>
        <v>1342.671805155207</v>
      </c>
      <c r="H384">
        <f t="shared" si="568"/>
        <v>1342.5319382023965</v>
      </c>
      <c r="I384">
        <f t="shared" si="568"/>
        <v>1342.7050634554394</v>
      </c>
      <c r="J384">
        <f t="shared" si="568"/>
        <v>1342.6193079673676</v>
      </c>
      <c r="K384">
        <f t="shared" si="568"/>
        <v>1342.9815756151688</v>
      </c>
      <c r="L384">
        <f t="shared" si="568"/>
        <v>1343.2982113218461</v>
      </c>
      <c r="M384">
        <f t="shared" si="568"/>
        <v>1342.656031441998</v>
      </c>
      <c r="N384">
        <f t="shared" si="568"/>
        <v>1334.2400419277692</v>
      </c>
      <c r="O384">
        <f t="shared" si="568"/>
        <v>1342.656031441998</v>
      </c>
      <c r="P384">
        <f t="shared" si="568"/>
        <v>1351.0720209562267</v>
      </c>
      <c r="Q384">
        <f t="shared" si="568"/>
        <v>1342.656031441998</v>
      </c>
      <c r="R384">
        <f t="shared" si="568"/>
        <v>1352.668645447422</v>
      </c>
      <c r="S384">
        <f t="shared" si="568"/>
        <v>1361.7436279920439</v>
      </c>
      <c r="T384">
        <f t="shared" si="568"/>
        <v>1342.656031441998</v>
      </c>
      <c r="U384">
        <f t="shared" si="568"/>
        <v>1279.1343515416656</v>
      </c>
      <c r="V384">
        <f t="shared" si="568"/>
        <v>1279.1343515416656</v>
      </c>
      <c r="W384">
        <f t="shared" si="568"/>
        <v>1342.656031441998</v>
      </c>
      <c r="X384">
        <f t="shared" si="568"/>
        <v>1342.656031441998</v>
      </c>
      <c r="Y384">
        <f t="shared" si="568"/>
        <v>1342.656031441998</v>
      </c>
      <c r="Z384">
        <f t="shared" si="568"/>
        <v>1312.8649864471704</v>
      </c>
      <c r="AA384">
        <f t="shared" si="568"/>
        <v>1333.4333013428409</v>
      </c>
      <c r="AB384">
        <f t="shared" si="568"/>
        <v>1332.1725513340193</v>
      </c>
      <c r="AC384">
        <f t="shared" si="568"/>
        <v>1342.656031441998</v>
      </c>
      <c r="AD384">
        <f t="shared" si="568"/>
        <v>1397.1344186476731</v>
      </c>
      <c r="AE384">
        <f t="shared" si="568"/>
        <v>1342.656031441998</v>
      </c>
      <c r="AF384">
        <f t="shared" si="568"/>
        <v>1342.656031441998</v>
      </c>
      <c r="AG384">
        <f t="shared" si="568"/>
        <v>1342.656031441998</v>
      </c>
      <c r="AH384">
        <f t="shared" ref="AH384:BH384" si="569">AH383*AH292+AH294*(5-AH376)</f>
        <v>1342.656031441998</v>
      </c>
      <c r="AI384">
        <f t="shared" si="569"/>
        <v>1391.3283727577984</v>
      </c>
      <c r="AJ384">
        <f t="shared" si="569"/>
        <v>1342.656031441998</v>
      </c>
      <c r="AK384">
        <f t="shared" si="569"/>
        <v>1391.974095065734</v>
      </c>
      <c r="AL384">
        <f t="shared" si="569"/>
        <v>1315.3355959659923</v>
      </c>
      <c r="AM384">
        <f t="shared" si="569"/>
        <v>1362.6601393104295</v>
      </c>
      <c r="AN384">
        <f t="shared" si="569"/>
        <v>1324.9217136768716</v>
      </c>
      <c r="AO384">
        <f t="shared" si="569"/>
        <v>1355.6222726929714</v>
      </c>
      <c r="AP384">
        <f t="shared" si="569"/>
        <v>1311.2281087841989</v>
      </c>
      <c r="AQ384">
        <f t="shared" si="569"/>
        <v>1342.656031441998</v>
      </c>
      <c r="AR384">
        <f t="shared" si="569"/>
        <v>1378.1361469066837</v>
      </c>
      <c r="AS384">
        <f t="shared" si="569"/>
        <v>1377.5944065405267</v>
      </c>
      <c r="AT384">
        <f t="shared" si="569"/>
        <v>1342.656031441998</v>
      </c>
      <c r="AU384">
        <f t="shared" si="569"/>
        <v>1342.656031441998</v>
      </c>
      <c r="AV384">
        <f t="shared" si="569"/>
        <v>1342.656031441998</v>
      </c>
      <c r="AW384">
        <f t="shared" si="569"/>
        <v>1342.656031441998</v>
      </c>
      <c r="AX384">
        <f t="shared" si="569"/>
        <v>1342.656031441998</v>
      </c>
      <c r="AY384">
        <f t="shared" si="569"/>
        <v>1342.656031441998</v>
      </c>
      <c r="AZ384">
        <f t="shared" si="569"/>
        <v>1342.656031441998</v>
      </c>
      <c r="BA384">
        <f t="shared" si="569"/>
        <v>1342.656031441998</v>
      </c>
      <c r="BB384">
        <f t="shared" si="569"/>
        <v>1342.656031441998</v>
      </c>
      <c r="BC384">
        <f t="shared" si="569"/>
        <v>1342.656031441998</v>
      </c>
      <c r="BD384">
        <f t="shared" si="569"/>
        <v>1342.656031441998</v>
      </c>
      <c r="BE384">
        <f t="shared" si="569"/>
        <v>1342.656031441998</v>
      </c>
      <c r="BF384">
        <f t="shared" si="569"/>
        <v>1342.656031441998</v>
      </c>
      <c r="BG384">
        <f t="shared" si="569"/>
        <v>1342.656031441998</v>
      </c>
      <c r="BH384">
        <f t="shared" si="569"/>
        <v>1342.656031441998</v>
      </c>
    </row>
    <row r="385" spans="1:60" x14ac:dyDescent="0.25">
      <c r="A385" t="s">
        <v>831</v>
      </c>
      <c r="B385">
        <f t="shared" ref="B385:AG385" si="570">(B373-B362)*B267</f>
        <v>966.54332296472876</v>
      </c>
      <c r="C385">
        <f t="shared" si="570"/>
        <v>966.53849377961558</v>
      </c>
      <c r="D385">
        <f t="shared" si="570"/>
        <v>966.62731848050043</v>
      </c>
      <c r="E385">
        <f t="shared" si="570"/>
        <v>966.38491530400188</v>
      </c>
      <c r="F385">
        <f t="shared" si="570"/>
        <v>966.60719041386471</v>
      </c>
      <c r="G385">
        <f t="shared" si="570"/>
        <v>966.60195334842865</v>
      </c>
      <c r="H385">
        <f t="shared" si="570"/>
        <v>966.89137063454928</v>
      </c>
      <c r="I385">
        <f t="shared" si="570"/>
        <v>966.73981544276205</v>
      </c>
      <c r="J385">
        <f t="shared" si="570"/>
        <v>966.49531680424559</v>
      </c>
      <c r="K385">
        <f t="shared" si="570"/>
        <v>966.3917806411232</v>
      </c>
      <c r="L385">
        <f t="shared" si="570"/>
        <v>966.6449561984557</v>
      </c>
      <c r="M385">
        <f t="shared" si="570"/>
        <v>966.54332296472876</v>
      </c>
      <c r="N385">
        <f t="shared" si="570"/>
        <v>965.21138427249593</v>
      </c>
      <c r="O385">
        <f t="shared" si="570"/>
        <v>966.54332296472876</v>
      </c>
      <c r="P385">
        <f t="shared" si="570"/>
        <v>967.87526165696158</v>
      </c>
      <c r="Q385">
        <f t="shared" si="570"/>
        <v>966.54332296472876</v>
      </c>
      <c r="R385">
        <f t="shared" si="570"/>
        <v>979.63214856329</v>
      </c>
      <c r="S385">
        <f t="shared" si="570"/>
        <v>991.49527079812424</v>
      </c>
      <c r="T385">
        <f t="shared" si="570"/>
        <v>966.54332296472876</v>
      </c>
      <c r="U385">
        <f t="shared" si="570"/>
        <v>1001.5073391076302</v>
      </c>
      <c r="V385">
        <f t="shared" si="570"/>
        <v>1001.5073391076302</v>
      </c>
      <c r="W385">
        <f t="shared" si="570"/>
        <v>966.54332296472876</v>
      </c>
      <c r="X385">
        <f t="shared" si="570"/>
        <v>966.54332296472876</v>
      </c>
      <c r="Y385">
        <f t="shared" si="570"/>
        <v>966.54332296472876</v>
      </c>
      <c r="Z385">
        <f t="shared" si="570"/>
        <v>927.59946753147346</v>
      </c>
      <c r="AA385">
        <f t="shared" si="570"/>
        <v>580.51569973842948</v>
      </c>
      <c r="AB385">
        <f t="shared" si="570"/>
        <v>952.83896536889893</v>
      </c>
      <c r="AC385">
        <f t="shared" si="570"/>
        <v>1274.0261105261902</v>
      </c>
      <c r="AD385">
        <f t="shared" si="570"/>
        <v>941.18338086212975</v>
      </c>
      <c r="AE385">
        <f t="shared" si="570"/>
        <v>966.54332296472876</v>
      </c>
      <c r="AF385">
        <f t="shared" si="570"/>
        <v>966.54332296472876</v>
      </c>
      <c r="AG385">
        <f t="shared" si="570"/>
        <v>966.54332296472876</v>
      </c>
      <c r="AH385">
        <f t="shared" ref="AH385:BH385" si="571">(AH373-AH362)*AH267</f>
        <v>966.54332296472876</v>
      </c>
      <c r="AI385">
        <f t="shared" si="571"/>
        <v>943.88612217230059</v>
      </c>
      <c r="AJ385">
        <f t="shared" si="571"/>
        <v>966.54332296472876</v>
      </c>
      <c r="AK385">
        <f t="shared" si="571"/>
        <v>943.58553544087374</v>
      </c>
      <c r="AL385">
        <f t="shared" si="571"/>
        <v>947.39234536874676</v>
      </c>
      <c r="AM385">
        <f t="shared" si="571"/>
        <v>965.29587422348277</v>
      </c>
      <c r="AN385">
        <f t="shared" si="571"/>
        <v>954.11198663049481</v>
      </c>
      <c r="AO385">
        <f t="shared" si="571"/>
        <v>965.75584071936498</v>
      </c>
      <c r="AP385">
        <f t="shared" si="571"/>
        <v>944.33319598180537</v>
      </c>
      <c r="AQ385">
        <f t="shared" si="571"/>
        <v>966.54332296472876</v>
      </c>
      <c r="AR385">
        <f t="shared" si="571"/>
        <v>784.83087094730865</v>
      </c>
      <c r="AS385">
        <f t="shared" si="571"/>
        <v>896.27236248263</v>
      </c>
      <c r="AT385">
        <f t="shared" si="571"/>
        <v>966.54332296472876</v>
      </c>
      <c r="AU385">
        <f t="shared" si="571"/>
        <v>966.54332296472876</v>
      </c>
      <c r="AV385">
        <f t="shared" si="571"/>
        <v>966.54332296472876</v>
      </c>
      <c r="AW385">
        <f t="shared" si="571"/>
        <v>966.54332296472876</v>
      </c>
      <c r="AX385">
        <f t="shared" si="571"/>
        <v>966.54332296472876</v>
      </c>
      <c r="AY385">
        <f t="shared" si="571"/>
        <v>966.54332296472876</v>
      </c>
      <c r="AZ385">
        <f t="shared" si="571"/>
        <v>966.54332296472876</v>
      </c>
      <c r="BA385">
        <f t="shared" si="571"/>
        <v>966.54332296472876</v>
      </c>
      <c r="BB385">
        <f t="shared" si="571"/>
        <v>966.54332296472876</v>
      </c>
      <c r="BC385">
        <f t="shared" si="571"/>
        <v>966.54332296472876</v>
      </c>
      <c r="BD385">
        <f t="shared" si="571"/>
        <v>966.54332296472876</v>
      </c>
      <c r="BE385">
        <f t="shared" si="571"/>
        <v>966.54332296472876</v>
      </c>
      <c r="BF385">
        <f t="shared" si="571"/>
        <v>966.54332296472876</v>
      </c>
      <c r="BG385">
        <f t="shared" si="571"/>
        <v>966.54332296472876</v>
      </c>
      <c r="BH385">
        <f t="shared" si="571"/>
        <v>966.54332296472876</v>
      </c>
    </row>
    <row r="386" spans="1:60" x14ac:dyDescent="0.25">
      <c r="A386" t="s">
        <v>837</v>
      </c>
      <c r="B386">
        <f t="shared" ref="B386:AG386" si="572">(B384+B385)/B373</f>
        <v>105.9830412505405</v>
      </c>
      <c r="C386">
        <f t="shared" si="572"/>
        <v>105.99838819318536</v>
      </c>
      <c r="D386">
        <f t="shared" si="572"/>
        <v>105.99239586690626</v>
      </c>
      <c r="E386">
        <f t="shared" si="572"/>
        <v>105.99206982962264</v>
      </c>
      <c r="F386">
        <f t="shared" si="572"/>
        <v>105.98764000758034</v>
      </c>
      <c r="G386">
        <f t="shared" si="572"/>
        <v>105.98588126800614</v>
      </c>
      <c r="H386">
        <f t="shared" si="572"/>
        <v>105.99036779620324</v>
      </c>
      <c r="I386">
        <f t="shared" si="572"/>
        <v>105.99247508892535</v>
      </c>
      <c r="J386">
        <f t="shared" si="572"/>
        <v>105.97958454812213</v>
      </c>
      <c r="K386">
        <f t="shared" si="572"/>
        <v>105.99102724151392</v>
      </c>
      <c r="L386">
        <f t="shared" si="572"/>
        <v>106.01717930611731</v>
      </c>
      <c r="M386">
        <f t="shared" si="572"/>
        <v>105.9830412505405</v>
      </c>
      <c r="N386">
        <f t="shared" si="572"/>
        <v>105.53565022072696</v>
      </c>
      <c r="O386">
        <f t="shared" si="572"/>
        <v>105.9830412505405</v>
      </c>
      <c r="P386">
        <f t="shared" si="572"/>
        <v>106.430432280354</v>
      </c>
      <c r="Q386">
        <f t="shared" si="572"/>
        <v>105.9830412505405</v>
      </c>
      <c r="R386">
        <f t="shared" si="572"/>
        <v>106.92445703228981</v>
      </c>
      <c r="S386">
        <f t="shared" si="572"/>
        <v>107.77590973279487</v>
      </c>
      <c r="T386">
        <f t="shared" si="572"/>
        <v>105.9830412505405</v>
      </c>
      <c r="U386">
        <f t="shared" si="572"/>
        <v>104.00111539215165</v>
      </c>
      <c r="V386">
        <f t="shared" si="572"/>
        <v>104.00111539215165</v>
      </c>
      <c r="W386">
        <f t="shared" si="572"/>
        <v>105.9830412505405</v>
      </c>
      <c r="X386">
        <f t="shared" si="572"/>
        <v>105.9830412505405</v>
      </c>
      <c r="Y386">
        <f t="shared" si="572"/>
        <v>105.9830412505405</v>
      </c>
      <c r="Z386">
        <f t="shared" si="572"/>
        <v>103.16958056194505</v>
      </c>
      <c r="AA386">
        <f t="shared" si="572"/>
        <v>90.826130044908908</v>
      </c>
      <c r="AB386">
        <f t="shared" si="572"/>
        <v>104.99510788468559</v>
      </c>
      <c r="AC386">
        <f t="shared" si="572"/>
        <v>120.09527495429967</v>
      </c>
      <c r="AD386">
        <f t="shared" si="572"/>
        <v>107.31946175603807</v>
      </c>
      <c r="AE386">
        <f t="shared" si="572"/>
        <v>105.9830412505405</v>
      </c>
      <c r="AF386">
        <f t="shared" si="572"/>
        <v>105.9830412505405</v>
      </c>
      <c r="AG386">
        <f t="shared" si="572"/>
        <v>105.9830412505405</v>
      </c>
      <c r="AH386">
        <f t="shared" ref="AH386:BH386" si="573">(AH384+AH385)/AH373</f>
        <v>105.9830412505405</v>
      </c>
      <c r="AI386">
        <f t="shared" si="573"/>
        <v>107.17703245184825</v>
      </c>
      <c r="AJ386">
        <f t="shared" si="573"/>
        <v>105.9830412505405</v>
      </c>
      <c r="AK386">
        <f t="shared" si="573"/>
        <v>107.19287279840488</v>
      </c>
      <c r="AL386">
        <f t="shared" si="573"/>
        <v>103.85018871912935</v>
      </c>
      <c r="AM386">
        <f t="shared" si="573"/>
        <v>106.97370087603697</v>
      </c>
      <c r="AN386">
        <f t="shared" si="573"/>
        <v>104.59855802839641</v>
      </c>
      <c r="AO386">
        <f t="shared" si="573"/>
        <v>106.62609130735515</v>
      </c>
      <c r="AP386">
        <f t="shared" si="573"/>
        <v>103.52126868126324</v>
      </c>
      <c r="AQ386">
        <f t="shared" si="573"/>
        <v>105.9830412505405</v>
      </c>
      <c r="AR386">
        <f t="shared" si="573"/>
        <v>101.51651844059261</v>
      </c>
      <c r="AS386">
        <f t="shared" si="573"/>
        <v>105.01946566741361</v>
      </c>
      <c r="AT386">
        <f t="shared" si="573"/>
        <v>105.9830412505405</v>
      </c>
      <c r="AU386">
        <f t="shared" si="573"/>
        <v>105.9830412505405</v>
      </c>
      <c r="AV386">
        <f t="shared" si="573"/>
        <v>105.9830412505405</v>
      </c>
      <c r="AW386">
        <f t="shared" si="573"/>
        <v>105.9830412505405</v>
      </c>
      <c r="AX386">
        <f t="shared" si="573"/>
        <v>105.9830412505405</v>
      </c>
      <c r="AY386">
        <f t="shared" si="573"/>
        <v>105.9830412505405</v>
      </c>
      <c r="AZ386">
        <f t="shared" si="573"/>
        <v>105.9830412505405</v>
      </c>
      <c r="BA386">
        <f t="shared" si="573"/>
        <v>105.9830412505405</v>
      </c>
      <c r="BB386">
        <f t="shared" si="573"/>
        <v>105.9830412505405</v>
      </c>
      <c r="BC386">
        <f t="shared" si="573"/>
        <v>105.9830412505405</v>
      </c>
      <c r="BD386">
        <f t="shared" si="573"/>
        <v>105.9830412505405</v>
      </c>
      <c r="BE386">
        <f t="shared" si="573"/>
        <v>105.9830412505405</v>
      </c>
      <c r="BF386">
        <f t="shared" si="573"/>
        <v>105.9830412505405</v>
      </c>
      <c r="BG386">
        <f t="shared" si="573"/>
        <v>105.9830412505405</v>
      </c>
      <c r="BH386">
        <f t="shared" si="573"/>
        <v>105.9830412505405</v>
      </c>
    </row>
    <row r="387" spans="1:60" x14ac:dyDescent="0.25">
      <c r="A387" t="s">
        <v>850</v>
      </c>
      <c r="B387">
        <f t="shared" ref="B387:AG387" si="574">(B376-B381)/(B382-B381)*(B380-B379)+B379</f>
        <v>2.5391935478507484</v>
      </c>
      <c r="C387">
        <f t="shared" si="574"/>
        <v>2.5390018310377549</v>
      </c>
      <c r="D387">
        <f t="shared" si="574"/>
        <v>2.5391935478507484</v>
      </c>
      <c r="E387">
        <f t="shared" si="574"/>
        <v>2.5388771751655925</v>
      </c>
      <c r="F387">
        <f t="shared" si="574"/>
        <v>2.5392882602029476</v>
      </c>
      <c r="G387">
        <f t="shared" si="574"/>
        <v>2.5392882602029476</v>
      </c>
      <c r="H387">
        <f t="shared" si="574"/>
        <v>2.5394961889482826</v>
      </c>
      <c r="I387">
        <f t="shared" si="574"/>
        <v>2.5394175404496058</v>
      </c>
      <c r="J387">
        <f t="shared" si="574"/>
        <v>2.539122357025986</v>
      </c>
      <c r="K387">
        <f t="shared" si="574"/>
        <v>2.5391935478507484</v>
      </c>
      <c r="L387">
        <f t="shared" si="574"/>
        <v>2.5391935478507484</v>
      </c>
      <c r="M387">
        <f t="shared" si="574"/>
        <v>2.5391935478507484</v>
      </c>
      <c r="N387">
        <f t="shared" si="574"/>
        <v>2.5391935478507484</v>
      </c>
      <c r="O387">
        <f t="shared" si="574"/>
        <v>2.5391935478507484</v>
      </c>
      <c r="P387">
        <f t="shared" si="574"/>
        <v>2.5391935478507484</v>
      </c>
      <c r="Q387">
        <f t="shared" si="574"/>
        <v>2.5391935478507484</v>
      </c>
      <c r="R387">
        <f t="shared" si="574"/>
        <v>2.558603646057894</v>
      </c>
      <c r="S387">
        <f t="shared" si="574"/>
        <v>2.5761960851875587</v>
      </c>
      <c r="T387">
        <f t="shared" si="574"/>
        <v>2.5391935478507484</v>
      </c>
      <c r="U387">
        <f t="shared" si="574"/>
        <v>2.61360842975557</v>
      </c>
      <c r="V387">
        <f t="shared" si="574"/>
        <v>2.61360842975557</v>
      </c>
      <c r="W387">
        <f t="shared" si="574"/>
        <v>2.5391935478507484</v>
      </c>
      <c r="X387">
        <f t="shared" si="574"/>
        <v>2.5391935478507484</v>
      </c>
      <c r="Y387">
        <f t="shared" si="574"/>
        <v>2.5391935478507484</v>
      </c>
      <c r="Z387">
        <f t="shared" si="574"/>
        <v>2.4814416851773391</v>
      </c>
      <c r="AA387">
        <f t="shared" si="574"/>
        <v>2.1161981486506796</v>
      </c>
      <c r="AB387">
        <f t="shared" si="574"/>
        <v>2.5188706453261629</v>
      </c>
      <c r="AC387">
        <f t="shared" si="574"/>
        <v>2.5391935478507484</v>
      </c>
      <c r="AD387">
        <f t="shared" si="574"/>
        <v>2.5391935478507484</v>
      </c>
      <c r="AE387">
        <f t="shared" si="574"/>
        <v>2.5391935478507484</v>
      </c>
      <c r="AF387">
        <f t="shared" si="574"/>
        <v>2.5391935478507484</v>
      </c>
      <c r="AG387">
        <f t="shared" si="574"/>
        <v>2.5391935478507484</v>
      </c>
      <c r="AH387">
        <f t="shared" ref="AH387:BH387" si="575">(AH376-AH381)/(AH382-AH381)*(AH380-AH379)+AH379</f>
        <v>2.5391935478507484</v>
      </c>
      <c r="AI387">
        <f t="shared" si="575"/>
        <v>2.5391935478507484</v>
      </c>
      <c r="AJ387">
        <f t="shared" si="575"/>
        <v>2.5391935478507484</v>
      </c>
      <c r="AK387">
        <f t="shared" si="575"/>
        <v>2.5391935478507484</v>
      </c>
      <c r="AL387">
        <f t="shared" si="575"/>
        <v>2.5391935478507484</v>
      </c>
      <c r="AM387">
        <f t="shared" si="575"/>
        <v>2.524929321037221</v>
      </c>
      <c r="AN387">
        <f t="shared" si="575"/>
        <v>2.5391935478507484</v>
      </c>
      <c r="AO387">
        <f t="shared" si="575"/>
        <v>2.5299189853849846</v>
      </c>
      <c r="AP387">
        <f t="shared" si="575"/>
        <v>2.5391935478507484</v>
      </c>
      <c r="AQ387">
        <f t="shared" si="575"/>
        <v>2.5391935478507484</v>
      </c>
      <c r="AR387">
        <f t="shared" si="575"/>
        <v>2.4567020114697526</v>
      </c>
      <c r="AS387">
        <f t="shared" si="575"/>
        <v>2.468279848143907</v>
      </c>
      <c r="AT387">
        <f t="shared" si="575"/>
        <v>2.5391935478507484</v>
      </c>
      <c r="AU387">
        <f t="shared" si="575"/>
        <v>2.5391935478507484</v>
      </c>
      <c r="AV387">
        <f t="shared" si="575"/>
        <v>2.5391935478507484</v>
      </c>
      <c r="AW387">
        <f t="shared" si="575"/>
        <v>2.5391935478507484</v>
      </c>
      <c r="AX387">
        <f t="shared" si="575"/>
        <v>2.5391935478507484</v>
      </c>
      <c r="AY387">
        <f t="shared" si="575"/>
        <v>2.5391935478507484</v>
      </c>
      <c r="AZ387">
        <f t="shared" si="575"/>
        <v>2.5391935478507484</v>
      </c>
      <c r="BA387">
        <f t="shared" si="575"/>
        <v>2.5391935478507484</v>
      </c>
      <c r="BB387">
        <f t="shared" si="575"/>
        <v>2.5391935478507484</v>
      </c>
      <c r="BC387">
        <f t="shared" si="575"/>
        <v>2.5391935478507484</v>
      </c>
      <c r="BD387">
        <f t="shared" si="575"/>
        <v>2.5391935478507484</v>
      </c>
      <c r="BE387">
        <f t="shared" si="575"/>
        <v>2.5391935478507484</v>
      </c>
      <c r="BF387">
        <f t="shared" si="575"/>
        <v>2.5391935478507484</v>
      </c>
      <c r="BG387">
        <f t="shared" si="575"/>
        <v>2.5391935478507484</v>
      </c>
      <c r="BH387">
        <f t="shared" si="575"/>
        <v>2.5391935478507484</v>
      </c>
    </row>
    <row r="388" spans="1:60" x14ac:dyDescent="0.25">
      <c r="A388" t="s">
        <v>849</v>
      </c>
      <c r="B388">
        <f t="shared" ref="B388:AG388" si="576">B387*B$90+25-RelentlessStrikes*B376</f>
        <v>126.56774191402994</v>
      </c>
      <c r="C388">
        <f t="shared" si="576"/>
        <v>126.5600732415102</v>
      </c>
      <c r="D388">
        <f t="shared" si="576"/>
        <v>126.56774191402994</v>
      </c>
      <c r="E388">
        <f t="shared" si="576"/>
        <v>126.55508700662369</v>
      </c>
      <c r="F388">
        <f t="shared" si="576"/>
        <v>126.57153040811791</v>
      </c>
      <c r="G388">
        <f t="shared" si="576"/>
        <v>126.57153040811791</v>
      </c>
      <c r="H388">
        <f t="shared" si="576"/>
        <v>126.58681994140979</v>
      </c>
      <c r="I388">
        <f t="shared" si="576"/>
        <v>126.58367378552717</v>
      </c>
      <c r="J388">
        <f t="shared" si="576"/>
        <v>126.56489428103944</v>
      </c>
      <c r="K388">
        <f t="shared" si="576"/>
        <v>126.56774191402994</v>
      </c>
      <c r="L388">
        <f t="shared" si="576"/>
        <v>126.56774191402994</v>
      </c>
      <c r="M388">
        <f t="shared" si="576"/>
        <v>126.56774191402994</v>
      </c>
      <c r="N388">
        <f t="shared" si="576"/>
        <v>126.56774191402994</v>
      </c>
      <c r="O388">
        <f t="shared" si="576"/>
        <v>126.56774191402994</v>
      </c>
      <c r="P388">
        <f t="shared" si="576"/>
        <v>126.56774191402994</v>
      </c>
      <c r="Q388">
        <f t="shared" si="576"/>
        <v>126.56774191402994</v>
      </c>
      <c r="R388">
        <f t="shared" si="576"/>
        <v>127.34414584231575</v>
      </c>
      <c r="S388">
        <f t="shared" si="576"/>
        <v>128.04784340750234</v>
      </c>
      <c r="T388">
        <f t="shared" si="576"/>
        <v>126.56774191402994</v>
      </c>
      <c r="U388">
        <f t="shared" si="576"/>
        <v>129.54433719022279</v>
      </c>
      <c r="V388">
        <f t="shared" si="576"/>
        <v>129.54433719022279</v>
      </c>
      <c r="W388">
        <f t="shared" si="576"/>
        <v>126.56774191402994</v>
      </c>
      <c r="X388">
        <f t="shared" si="576"/>
        <v>126.56774191402994</v>
      </c>
      <c r="Y388">
        <f t="shared" si="576"/>
        <v>126.56774191402994</v>
      </c>
      <c r="Z388">
        <f t="shared" si="576"/>
        <v>124.25766740709356</v>
      </c>
      <c r="AA388">
        <f t="shared" si="576"/>
        <v>109.64792594602719</v>
      </c>
      <c r="AB388">
        <f t="shared" si="576"/>
        <v>125.75482581304652</v>
      </c>
      <c r="AC388">
        <f t="shared" si="576"/>
        <v>126.56774191402994</v>
      </c>
      <c r="AD388">
        <f t="shared" si="576"/>
        <v>126.56774191402994</v>
      </c>
      <c r="AE388">
        <f t="shared" si="576"/>
        <v>126.56774191402994</v>
      </c>
      <c r="AF388">
        <f t="shared" si="576"/>
        <v>126.56774191402994</v>
      </c>
      <c r="AG388">
        <f t="shared" si="576"/>
        <v>126.56774191402994</v>
      </c>
      <c r="AH388">
        <f t="shared" ref="AH388:BH388" si="577">AH387*AH$90+25-RelentlessStrikes*AH376</f>
        <v>126.56774191402994</v>
      </c>
      <c r="AI388">
        <f t="shared" si="577"/>
        <v>126.56774191402994</v>
      </c>
      <c r="AJ388">
        <f t="shared" si="577"/>
        <v>126.56774191402994</v>
      </c>
      <c r="AK388">
        <f t="shared" si="577"/>
        <v>126.56774191402994</v>
      </c>
      <c r="AL388">
        <f t="shared" si="577"/>
        <v>126.56774191402994</v>
      </c>
      <c r="AM388">
        <f t="shared" si="577"/>
        <v>125.99717284148883</v>
      </c>
      <c r="AN388">
        <f t="shared" si="577"/>
        <v>126.56774191402994</v>
      </c>
      <c r="AO388">
        <f t="shared" si="577"/>
        <v>126.19675941539938</v>
      </c>
      <c r="AP388">
        <f t="shared" si="577"/>
        <v>126.56774191402994</v>
      </c>
      <c r="AQ388">
        <f t="shared" si="577"/>
        <v>126.56774191402994</v>
      </c>
      <c r="AR388">
        <f t="shared" si="577"/>
        <v>123.26808045879011</v>
      </c>
      <c r="AS388">
        <f t="shared" si="577"/>
        <v>123.73119392575629</v>
      </c>
      <c r="AT388">
        <f t="shared" si="577"/>
        <v>126.56774191402994</v>
      </c>
      <c r="AU388">
        <f t="shared" si="577"/>
        <v>126.56774191402994</v>
      </c>
      <c r="AV388">
        <f t="shared" si="577"/>
        <v>126.56774191402994</v>
      </c>
      <c r="AW388">
        <f t="shared" si="577"/>
        <v>126.56774191402994</v>
      </c>
      <c r="AX388">
        <f t="shared" si="577"/>
        <v>126.56774191402994</v>
      </c>
      <c r="AY388">
        <f t="shared" si="577"/>
        <v>126.56774191402994</v>
      </c>
      <c r="AZ388">
        <f t="shared" si="577"/>
        <v>126.56774191402994</v>
      </c>
      <c r="BA388">
        <f t="shared" si="577"/>
        <v>126.56774191402994</v>
      </c>
      <c r="BB388">
        <f t="shared" si="577"/>
        <v>126.56774191402994</v>
      </c>
      <c r="BC388">
        <f t="shared" si="577"/>
        <v>126.56774191402994</v>
      </c>
      <c r="BD388">
        <f t="shared" si="577"/>
        <v>126.56774191402994</v>
      </c>
      <c r="BE388">
        <f t="shared" si="577"/>
        <v>126.56774191402994</v>
      </c>
      <c r="BF388">
        <f t="shared" si="577"/>
        <v>126.56774191402994</v>
      </c>
      <c r="BG388">
        <f t="shared" si="577"/>
        <v>126.56774191402994</v>
      </c>
      <c r="BH388">
        <f t="shared" si="577"/>
        <v>126.56774191402994</v>
      </c>
    </row>
    <row r="389" spans="1:60" x14ac:dyDescent="0.25">
      <c r="A389" t="s">
        <v>851</v>
      </c>
      <c r="B389">
        <f t="shared" ref="B389:AG389" si="578">B373*B298</f>
        <v>361.75823911498861</v>
      </c>
      <c r="C389">
        <f t="shared" si="578"/>
        <v>361.75216673182433</v>
      </c>
      <c r="D389">
        <f t="shared" si="578"/>
        <v>361.75823911498861</v>
      </c>
      <c r="E389">
        <f t="shared" si="578"/>
        <v>361.74821825770493</v>
      </c>
      <c r="F389">
        <f t="shared" si="578"/>
        <v>361.7270228476425</v>
      </c>
      <c r="G389">
        <f t="shared" si="578"/>
        <v>361.7270228476425</v>
      </c>
      <c r="H389">
        <f t="shared" si="578"/>
        <v>361.73513581999913</v>
      </c>
      <c r="I389">
        <f t="shared" si="578"/>
        <v>361.73132251798097</v>
      </c>
      <c r="J389">
        <f t="shared" si="578"/>
        <v>361.78170668642383</v>
      </c>
      <c r="K389">
        <f t="shared" si="578"/>
        <v>361.75823911498861</v>
      </c>
      <c r="L389">
        <f t="shared" si="578"/>
        <v>361.75823911498861</v>
      </c>
      <c r="M389">
        <f t="shared" si="578"/>
        <v>361.75823911498861</v>
      </c>
      <c r="N389">
        <f t="shared" si="578"/>
        <v>361.75823911498861</v>
      </c>
      <c r="O389">
        <f t="shared" si="578"/>
        <v>361.75823911498861</v>
      </c>
      <c r="P389">
        <f t="shared" si="578"/>
        <v>361.75823911498861</v>
      </c>
      <c r="Q389">
        <f t="shared" si="578"/>
        <v>361.75823911498861</v>
      </c>
      <c r="R389">
        <f t="shared" si="578"/>
        <v>355.47831864632911</v>
      </c>
      <c r="S389">
        <f t="shared" si="578"/>
        <v>349.98338823625215</v>
      </c>
      <c r="T389">
        <f t="shared" si="578"/>
        <v>361.75823911498861</v>
      </c>
      <c r="U389">
        <f t="shared" si="578"/>
        <v>364.09309559839323</v>
      </c>
      <c r="V389">
        <f t="shared" si="578"/>
        <v>364.09309559839323</v>
      </c>
      <c r="W389">
        <f t="shared" si="578"/>
        <v>361.75823911498861</v>
      </c>
      <c r="X389">
        <f t="shared" si="578"/>
        <v>361.75823911498861</v>
      </c>
      <c r="Y389">
        <f t="shared" si="578"/>
        <v>361.75823911498861</v>
      </c>
      <c r="Z389">
        <f t="shared" si="578"/>
        <v>381.92217354121794</v>
      </c>
      <c r="AA389">
        <f t="shared" si="578"/>
        <v>349.8750171619929</v>
      </c>
      <c r="AB389">
        <f t="shared" si="578"/>
        <v>368.59157244832187</v>
      </c>
      <c r="AC389">
        <f t="shared" si="578"/>
        <v>361.75823911498861</v>
      </c>
      <c r="AD389">
        <f t="shared" si="578"/>
        <v>361.75823911498861</v>
      </c>
      <c r="AE389">
        <f t="shared" si="578"/>
        <v>361.75823911498861</v>
      </c>
      <c r="AF389">
        <f t="shared" si="578"/>
        <v>361.75823911498861</v>
      </c>
      <c r="AG389">
        <f t="shared" si="578"/>
        <v>361.75823911498861</v>
      </c>
      <c r="AH389">
        <f t="shared" ref="AH389:BH389" si="579">AH373*AH298</f>
        <v>361.75823911498861</v>
      </c>
      <c r="AI389">
        <f t="shared" si="579"/>
        <v>361.75823911498861</v>
      </c>
      <c r="AJ389">
        <f t="shared" si="579"/>
        <v>361.75823911498861</v>
      </c>
      <c r="AK389">
        <f t="shared" si="579"/>
        <v>361.75823911498861</v>
      </c>
      <c r="AL389">
        <f t="shared" si="579"/>
        <v>361.75823911498861</v>
      </c>
      <c r="AM389">
        <f t="shared" si="579"/>
        <v>361.74527386965713</v>
      </c>
      <c r="AN389">
        <f t="shared" si="579"/>
        <v>361.75823911498861</v>
      </c>
      <c r="AO389">
        <f t="shared" si="579"/>
        <v>361.74957155614379</v>
      </c>
      <c r="AP389">
        <f t="shared" si="579"/>
        <v>361.75823911498861</v>
      </c>
      <c r="AQ389">
        <f t="shared" si="579"/>
        <v>361.75823911498861</v>
      </c>
      <c r="AR389">
        <f t="shared" si="579"/>
        <v>353.75823911498861</v>
      </c>
      <c r="AS389">
        <f t="shared" si="579"/>
        <v>359.49147160863942</v>
      </c>
      <c r="AT389">
        <f t="shared" si="579"/>
        <v>361.75823911498861</v>
      </c>
      <c r="AU389">
        <f t="shared" si="579"/>
        <v>361.75823911498861</v>
      </c>
      <c r="AV389">
        <f t="shared" si="579"/>
        <v>361.75823911498861</v>
      </c>
      <c r="AW389">
        <f t="shared" si="579"/>
        <v>361.75823911498861</v>
      </c>
      <c r="AX389">
        <f t="shared" si="579"/>
        <v>361.75823911498861</v>
      </c>
      <c r="AY389">
        <f t="shared" si="579"/>
        <v>361.75823911498861</v>
      </c>
      <c r="AZ389">
        <f t="shared" si="579"/>
        <v>361.75823911498861</v>
      </c>
      <c r="BA389">
        <f t="shared" si="579"/>
        <v>361.75823911498861</v>
      </c>
      <c r="BB389">
        <f t="shared" si="579"/>
        <v>361.75823911498861</v>
      </c>
      <c r="BC389">
        <f t="shared" si="579"/>
        <v>361.75823911498861</v>
      </c>
      <c r="BD389">
        <f t="shared" si="579"/>
        <v>361.75823911498861</v>
      </c>
      <c r="BE389">
        <f t="shared" si="579"/>
        <v>361.75823911498861</v>
      </c>
      <c r="BF389">
        <f t="shared" si="579"/>
        <v>361.75823911498861</v>
      </c>
      <c r="BG389">
        <f t="shared" si="579"/>
        <v>361.75823911498861</v>
      </c>
      <c r="BH389">
        <f t="shared" si="579"/>
        <v>361.75823911498861</v>
      </c>
    </row>
    <row r="390" spans="1:60" x14ac:dyDescent="0.25">
      <c r="A390" t="s">
        <v>852</v>
      </c>
      <c r="B390">
        <f t="shared" ref="B390:AG390" si="580">B389-B388-B360</f>
        <v>67.549097902746496</v>
      </c>
      <c r="C390">
        <f t="shared" si="580"/>
        <v>67.556766575266209</v>
      </c>
      <c r="D390">
        <f t="shared" si="580"/>
        <v>67.549097902746496</v>
      </c>
      <c r="E390">
        <f t="shared" si="580"/>
        <v>67.561752810152683</v>
      </c>
      <c r="F390">
        <f t="shared" si="580"/>
        <v>67.514093141312429</v>
      </c>
      <c r="G390">
        <f t="shared" si="580"/>
        <v>67.514093141312429</v>
      </c>
      <c r="H390">
        <f t="shared" si="580"/>
        <v>67.489499151096339</v>
      </c>
      <c r="I390">
        <f t="shared" si="580"/>
        <v>67.496458608997017</v>
      </c>
      <c r="J390">
        <f t="shared" si="580"/>
        <v>67.57541310717221</v>
      </c>
      <c r="K390">
        <f t="shared" si="580"/>
        <v>67.549097902746496</v>
      </c>
      <c r="L390">
        <f t="shared" si="580"/>
        <v>67.549097902746496</v>
      </c>
      <c r="M390">
        <f t="shared" si="580"/>
        <v>67.549097902746496</v>
      </c>
      <c r="N390">
        <f t="shared" si="580"/>
        <v>67.549097902746496</v>
      </c>
      <c r="O390">
        <f t="shared" si="580"/>
        <v>67.549097902746496</v>
      </c>
      <c r="P390">
        <f t="shared" si="580"/>
        <v>67.549097902746496</v>
      </c>
      <c r="Q390">
        <f t="shared" si="580"/>
        <v>67.549097902746496</v>
      </c>
      <c r="R390">
        <f t="shared" si="580"/>
        <v>60.492773505801182</v>
      </c>
      <c r="S390">
        <f t="shared" si="580"/>
        <v>54.294145530537634</v>
      </c>
      <c r="T390">
        <f t="shared" si="580"/>
        <v>67.549097902746496</v>
      </c>
      <c r="U390">
        <f t="shared" si="580"/>
        <v>64.572502626553614</v>
      </c>
      <c r="V390">
        <f t="shared" si="580"/>
        <v>64.572502626553614</v>
      </c>
      <c r="W390">
        <f t="shared" si="580"/>
        <v>67.549097902746496</v>
      </c>
      <c r="X390">
        <f t="shared" si="580"/>
        <v>67.549097902746496</v>
      </c>
      <c r="Y390">
        <f t="shared" si="580"/>
        <v>67.549097902746496</v>
      </c>
      <c r="Z390">
        <f t="shared" si="580"/>
        <v>90.023106835912216</v>
      </c>
      <c r="AA390">
        <f t="shared" si="580"/>
        <v>84.468913870749248</v>
      </c>
      <c r="AB390">
        <f t="shared" si="580"/>
        <v>75.195347337063168</v>
      </c>
      <c r="AC390">
        <f t="shared" si="580"/>
        <v>67.549097902746496</v>
      </c>
      <c r="AD390">
        <f t="shared" si="580"/>
        <v>67.549097902746496</v>
      </c>
      <c r="AE390">
        <f t="shared" si="580"/>
        <v>67.549097902746496</v>
      </c>
      <c r="AF390">
        <f t="shared" si="580"/>
        <v>67.549097902746496</v>
      </c>
      <c r="AG390">
        <f t="shared" si="580"/>
        <v>67.549097902746496</v>
      </c>
      <c r="AH390">
        <f t="shared" ref="AH390:BH390" si="581">AH389-AH388-AH360</f>
        <v>67.549097902746496</v>
      </c>
      <c r="AI390">
        <f t="shared" si="581"/>
        <v>67.549097902746496</v>
      </c>
      <c r="AJ390">
        <f t="shared" si="581"/>
        <v>67.549097902746496</v>
      </c>
      <c r="AK390">
        <f t="shared" si="581"/>
        <v>67.549097902746496</v>
      </c>
      <c r="AL390">
        <f t="shared" si="581"/>
        <v>67.549097902746496</v>
      </c>
      <c r="AM390">
        <f t="shared" si="581"/>
        <v>68.520962446830936</v>
      </c>
      <c r="AN390">
        <f t="shared" si="581"/>
        <v>67.549097902746496</v>
      </c>
      <c r="AO390">
        <f t="shared" si="581"/>
        <v>68.180570444308728</v>
      </c>
      <c r="AP390">
        <f t="shared" si="581"/>
        <v>67.549097902746496</v>
      </c>
      <c r="AQ390">
        <f t="shared" si="581"/>
        <v>67.549097902746496</v>
      </c>
      <c r="AR390">
        <f t="shared" si="581"/>
        <v>70.848759357986324</v>
      </c>
      <c r="AS390">
        <f t="shared" si="581"/>
        <v>70.385645891020147</v>
      </c>
      <c r="AT390">
        <f t="shared" si="581"/>
        <v>67.549097902746496</v>
      </c>
      <c r="AU390">
        <f t="shared" si="581"/>
        <v>67.549097902746496</v>
      </c>
      <c r="AV390">
        <f t="shared" si="581"/>
        <v>67.549097902746496</v>
      </c>
      <c r="AW390">
        <f t="shared" si="581"/>
        <v>67.549097902746496</v>
      </c>
      <c r="AX390">
        <f t="shared" si="581"/>
        <v>67.549097902746496</v>
      </c>
      <c r="AY390">
        <f t="shared" si="581"/>
        <v>67.549097902746496</v>
      </c>
      <c r="AZ390">
        <f t="shared" si="581"/>
        <v>67.549097902746496</v>
      </c>
      <c r="BA390">
        <f t="shared" si="581"/>
        <v>67.549097902746496</v>
      </c>
      <c r="BB390">
        <f t="shared" si="581"/>
        <v>67.549097902746496</v>
      </c>
      <c r="BC390">
        <f t="shared" si="581"/>
        <v>67.549097902746496</v>
      </c>
      <c r="BD390">
        <f t="shared" si="581"/>
        <v>67.549097902746496</v>
      </c>
      <c r="BE390">
        <f t="shared" si="581"/>
        <v>67.549097902746496</v>
      </c>
      <c r="BF390">
        <f t="shared" si="581"/>
        <v>67.549097902746496</v>
      </c>
      <c r="BG390">
        <f t="shared" si="581"/>
        <v>67.549097902746496</v>
      </c>
      <c r="BH390">
        <f t="shared" si="581"/>
        <v>67.549097902746496</v>
      </c>
    </row>
    <row r="391" spans="1:60" x14ac:dyDescent="0.25">
      <c r="A391" t="s">
        <v>829</v>
      </c>
      <c r="B391">
        <f t="shared" ref="B391:AG391" si="582">B390/B336</f>
        <v>0.38025538061288128</v>
      </c>
      <c r="C391">
        <f t="shared" si="582"/>
        <v>0.38031155034592001</v>
      </c>
      <c r="D391">
        <f t="shared" si="582"/>
        <v>0.38025538061288128</v>
      </c>
      <c r="E391">
        <f t="shared" si="582"/>
        <v>0.38034807477790528</v>
      </c>
      <c r="F391">
        <f t="shared" si="582"/>
        <v>0.38005832766479397</v>
      </c>
      <c r="G391">
        <f t="shared" si="582"/>
        <v>0.38005832766479397</v>
      </c>
      <c r="H391">
        <f t="shared" si="582"/>
        <v>0.37987611044795111</v>
      </c>
      <c r="I391">
        <f t="shared" si="582"/>
        <v>0.3799381167223877</v>
      </c>
      <c r="J391">
        <f t="shared" si="582"/>
        <v>0.38040351727769972</v>
      </c>
      <c r="K391">
        <f t="shared" si="582"/>
        <v>0.38025538061288128</v>
      </c>
      <c r="L391">
        <f t="shared" si="582"/>
        <v>0.38025538061288128</v>
      </c>
      <c r="M391">
        <f t="shared" si="582"/>
        <v>0.38025538061288128</v>
      </c>
      <c r="N391">
        <f t="shared" si="582"/>
        <v>0.38025538061288128</v>
      </c>
      <c r="O391">
        <f t="shared" si="582"/>
        <v>0.38025538061288128</v>
      </c>
      <c r="P391">
        <f t="shared" si="582"/>
        <v>0.38025538061288128</v>
      </c>
      <c r="Q391">
        <f t="shared" si="582"/>
        <v>0.38025538061288128</v>
      </c>
      <c r="R391">
        <f t="shared" si="582"/>
        <v>0.34053308375628177</v>
      </c>
      <c r="S391">
        <f t="shared" si="582"/>
        <v>0.30563903315911373</v>
      </c>
      <c r="T391">
        <f t="shared" si="582"/>
        <v>0.38025538061288128</v>
      </c>
      <c r="U391">
        <f t="shared" si="582"/>
        <v>0.3587834536623869</v>
      </c>
      <c r="V391">
        <f t="shared" si="582"/>
        <v>0.3587834536623869</v>
      </c>
      <c r="W391">
        <f t="shared" si="582"/>
        <v>0.38025538061288128</v>
      </c>
      <c r="X391">
        <f t="shared" si="582"/>
        <v>0.38025538061288128</v>
      </c>
      <c r="Y391">
        <f t="shared" si="582"/>
        <v>0.38025538061288128</v>
      </c>
      <c r="Z391">
        <f t="shared" si="582"/>
        <v>0.50676873291674318</v>
      </c>
      <c r="AA391">
        <f t="shared" si="582"/>
        <v>0.50959123238203785</v>
      </c>
      <c r="AB391">
        <f t="shared" si="582"/>
        <v>0.42329855334470984</v>
      </c>
      <c r="AC391">
        <f t="shared" si="582"/>
        <v>0.38025538061288128</v>
      </c>
      <c r="AD391">
        <f t="shared" si="582"/>
        <v>0.38025538061288128</v>
      </c>
      <c r="AE391">
        <f t="shared" si="582"/>
        <v>0.38025538061288128</v>
      </c>
      <c r="AF391">
        <f t="shared" si="582"/>
        <v>0.38025538061288128</v>
      </c>
      <c r="AG391">
        <f t="shared" si="582"/>
        <v>0.38025538061288128</v>
      </c>
      <c r="AH391">
        <f t="shared" ref="AH391:BH391" si="583">AH390/AH336</f>
        <v>0.38025538061288128</v>
      </c>
      <c r="AI391">
        <f t="shared" si="583"/>
        <v>0.38025538061288128</v>
      </c>
      <c r="AJ391">
        <f t="shared" si="583"/>
        <v>0.38025538061288128</v>
      </c>
      <c r="AK391">
        <f t="shared" si="583"/>
        <v>0.38025538061288128</v>
      </c>
      <c r="AL391">
        <f t="shared" si="583"/>
        <v>0.38025538061288128</v>
      </c>
      <c r="AM391">
        <f t="shared" si="583"/>
        <v>0.38662793404737866</v>
      </c>
      <c r="AN391">
        <f t="shared" si="583"/>
        <v>0.38025538061288128</v>
      </c>
      <c r="AO391">
        <f t="shared" si="583"/>
        <v>0.38439256217439366</v>
      </c>
      <c r="AP391">
        <f t="shared" si="583"/>
        <v>0.38025538061288128</v>
      </c>
      <c r="AQ391">
        <f t="shared" si="583"/>
        <v>0.38025538061288128</v>
      </c>
      <c r="AR391">
        <f t="shared" si="583"/>
        <v>0.39883022559989123</v>
      </c>
      <c r="AS391">
        <f t="shared" si="583"/>
        <v>0.40134451130055571</v>
      </c>
      <c r="AT391">
        <f t="shared" si="583"/>
        <v>0.38025538061288128</v>
      </c>
      <c r="AU391">
        <f t="shared" si="583"/>
        <v>0.38025538061288128</v>
      </c>
      <c r="AV391">
        <f t="shared" si="583"/>
        <v>0.38025538061288128</v>
      </c>
      <c r="AW391">
        <f t="shared" si="583"/>
        <v>0.38025538061288128</v>
      </c>
      <c r="AX391">
        <f t="shared" si="583"/>
        <v>0.38025538061288128</v>
      </c>
      <c r="AY391">
        <f t="shared" si="583"/>
        <v>0.38025538061288128</v>
      </c>
      <c r="AZ391">
        <f t="shared" si="583"/>
        <v>0.38025538061288128</v>
      </c>
      <c r="BA391">
        <f t="shared" si="583"/>
        <v>0.38025538061288128</v>
      </c>
      <c r="BB391">
        <f t="shared" si="583"/>
        <v>0.38025538061288128</v>
      </c>
      <c r="BC391">
        <f t="shared" si="583"/>
        <v>0.38025538061288128</v>
      </c>
      <c r="BD391">
        <f t="shared" si="583"/>
        <v>0.38025538061288128</v>
      </c>
      <c r="BE391">
        <f t="shared" si="583"/>
        <v>0.38025538061288128</v>
      </c>
      <c r="BF391">
        <f t="shared" si="583"/>
        <v>0.38025538061288128</v>
      </c>
      <c r="BG391">
        <f t="shared" si="583"/>
        <v>0.38025538061288128</v>
      </c>
      <c r="BH391">
        <f t="shared" si="583"/>
        <v>0.38025538061288128</v>
      </c>
    </row>
    <row r="392" spans="1:60" x14ac:dyDescent="0.25">
      <c r="A392" t="s">
        <v>838</v>
      </c>
      <c r="B392">
        <f t="shared" ref="B392:AG392" si="584">B391*B335+B359+B387</f>
        <v>7.4612325198384433</v>
      </c>
      <c r="C392">
        <f t="shared" si="584"/>
        <v>7.4610315617429279</v>
      </c>
      <c r="D392">
        <f t="shared" si="584"/>
        <v>7.4612325198384433</v>
      </c>
      <c r="E392">
        <f t="shared" si="584"/>
        <v>7.4609008910119572</v>
      </c>
      <c r="F392">
        <f t="shared" si="584"/>
        <v>7.4606245344843671</v>
      </c>
      <c r="G392">
        <f t="shared" si="584"/>
        <v>7.4606245344843671</v>
      </c>
      <c r="H392">
        <f t="shared" si="584"/>
        <v>7.4601826702600356</v>
      </c>
      <c r="I392">
        <f t="shared" si="584"/>
        <v>7.4603251383051319</v>
      </c>
      <c r="J392">
        <f t="shared" si="584"/>
        <v>7.4616895895426083</v>
      </c>
      <c r="K392">
        <f t="shared" si="584"/>
        <v>7.4612325198384433</v>
      </c>
      <c r="L392">
        <f t="shared" si="584"/>
        <v>7.4612325198384433</v>
      </c>
      <c r="M392">
        <f t="shared" si="584"/>
        <v>7.4612325198384433</v>
      </c>
      <c r="N392">
        <f t="shared" si="584"/>
        <v>7.4612325198384433</v>
      </c>
      <c r="O392">
        <f t="shared" si="584"/>
        <v>7.4612325198384433</v>
      </c>
      <c r="P392">
        <f t="shared" si="584"/>
        <v>7.4612325198384433</v>
      </c>
      <c r="Q392">
        <f t="shared" si="584"/>
        <v>7.4612325198384433</v>
      </c>
      <c r="R392">
        <f t="shared" si="584"/>
        <v>7.3389915178714817</v>
      </c>
      <c r="S392">
        <f t="shared" si="584"/>
        <v>7.2321505518920794</v>
      </c>
      <c r="T392">
        <f t="shared" si="584"/>
        <v>7.4612325198384433</v>
      </c>
      <c r="U392">
        <f t="shared" si="584"/>
        <v>7.5383918680052417</v>
      </c>
      <c r="V392">
        <f t="shared" si="584"/>
        <v>7.5383918680052417</v>
      </c>
      <c r="W392">
        <f t="shared" si="584"/>
        <v>7.4612325198384433</v>
      </c>
      <c r="X392">
        <f t="shared" si="584"/>
        <v>7.4612325198384433</v>
      </c>
      <c r="Y392">
        <f t="shared" si="584"/>
        <v>7.4612325198384433</v>
      </c>
      <c r="Z392">
        <f t="shared" si="584"/>
        <v>7.8546316972282986</v>
      </c>
      <c r="AA392">
        <f t="shared" si="584"/>
        <v>7.0509831007155395</v>
      </c>
      <c r="AB392">
        <f t="shared" si="584"/>
        <v>7.5944030770314255</v>
      </c>
      <c r="AC392">
        <f t="shared" si="584"/>
        <v>7.4612325198384433</v>
      </c>
      <c r="AD392">
        <f t="shared" si="584"/>
        <v>7.4612325198384433</v>
      </c>
      <c r="AE392">
        <f t="shared" si="584"/>
        <v>7.4612325198384433</v>
      </c>
      <c r="AF392">
        <f t="shared" si="584"/>
        <v>7.4612325198384433</v>
      </c>
      <c r="AG392">
        <f t="shared" si="584"/>
        <v>7.4612325198384433</v>
      </c>
      <c r="AH392">
        <f t="shared" ref="AH392:BH392" si="585">AH391*AH335+AH359+AH387</f>
        <v>7.4612325198384433</v>
      </c>
      <c r="AI392">
        <f t="shared" si="585"/>
        <v>7.4612325198384433</v>
      </c>
      <c r="AJ392">
        <f t="shared" si="585"/>
        <v>7.4612325198384433</v>
      </c>
      <c r="AK392">
        <f t="shared" si="585"/>
        <v>7.4612325198384433</v>
      </c>
      <c r="AL392">
        <f t="shared" si="585"/>
        <v>7.4612325198384433</v>
      </c>
      <c r="AM392">
        <f t="shared" si="585"/>
        <v>7.4553324044499716</v>
      </c>
      <c r="AN392">
        <f t="shared" si="585"/>
        <v>7.4612325198384433</v>
      </c>
      <c r="AO392">
        <f t="shared" si="585"/>
        <v>7.4573957970010003</v>
      </c>
      <c r="AP392">
        <f t="shared" si="585"/>
        <v>7.4612325198384433</v>
      </c>
      <c r="AQ392">
        <f t="shared" si="585"/>
        <v>7.4612325198384433</v>
      </c>
      <c r="AR392">
        <f t="shared" si="585"/>
        <v>7.4449795304748108</v>
      </c>
      <c r="AS392">
        <f t="shared" si="585"/>
        <v>7.3861103428279993</v>
      </c>
      <c r="AT392">
        <f t="shared" si="585"/>
        <v>7.4612325198384433</v>
      </c>
      <c r="AU392">
        <f t="shared" si="585"/>
        <v>7.4612325198384433</v>
      </c>
      <c r="AV392">
        <f t="shared" si="585"/>
        <v>7.4612325198384433</v>
      </c>
      <c r="AW392">
        <f t="shared" si="585"/>
        <v>7.4612325198384433</v>
      </c>
      <c r="AX392">
        <f t="shared" si="585"/>
        <v>7.4612325198384433</v>
      </c>
      <c r="AY392">
        <f t="shared" si="585"/>
        <v>7.4612325198384433</v>
      </c>
      <c r="AZ392">
        <f t="shared" si="585"/>
        <v>7.4612325198384433</v>
      </c>
      <c r="BA392">
        <f t="shared" si="585"/>
        <v>7.4612325198384433</v>
      </c>
      <c r="BB392">
        <f t="shared" si="585"/>
        <v>7.4612325198384433</v>
      </c>
      <c r="BC392">
        <f t="shared" si="585"/>
        <v>7.4612325198384433</v>
      </c>
      <c r="BD392">
        <f t="shared" si="585"/>
        <v>7.4612325198384433</v>
      </c>
      <c r="BE392">
        <f t="shared" si="585"/>
        <v>7.4612325198384433</v>
      </c>
      <c r="BF392">
        <f t="shared" si="585"/>
        <v>7.4612325198384433</v>
      </c>
      <c r="BG392">
        <f t="shared" si="585"/>
        <v>7.4612325198384433</v>
      </c>
      <c r="BH392">
        <f t="shared" si="585"/>
        <v>7.4612325198384433</v>
      </c>
    </row>
    <row r="394" spans="1:60" x14ac:dyDescent="0.25">
      <c r="A394" t="s">
        <v>853</v>
      </c>
      <c r="B394">
        <f>IF(B365&lt;B386,1-DisallowHighRupture,0)</f>
        <v>0</v>
      </c>
      <c r="C394">
        <f>IF(C365&lt;C386,1-DisallowHighRupture,0)</f>
        <v>0</v>
      </c>
      <c r="D394">
        <f>IF(D365&lt;D386,1-DisallowHighRupture,0)</f>
        <v>0</v>
      </c>
      <c r="E394">
        <f>IF(E365&lt;E386,1-DisallowHighRupture,0)</f>
        <v>0</v>
      </c>
      <c r="F394">
        <f>IF(F365&lt;F386,1-DisallowHighRupture,0)</f>
        <v>0</v>
      </c>
      <c r="G394">
        <f>IF(G365&lt;G386,1-DisallowHighRupture,0)</f>
        <v>0</v>
      </c>
      <c r="H394">
        <f>IF(H365&lt;H386,1-DisallowHighRupture,0)</f>
        <v>0</v>
      </c>
      <c r="I394">
        <f>IF(I365&lt;I386,1-DisallowHighRupture,0)</f>
        <v>0</v>
      </c>
      <c r="J394">
        <f>IF(J365&lt;J386,1-DisallowHighRupture,0)</f>
        <v>0</v>
      </c>
      <c r="K394">
        <f>IF(K365&lt;K386,1-DisallowHighRupture,0)</f>
        <v>0</v>
      </c>
      <c r="L394">
        <f>IF(L365&lt;L386,1,DisallowHighRupture)</f>
        <v>1</v>
      </c>
      <c r="M394">
        <f>IF(M365&lt;M386,1,DisallowHighRupture)</f>
        <v>1</v>
      </c>
      <c r="N394">
        <f>IF(N365&lt;N386,1,DisallowHighRupture)</f>
        <v>1</v>
      </c>
      <c r="O394">
        <f>IF(O365&lt;O386,1,DisallowHighRupture)</f>
        <v>1</v>
      </c>
      <c r="P394">
        <f>IF(P365&lt;P386,1,DisallowHighRupture)</f>
        <v>1</v>
      </c>
      <c r="Q394">
        <f>IF(Q365&lt;Q386,1,DisallowHighRupture)</f>
        <v>1</v>
      </c>
      <c r="R394">
        <f>IF(R365&lt;R386,1,DisallowHighRupture)</f>
        <v>1</v>
      </c>
      <c r="S394">
        <f>IF(S365&lt;S386,1,DisallowHighRupture)</f>
        <v>1</v>
      </c>
      <c r="T394">
        <f>IF(T365&lt;T386,1,DisallowHighRupture)</f>
        <v>1</v>
      </c>
      <c r="U394">
        <f>IF(U365&lt;U386,1,DisallowHighRupture)</f>
        <v>1</v>
      </c>
      <c r="V394">
        <f>IF(V365&lt;V386,1,DisallowHighRupture)</f>
        <v>1</v>
      </c>
      <c r="W394">
        <f>IF(W365&lt;W386,1,DisallowHighRupture)</f>
        <v>1</v>
      </c>
      <c r="X394">
        <f>IF(X365&lt;X386,1,DisallowHighRupture)</f>
        <v>1</v>
      </c>
      <c r="Y394">
        <f>IF(Y365&lt;Y386,1,DisallowHighRupture)</f>
        <v>1</v>
      </c>
      <c r="Z394">
        <f>IF(Z365&lt;Z386,1,DisallowHighRupture)</f>
        <v>1</v>
      </c>
      <c r="AA394">
        <f>IF(AA365&lt;AA386,1,DisallowHighRupture)</f>
        <v>1</v>
      </c>
      <c r="AB394">
        <f>IF(AB365&lt;AB386,1,DisallowHighRupture)</f>
        <v>1</v>
      </c>
      <c r="AC394">
        <f>IF(AC365&lt;AC386,1,DisallowHighRupture)</f>
        <v>1</v>
      </c>
      <c r="AD394">
        <f>IF(AD365&lt;AD386,1,DisallowHighRupture)</f>
        <v>1</v>
      </c>
      <c r="AE394">
        <f>IF(AE365&lt;AE386,1,DisallowHighRupture)</f>
        <v>1</v>
      </c>
      <c r="AF394">
        <f>IF(AF365&lt;AF386,1,DisallowHighRupture)</f>
        <v>1</v>
      </c>
      <c r="AG394">
        <f>IF(AG365&lt;AG386,1,DisallowHighRupture)</f>
        <v>1</v>
      </c>
      <c r="AH394">
        <f>IF(AH365&lt;AH386,1,DisallowHighRupture)</f>
        <v>1</v>
      </c>
      <c r="AI394">
        <f>IF(AI365&lt;AI386,1,DisallowHighRupture)</f>
        <v>1</v>
      </c>
      <c r="AJ394">
        <f>IF(AJ365&lt;AJ386,1,DisallowHighRupture)</f>
        <v>1</v>
      </c>
      <c r="AK394">
        <f>IF(AK365&lt;AK386,1,DisallowHighRupture)</f>
        <v>1</v>
      </c>
      <c r="AL394">
        <f>IF(AL365&lt;AL386,1,DisallowHighRupture)</f>
        <v>1</v>
      </c>
      <c r="AM394">
        <f>IF(AM365&lt;AM386,1,DisallowHighRupture)</f>
        <v>1</v>
      </c>
      <c r="AN394">
        <f>IF(AN365&lt;AN386,1,DisallowHighRupture)</f>
        <v>1</v>
      </c>
      <c r="AO394">
        <f>IF(AO365&lt;AO386,1,DisallowHighRupture)</f>
        <v>1</v>
      </c>
      <c r="AP394">
        <f>IF(AP365&lt;AP386,1,DisallowHighRupture)</f>
        <v>1</v>
      </c>
      <c r="AQ394">
        <f>IF(AQ365&lt;AQ386,1,DisallowHighRupture)</f>
        <v>1</v>
      </c>
      <c r="AR394">
        <f>IF(AR365&lt;AR386,1,DisallowHighRupture)</f>
        <v>1</v>
      </c>
      <c r="AS394">
        <f>IF(AS365&lt;AS386,1,DisallowHighRupture)</f>
        <v>1</v>
      </c>
      <c r="AT394">
        <f>IF(AT365&lt;AT386,1,DisallowHighRupture)</f>
        <v>1</v>
      </c>
      <c r="AU394">
        <f>IF(AU365&lt;AU386,1,DisallowHighRupture)</f>
        <v>1</v>
      </c>
      <c r="AV394">
        <f>IF(AV365&lt;AV386,1,DisallowHighRupture)</f>
        <v>1</v>
      </c>
      <c r="AW394">
        <f>IF(AW365&lt;AW386,1,DisallowHighRupture)</f>
        <v>1</v>
      </c>
      <c r="AX394">
        <f>IF(AX365&lt;AX386,1,DisallowHighRupture)</f>
        <v>1</v>
      </c>
      <c r="AY394">
        <f>IF(AY365&lt;AY386,1,DisallowHighRupture)</f>
        <v>1</v>
      </c>
      <c r="AZ394">
        <f>IF(AZ365&lt;AZ386,1,DisallowHighRupture)</f>
        <v>1</v>
      </c>
      <c r="BA394">
        <f>IF(BA365&lt;BA386,1,DisallowHighRupture)</f>
        <v>1</v>
      </c>
      <c r="BB394">
        <f>IF(BB365&lt;BB386,1,DisallowHighRupture)</f>
        <v>1</v>
      </c>
      <c r="BC394">
        <f>IF(BC365&lt;BC386,1,DisallowHighRupture)</f>
        <v>1</v>
      </c>
      <c r="BD394">
        <f>IF(BD365&lt;BD386,1,DisallowHighRupture)</f>
        <v>1</v>
      </c>
      <c r="BE394">
        <f>IF(BE365&lt;BE386,1,DisallowHighRupture)</f>
        <v>1</v>
      </c>
      <c r="BF394">
        <f>IF(BF365&lt;BF386,1,DisallowHighRupture)</f>
        <v>1</v>
      </c>
      <c r="BG394">
        <f>IF(BG365&lt;BG386,1,DisallowHighRupture)</f>
        <v>1</v>
      </c>
      <c r="BH394">
        <f>IF(BH365&lt;BH386,1,DisallowHighRupture)</f>
        <v>1</v>
      </c>
    </row>
    <row r="396" spans="1:60" x14ac:dyDescent="0.25">
      <c r="A396" t="s">
        <v>854</v>
      </c>
      <c r="B396">
        <f t="shared" ref="B396:AG396" si="586">IF(B269=0,(B353*B335+B346)/B352,IF(B394=1,B366/B352,B392/B373))</f>
        <v>0.34244081716932268</v>
      </c>
      <c r="C396">
        <f t="shared" si="586"/>
        <v>0.3424373420615891</v>
      </c>
      <c r="D396">
        <f t="shared" si="586"/>
        <v>0.34244081716932268</v>
      </c>
      <c r="E396">
        <f t="shared" si="586"/>
        <v>0.34243508232633857</v>
      </c>
      <c r="F396">
        <f t="shared" si="586"/>
        <v>0.34241105593708621</v>
      </c>
      <c r="G396">
        <f t="shared" si="586"/>
        <v>0.34241105593708621</v>
      </c>
      <c r="H396">
        <f t="shared" si="586"/>
        <v>0.34238309712303588</v>
      </c>
      <c r="I396">
        <f t="shared" si="586"/>
        <v>0.34239324506170443</v>
      </c>
      <c r="J396">
        <f t="shared" si="586"/>
        <v>0.34246319097519362</v>
      </c>
      <c r="K396">
        <f t="shared" si="586"/>
        <v>0.34244081716932268</v>
      </c>
      <c r="L396">
        <f t="shared" si="586"/>
        <v>0.34431479465141313</v>
      </c>
      <c r="M396">
        <f t="shared" si="586"/>
        <v>0.34430938649032511</v>
      </c>
      <c r="N396">
        <f t="shared" si="586"/>
        <v>0.34423706420545602</v>
      </c>
      <c r="O396">
        <f t="shared" si="586"/>
        <v>0.34430938649032511</v>
      </c>
      <c r="P396">
        <f t="shared" si="586"/>
        <v>0.34437906504207683</v>
      </c>
      <c r="Q396">
        <f t="shared" si="586"/>
        <v>0.34430938649032511</v>
      </c>
      <c r="R396">
        <f t="shared" si="586"/>
        <v>0.33813095190342929</v>
      </c>
      <c r="S396">
        <f t="shared" si="586"/>
        <v>0.33272407594471937</v>
      </c>
      <c r="T396">
        <f t="shared" si="586"/>
        <v>0.34430938649032511</v>
      </c>
      <c r="U396">
        <f t="shared" si="586"/>
        <v>0.34533938594441882</v>
      </c>
      <c r="V396">
        <f t="shared" si="586"/>
        <v>0.34533938594441882</v>
      </c>
      <c r="W396">
        <f t="shared" si="586"/>
        <v>0.34430938649032511</v>
      </c>
      <c r="X396">
        <f t="shared" si="586"/>
        <v>0.34430938649032511</v>
      </c>
      <c r="Y396">
        <f t="shared" si="586"/>
        <v>0.34430938649032511</v>
      </c>
      <c r="Z396">
        <f t="shared" si="586"/>
        <v>0.36414171003899143</v>
      </c>
      <c r="AA396">
        <f t="shared" si="586"/>
        <v>0.33855856151456548</v>
      </c>
      <c r="AB396">
        <f t="shared" si="586"/>
        <v>0.3510312971225914</v>
      </c>
      <c r="AC396">
        <f t="shared" si="586"/>
        <v>0.34430938649032511</v>
      </c>
      <c r="AD396">
        <f t="shared" si="586"/>
        <v>0.34427870737903293</v>
      </c>
      <c r="AE396">
        <f t="shared" si="586"/>
        <v>0.34430938649032511</v>
      </c>
      <c r="AF396">
        <f t="shared" si="586"/>
        <v>0.34430938649032511</v>
      </c>
      <c r="AG396">
        <f t="shared" si="586"/>
        <v>0.34430938649032511</v>
      </c>
      <c r="AH396">
        <f t="shared" ref="AH396:BH396" si="587">IF(AH269=0,(AH353*AH335+AH346)/AH352,IF(AH394=1,AH366/AH352,AH392/AH373))</f>
        <v>0.34430938649032511</v>
      </c>
      <c r="AI396">
        <f t="shared" si="587"/>
        <v>0.34428187772419439</v>
      </c>
      <c r="AJ396">
        <f t="shared" si="587"/>
        <v>0.34430938649032511</v>
      </c>
      <c r="AK396">
        <f t="shared" si="587"/>
        <v>0.34428152399789269</v>
      </c>
      <c r="AL396">
        <f t="shared" si="587"/>
        <v>0.34429396438998083</v>
      </c>
      <c r="AM396">
        <f t="shared" si="587"/>
        <v>0.34452328087667944</v>
      </c>
      <c r="AN396">
        <f t="shared" si="587"/>
        <v>0.34429945755502922</v>
      </c>
      <c r="AO396">
        <f t="shared" si="587"/>
        <v>0.3444482795291175</v>
      </c>
      <c r="AP396">
        <f t="shared" si="587"/>
        <v>0.34434106639838735</v>
      </c>
      <c r="AQ396">
        <f t="shared" si="587"/>
        <v>0.34430938649032511</v>
      </c>
      <c r="AR396">
        <f t="shared" si="587"/>
        <v>0.34995447794787188</v>
      </c>
      <c r="AS396">
        <f t="shared" si="587"/>
        <v>0.34346667264836783</v>
      </c>
      <c r="AT396">
        <f t="shared" si="587"/>
        <v>0.34430938649032511</v>
      </c>
      <c r="AU396">
        <f t="shared" si="587"/>
        <v>0.34430938649032511</v>
      </c>
      <c r="AV396">
        <f t="shared" si="587"/>
        <v>0.34430938649032511</v>
      </c>
      <c r="AW396">
        <f t="shared" si="587"/>
        <v>0.34430938649032511</v>
      </c>
      <c r="AX396">
        <f t="shared" si="587"/>
        <v>0.34430938649032511</v>
      </c>
      <c r="AY396">
        <f t="shared" si="587"/>
        <v>0.34430938649032511</v>
      </c>
      <c r="AZ396">
        <f t="shared" si="587"/>
        <v>0.34430938649032511</v>
      </c>
      <c r="BA396">
        <f t="shared" si="587"/>
        <v>0.34430938649032511</v>
      </c>
      <c r="BB396">
        <f t="shared" si="587"/>
        <v>0.34430938649032511</v>
      </c>
      <c r="BC396">
        <f t="shared" si="587"/>
        <v>0.34430938649032511</v>
      </c>
      <c r="BD396">
        <f t="shared" si="587"/>
        <v>0.34430938649032511</v>
      </c>
      <c r="BE396">
        <f t="shared" si="587"/>
        <v>0.34430938649032511</v>
      </c>
      <c r="BF396">
        <f t="shared" si="587"/>
        <v>0.34430938649032511</v>
      </c>
      <c r="BG396">
        <f t="shared" si="587"/>
        <v>0.34430938649032511</v>
      </c>
      <c r="BH396">
        <f t="shared" si="587"/>
        <v>0.34430938649032511</v>
      </c>
    </row>
    <row r="397" spans="1:60" x14ac:dyDescent="0.25">
      <c r="A397" t="s">
        <v>855</v>
      </c>
      <c r="B397">
        <f t="shared" ref="B397:AG397" si="588">IF(B269=1,1/IF(B394=1,B352,B373),0)</f>
        <v>4.5896011987137143E-2</v>
      </c>
      <c r="C397">
        <f t="shared" si="588"/>
        <v>4.5896782399027183E-2</v>
      </c>
      <c r="D397">
        <f t="shared" si="588"/>
        <v>4.5896011987137143E-2</v>
      </c>
      <c r="E397">
        <f t="shared" si="588"/>
        <v>4.5897283361432305E-2</v>
      </c>
      <c r="F397">
        <f t="shared" si="588"/>
        <v>4.5895763063051875E-2</v>
      </c>
      <c r="G397">
        <f t="shared" si="588"/>
        <v>4.5895763063051875E-2</v>
      </c>
      <c r="H397">
        <f t="shared" si="588"/>
        <v>4.5894733715830256E-2</v>
      </c>
      <c r="I397">
        <f t="shared" si="588"/>
        <v>4.5895217529284625E-2</v>
      </c>
      <c r="J397">
        <f t="shared" si="588"/>
        <v>4.5896199093453063E-2</v>
      </c>
      <c r="K397">
        <f t="shared" si="588"/>
        <v>4.5896011987137143E-2</v>
      </c>
      <c r="L397">
        <f t="shared" si="588"/>
        <v>3.5147935589658827E-2</v>
      </c>
      <c r="M397">
        <f t="shared" si="588"/>
        <v>3.5151153543737108E-2</v>
      </c>
      <c r="N397">
        <f t="shared" si="588"/>
        <v>3.5194727977277865E-2</v>
      </c>
      <c r="O397">
        <f t="shared" si="588"/>
        <v>3.5151153543737108E-2</v>
      </c>
      <c r="P397">
        <f t="shared" si="588"/>
        <v>3.5110134372782216E-2</v>
      </c>
      <c r="Q397">
        <f t="shared" si="588"/>
        <v>3.5151153543737108E-2</v>
      </c>
      <c r="R397">
        <f t="shared" si="588"/>
        <v>3.5183557301428255E-2</v>
      </c>
      <c r="S397">
        <f t="shared" si="588"/>
        <v>3.5212583045594679E-2</v>
      </c>
      <c r="T397">
        <f t="shared" si="588"/>
        <v>3.5151153543737108E-2</v>
      </c>
      <c r="U397">
        <f t="shared" si="588"/>
        <v>3.5262633237892672E-2</v>
      </c>
      <c r="V397">
        <f t="shared" si="588"/>
        <v>3.5262633237892672E-2</v>
      </c>
      <c r="W397">
        <f t="shared" si="588"/>
        <v>3.5151153543737108E-2</v>
      </c>
      <c r="X397">
        <f t="shared" si="588"/>
        <v>3.5151153543737108E-2</v>
      </c>
      <c r="Y397">
        <f t="shared" si="588"/>
        <v>3.5151153543737108E-2</v>
      </c>
      <c r="Z397">
        <f t="shared" si="588"/>
        <v>3.5052332086494761E-2</v>
      </c>
      <c r="AA397">
        <f t="shared" si="588"/>
        <v>3.4646299315562248E-2</v>
      </c>
      <c r="AB397">
        <f t="shared" si="588"/>
        <v>3.5116793508155046E-2</v>
      </c>
      <c r="AC397">
        <f t="shared" si="588"/>
        <v>3.5151153543737108E-2</v>
      </c>
      <c r="AD397">
        <f t="shared" si="588"/>
        <v>3.5169515470473506E-2</v>
      </c>
      <c r="AE397">
        <f t="shared" si="588"/>
        <v>3.5151153543737108E-2</v>
      </c>
      <c r="AF397">
        <f t="shared" si="588"/>
        <v>3.5151153543737108E-2</v>
      </c>
      <c r="AG397">
        <f t="shared" si="588"/>
        <v>3.5151153543737108E-2</v>
      </c>
      <c r="AH397">
        <f t="shared" ref="AH397:BH397" si="589">IF(AH269=1,1/IF(AH394=1,AH352,AH373),0)</f>
        <v>3.5151153543737108E-2</v>
      </c>
      <c r="AI397">
        <f t="shared" si="589"/>
        <v>3.5167609559995684E-2</v>
      </c>
      <c r="AJ397">
        <f t="shared" si="589"/>
        <v>3.5151153543737108E-2</v>
      </c>
      <c r="AK397">
        <f t="shared" si="589"/>
        <v>3.516782211331821E-2</v>
      </c>
      <c r="AL397">
        <f t="shared" si="589"/>
        <v>3.5160361180789031E-2</v>
      </c>
      <c r="AM397">
        <f t="shared" si="589"/>
        <v>3.5126658326510511E-2</v>
      </c>
      <c r="AN397">
        <f t="shared" si="589"/>
        <v>3.5157076246354779E-2</v>
      </c>
      <c r="AO397">
        <f t="shared" si="589"/>
        <v>3.5135219231024917E-2</v>
      </c>
      <c r="AP397">
        <f t="shared" si="589"/>
        <v>3.5132384867146857E-2</v>
      </c>
      <c r="AQ397">
        <f t="shared" si="589"/>
        <v>3.5151153543737108E-2</v>
      </c>
      <c r="AR397">
        <f t="shared" si="589"/>
        <v>3.5151153543737108E-2</v>
      </c>
      <c r="AS397">
        <f t="shared" si="589"/>
        <v>3.4943634733217127E-2</v>
      </c>
      <c r="AT397">
        <f t="shared" si="589"/>
        <v>3.5151153543737108E-2</v>
      </c>
      <c r="AU397">
        <f t="shared" si="589"/>
        <v>3.5151153543737108E-2</v>
      </c>
      <c r="AV397">
        <f t="shared" si="589"/>
        <v>3.5151153543737108E-2</v>
      </c>
      <c r="AW397">
        <f t="shared" si="589"/>
        <v>3.5151153543737108E-2</v>
      </c>
      <c r="AX397">
        <f t="shared" si="589"/>
        <v>3.5151153543737108E-2</v>
      </c>
      <c r="AY397">
        <f t="shared" si="589"/>
        <v>3.5151153543737108E-2</v>
      </c>
      <c r="AZ397">
        <f t="shared" si="589"/>
        <v>3.5151153543737108E-2</v>
      </c>
      <c r="BA397">
        <f t="shared" si="589"/>
        <v>3.5151153543737108E-2</v>
      </c>
      <c r="BB397">
        <f t="shared" si="589"/>
        <v>3.5151153543737108E-2</v>
      </c>
      <c r="BC397">
        <f t="shared" si="589"/>
        <v>3.5151153543737108E-2</v>
      </c>
      <c r="BD397">
        <f t="shared" si="589"/>
        <v>3.5151153543737108E-2</v>
      </c>
      <c r="BE397">
        <f t="shared" si="589"/>
        <v>3.5151153543737108E-2</v>
      </c>
      <c r="BF397">
        <f t="shared" si="589"/>
        <v>3.5151153543737108E-2</v>
      </c>
      <c r="BG397">
        <f t="shared" si="589"/>
        <v>3.5151153543737108E-2</v>
      </c>
      <c r="BH397">
        <f t="shared" si="589"/>
        <v>3.5151153543737108E-2</v>
      </c>
    </row>
    <row r="398" spans="1:60" x14ac:dyDescent="0.25">
      <c r="A398" t="s">
        <v>856</v>
      </c>
      <c r="B398">
        <f t="shared" ref="B398:AG398" si="590">IF(B269=0,B353/B352,IF(B394=1,B361/B352,B391/B373))</f>
        <v>1.7452205506782198E-2</v>
      </c>
      <c r="C398">
        <f t="shared" si="590"/>
        <v>1.7455076470063363E-2</v>
      </c>
      <c r="D398">
        <f t="shared" si="590"/>
        <v>1.7452205506782198E-2</v>
      </c>
      <c r="E398">
        <f t="shared" si="590"/>
        <v>1.745694336405676E-2</v>
      </c>
      <c r="F398">
        <f t="shared" si="590"/>
        <v>1.7443066956643116E-2</v>
      </c>
      <c r="G398">
        <f t="shared" si="590"/>
        <v>1.7443066956643116E-2</v>
      </c>
      <c r="H398">
        <f t="shared" si="590"/>
        <v>1.743431293401404E-2</v>
      </c>
      <c r="I398">
        <f t="shared" si="590"/>
        <v>1.7437342514640717E-2</v>
      </c>
      <c r="J398">
        <f t="shared" si="590"/>
        <v>1.745907556482712E-2</v>
      </c>
      <c r="K398">
        <f t="shared" si="590"/>
        <v>1.7452205506782198E-2</v>
      </c>
      <c r="L398">
        <f t="shared" si="590"/>
        <v>3.0664911809362132E-2</v>
      </c>
      <c r="M398">
        <f t="shared" si="590"/>
        <v>3.06664954876367E-2</v>
      </c>
      <c r="N398">
        <f t="shared" si="590"/>
        <v>3.0686900336714368E-2</v>
      </c>
      <c r="O398">
        <f t="shared" si="590"/>
        <v>3.06664954876367E-2</v>
      </c>
      <c r="P398">
        <f t="shared" si="590"/>
        <v>3.0645461672713096E-2</v>
      </c>
      <c r="Q398">
        <f t="shared" si="590"/>
        <v>3.06664954876367E-2</v>
      </c>
      <c r="R398">
        <f t="shared" si="590"/>
        <v>2.8928770109186042E-2</v>
      </c>
      <c r="S398">
        <f t="shared" si="590"/>
        <v>2.7408151974404948E-2</v>
      </c>
      <c r="T398">
        <f t="shared" si="590"/>
        <v>3.06664954876367E-2</v>
      </c>
      <c r="U398">
        <f t="shared" si="590"/>
        <v>2.9330096548450101E-2</v>
      </c>
      <c r="V398">
        <f t="shared" si="590"/>
        <v>2.9330096548450101E-2</v>
      </c>
      <c r="W398">
        <f t="shared" si="590"/>
        <v>3.06664954876367E-2</v>
      </c>
      <c r="X398">
        <f t="shared" si="590"/>
        <v>3.06664954876367E-2</v>
      </c>
      <c r="Y398">
        <f t="shared" si="590"/>
        <v>3.06664954876367E-2</v>
      </c>
      <c r="Z398">
        <f t="shared" si="590"/>
        <v>3.6245200867422611E-2</v>
      </c>
      <c r="AA398">
        <f t="shared" si="590"/>
        <v>3.7960087214468891E-2</v>
      </c>
      <c r="AB398">
        <f t="shared" si="590"/>
        <v>3.2557207196830411E-2</v>
      </c>
      <c r="AC398">
        <f t="shared" si="590"/>
        <v>3.06664954876367E-2</v>
      </c>
      <c r="AD398">
        <f t="shared" si="590"/>
        <v>3.0675326005204295E-2</v>
      </c>
      <c r="AE398">
        <f t="shared" si="590"/>
        <v>3.06664954876367E-2</v>
      </c>
      <c r="AF398">
        <f t="shared" si="590"/>
        <v>3.06664954876367E-2</v>
      </c>
      <c r="AG398">
        <f t="shared" si="590"/>
        <v>3.06664954876367E-2</v>
      </c>
      <c r="AH398">
        <f t="shared" ref="AH398:BH398" si="591">IF(AH269=0,AH353/AH352,IF(AH394=1,AH361/AH352,AH391/AH373))</f>
        <v>3.06664954876367E-2</v>
      </c>
      <c r="AI398">
        <f t="shared" si="591"/>
        <v>3.0674425482845241E-2</v>
      </c>
      <c r="AJ398">
        <f t="shared" si="591"/>
        <v>3.06664954876367E-2</v>
      </c>
      <c r="AK398">
        <f t="shared" si="591"/>
        <v>3.0674526093872074E-2</v>
      </c>
      <c r="AL398">
        <f t="shared" si="591"/>
        <v>3.0670966977955894E-2</v>
      </c>
      <c r="AM398">
        <f t="shared" si="591"/>
        <v>3.101633475229186E-2</v>
      </c>
      <c r="AN398">
        <f t="shared" si="591"/>
        <v>3.0669381838520995E-2</v>
      </c>
      <c r="AO398">
        <f t="shared" si="591"/>
        <v>3.0893576214677664E-2</v>
      </c>
      <c r="AP398">
        <f t="shared" si="591"/>
        <v>3.0657102273551604E-2</v>
      </c>
      <c r="AQ398">
        <f t="shared" si="591"/>
        <v>3.06664954876367E-2</v>
      </c>
      <c r="AR398">
        <f t="shared" si="591"/>
        <v>3.2249511774723148E-2</v>
      </c>
      <c r="AS398">
        <f t="shared" si="591"/>
        <v>3.1926052464902106E-2</v>
      </c>
      <c r="AT398">
        <f t="shared" si="591"/>
        <v>3.06664954876367E-2</v>
      </c>
      <c r="AU398">
        <f t="shared" si="591"/>
        <v>3.06664954876367E-2</v>
      </c>
      <c r="AV398">
        <f t="shared" si="591"/>
        <v>3.06664954876367E-2</v>
      </c>
      <c r="AW398">
        <f t="shared" si="591"/>
        <v>3.06664954876367E-2</v>
      </c>
      <c r="AX398">
        <f t="shared" si="591"/>
        <v>3.06664954876367E-2</v>
      </c>
      <c r="AY398">
        <f t="shared" si="591"/>
        <v>3.06664954876367E-2</v>
      </c>
      <c r="AZ398">
        <f t="shared" si="591"/>
        <v>3.06664954876367E-2</v>
      </c>
      <c r="BA398">
        <f t="shared" si="591"/>
        <v>3.06664954876367E-2</v>
      </c>
      <c r="BB398">
        <f t="shared" si="591"/>
        <v>3.06664954876367E-2</v>
      </c>
      <c r="BC398">
        <f t="shared" si="591"/>
        <v>3.06664954876367E-2</v>
      </c>
      <c r="BD398">
        <f t="shared" si="591"/>
        <v>3.06664954876367E-2</v>
      </c>
      <c r="BE398">
        <f t="shared" si="591"/>
        <v>3.06664954876367E-2</v>
      </c>
      <c r="BF398">
        <f t="shared" si="591"/>
        <v>3.06664954876367E-2</v>
      </c>
      <c r="BG398">
        <f t="shared" si="591"/>
        <v>3.06664954876367E-2</v>
      </c>
      <c r="BH398">
        <f t="shared" si="591"/>
        <v>3.06664954876367E-2</v>
      </c>
    </row>
    <row r="400" spans="1:60" x14ac:dyDescent="0.25">
      <c r="A400" t="s">
        <v>857</v>
      </c>
      <c r="B400">
        <f t="shared" ref="B400:AG400" si="592">B396+B397+B398</f>
        <v>0.40578903466324201</v>
      </c>
      <c r="C400">
        <f t="shared" si="592"/>
        <v>0.40578920093067961</v>
      </c>
      <c r="D400">
        <f t="shared" si="592"/>
        <v>0.40578903466324201</v>
      </c>
      <c r="E400">
        <f t="shared" si="592"/>
        <v>0.40578930905182764</v>
      </c>
      <c r="F400">
        <f t="shared" si="592"/>
        <v>0.40574988595678119</v>
      </c>
      <c r="G400">
        <f t="shared" si="592"/>
        <v>0.40574988595678119</v>
      </c>
      <c r="H400">
        <f t="shared" si="592"/>
        <v>0.40571214377288017</v>
      </c>
      <c r="I400">
        <f t="shared" si="592"/>
        <v>0.40572580510562978</v>
      </c>
      <c r="J400">
        <f t="shared" si="592"/>
        <v>0.40581846563347379</v>
      </c>
      <c r="K400">
        <f t="shared" si="592"/>
        <v>0.40578903466324201</v>
      </c>
      <c r="L400">
        <f t="shared" si="592"/>
        <v>0.41012764205043412</v>
      </c>
      <c r="M400">
        <f t="shared" si="592"/>
        <v>0.41012703552169893</v>
      </c>
      <c r="N400">
        <f t="shared" si="592"/>
        <v>0.41011869251944821</v>
      </c>
      <c r="O400">
        <f t="shared" si="592"/>
        <v>0.41012703552169893</v>
      </c>
      <c r="P400">
        <f t="shared" si="592"/>
        <v>0.41013466108757213</v>
      </c>
      <c r="Q400">
        <f t="shared" si="592"/>
        <v>0.41012703552169893</v>
      </c>
      <c r="R400">
        <f t="shared" si="592"/>
        <v>0.40224327931404358</v>
      </c>
      <c r="S400">
        <f t="shared" si="592"/>
        <v>0.39534481096471896</v>
      </c>
      <c r="T400">
        <f t="shared" si="592"/>
        <v>0.41012703552169893</v>
      </c>
      <c r="U400">
        <f t="shared" si="592"/>
        <v>0.4099321157307616</v>
      </c>
      <c r="V400">
        <f t="shared" si="592"/>
        <v>0.4099321157307616</v>
      </c>
      <c r="W400">
        <f t="shared" si="592"/>
        <v>0.41012703552169893</v>
      </c>
      <c r="X400">
        <f t="shared" si="592"/>
        <v>0.41012703552169893</v>
      </c>
      <c r="Y400">
        <f t="shared" si="592"/>
        <v>0.41012703552169893</v>
      </c>
      <c r="Z400">
        <f t="shared" si="592"/>
        <v>0.43543924299290881</v>
      </c>
      <c r="AA400">
        <f t="shared" si="592"/>
        <v>0.41116494804459658</v>
      </c>
      <c r="AB400">
        <f t="shared" si="592"/>
        <v>0.41870529782757687</v>
      </c>
      <c r="AC400">
        <f t="shared" si="592"/>
        <v>0.41012703552169893</v>
      </c>
      <c r="AD400">
        <f t="shared" si="592"/>
        <v>0.4101235488547107</v>
      </c>
      <c r="AE400">
        <f t="shared" si="592"/>
        <v>0.41012703552169893</v>
      </c>
      <c r="AF400">
        <f t="shared" si="592"/>
        <v>0.41012703552169893</v>
      </c>
      <c r="AG400">
        <f t="shared" si="592"/>
        <v>0.41012703552169893</v>
      </c>
      <c r="AH400">
        <f t="shared" ref="AH400:BH400" si="593">AH396+AH397+AH398</f>
        <v>0.41012703552169893</v>
      </c>
      <c r="AI400">
        <f t="shared" si="593"/>
        <v>0.4101239127670353</v>
      </c>
      <c r="AJ400">
        <f t="shared" si="593"/>
        <v>0.41012703552169893</v>
      </c>
      <c r="AK400">
        <f t="shared" si="593"/>
        <v>0.41012387220508295</v>
      </c>
      <c r="AL400">
        <f t="shared" si="593"/>
        <v>0.41012529254872576</v>
      </c>
      <c r="AM400">
        <f t="shared" si="593"/>
        <v>0.41066627395548183</v>
      </c>
      <c r="AN400">
        <f t="shared" si="593"/>
        <v>0.41012591563990497</v>
      </c>
      <c r="AO400">
        <f t="shared" si="593"/>
        <v>0.41047707497482006</v>
      </c>
      <c r="AP400">
        <f t="shared" si="593"/>
        <v>0.41013055353908584</v>
      </c>
      <c r="AQ400">
        <f t="shared" si="593"/>
        <v>0.41012703552169893</v>
      </c>
      <c r="AR400">
        <f t="shared" si="593"/>
        <v>0.41735514326633211</v>
      </c>
      <c r="AS400">
        <f t="shared" si="593"/>
        <v>0.41033635984648709</v>
      </c>
      <c r="AT400">
        <f t="shared" si="593"/>
        <v>0.41012703552169893</v>
      </c>
      <c r="AU400">
        <f t="shared" si="593"/>
        <v>0.41012703552169893</v>
      </c>
      <c r="AV400">
        <f t="shared" si="593"/>
        <v>0.41012703552169893</v>
      </c>
      <c r="AW400">
        <f t="shared" si="593"/>
        <v>0.41012703552169893</v>
      </c>
      <c r="AX400">
        <f t="shared" si="593"/>
        <v>0.41012703552169893</v>
      </c>
      <c r="AY400">
        <f t="shared" si="593"/>
        <v>0.41012703552169893</v>
      </c>
      <c r="AZ400">
        <f t="shared" si="593"/>
        <v>0.41012703552169893</v>
      </c>
      <c r="BA400">
        <f t="shared" si="593"/>
        <v>0.41012703552169893</v>
      </c>
      <c r="BB400">
        <f t="shared" si="593"/>
        <v>0.41012703552169893</v>
      </c>
      <c r="BC400">
        <f t="shared" si="593"/>
        <v>0.41012703552169893</v>
      </c>
      <c r="BD400">
        <f t="shared" si="593"/>
        <v>0.41012703552169893</v>
      </c>
      <c r="BE400">
        <f t="shared" si="593"/>
        <v>0.41012703552169893</v>
      </c>
      <c r="BF400">
        <f t="shared" si="593"/>
        <v>0.41012703552169893</v>
      </c>
      <c r="BG400">
        <f t="shared" si="593"/>
        <v>0.41012703552169893</v>
      </c>
      <c r="BH400">
        <f t="shared" si="593"/>
        <v>0.41012703552169893</v>
      </c>
    </row>
    <row r="401" spans="1:60" x14ac:dyDescent="0.25">
      <c r="A401" t="s">
        <v>858</v>
      </c>
      <c r="B401">
        <f t="shared" ref="B401:AG401" si="594">(B$52*0.01*SwordSpec*(B400+B296*B84/B$46)+B$55*0.01*SwordSpec*B296*B85/B$47)*B84</f>
        <v>0</v>
      </c>
      <c r="C401">
        <f t="shared" si="594"/>
        <v>0</v>
      </c>
      <c r="D401">
        <f t="shared" si="594"/>
        <v>0</v>
      </c>
      <c r="E401">
        <f t="shared" si="594"/>
        <v>0</v>
      </c>
      <c r="F401">
        <f t="shared" si="594"/>
        <v>0</v>
      </c>
      <c r="G401">
        <f t="shared" si="594"/>
        <v>0</v>
      </c>
      <c r="H401">
        <f t="shared" si="594"/>
        <v>0</v>
      </c>
      <c r="I401">
        <f t="shared" si="594"/>
        <v>0</v>
      </c>
      <c r="J401">
        <f t="shared" si="594"/>
        <v>0</v>
      </c>
      <c r="K401">
        <f t="shared" si="594"/>
        <v>0</v>
      </c>
      <c r="L401">
        <f t="shared" si="594"/>
        <v>0</v>
      </c>
      <c r="M401">
        <f t="shared" si="594"/>
        <v>0</v>
      </c>
      <c r="N401">
        <f t="shared" si="594"/>
        <v>0</v>
      </c>
      <c r="O401">
        <f t="shared" si="594"/>
        <v>0</v>
      </c>
      <c r="P401">
        <f t="shared" si="594"/>
        <v>0</v>
      </c>
      <c r="Q401">
        <f t="shared" si="594"/>
        <v>0</v>
      </c>
      <c r="R401">
        <f t="shared" si="594"/>
        <v>0</v>
      </c>
      <c r="S401">
        <f t="shared" si="594"/>
        <v>0</v>
      </c>
      <c r="T401">
        <f t="shared" si="594"/>
        <v>0</v>
      </c>
      <c r="U401">
        <f t="shared" si="594"/>
        <v>0</v>
      </c>
      <c r="V401">
        <f t="shared" si="594"/>
        <v>0</v>
      </c>
      <c r="W401">
        <f t="shared" si="594"/>
        <v>0</v>
      </c>
      <c r="X401">
        <f t="shared" si="594"/>
        <v>0</v>
      </c>
      <c r="Y401">
        <f t="shared" si="594"/>
        <v>0</v>
      </c>
      <c r="Z401">
        <f t="shared" si="594"/>
        <v>0</v>
      </c>
      <c r="AA401">
        <f t="shared" si="594"/>
        <v>0</v>
      </c>
      <c r="AB401">
        <f t="shared" si="594"/>
        <v>0</v>
      </c>
      <c r="AC401">
        <f t="shared" si="594"/>
        <v>0</v>
      </c>
      <c r="AD401">
        <f t="shared" si="594"/>
        <v>0</v>
      </c>
      <c r="AE401">
        <f t="shared" si="594"/>
        <v>0</v>
      </c>
      <c r="AF401">
        <f t="shared" si="594"/>
        <v>0</v>
      </c>
      <c r="AG401">
        <f t="shared" si="594"/>
        <v>0</v>
      </c>
      <c r="AH401">
        <f t="shared" ref="AH401:BH401" si="595">(AH$52*0.01*SwordSpec*(AH400+AH296*AH84/AH$46)+AH$55*0.01*SwordSpec*AH296*AH85/AH$47)*AH84</f>
        <v>0</v>
      </c>
      <c r="AI401">
        <f t="shared" si="595"/>
        <v>0</v>
      </c>
      <c r="AJ401">
        <f t="shared" si="595"/>
        <v>0</v>
      </c>
      <c r="AK401">
        <f t="shared" si="595"/>
        <v>0</v>
      </c>
      <c r="AL401">
        <f t="shared" si="595"/>
        <v>0</v>
      </c>
      <c r="AM401">
        <f t="shared" si="595"/>
        <v>0</v>
      </c>
      <c r="AN401">
        <f t="shared" si="595"/>
        <v>0</v>
      </c>
      <c r="AO401">
        <f t="shared" si="595"/>
        <v>0</v>
      </c>
      <c r="AP401">
        <f t="shared" si="595"/>
        <v>0</v>
      </c>
      <c r="AQ401">
        <f t="shared" si="595"/>
        <v>0</v>
      </c>
      <c r="AR401">
        <f t="shared" si="595"/>
        <v>0</v>
      </c>
      <c r="AS401">
        <f t="shared" si="595"/>
        <v>0</v>
      </c>
      <c r="AT401">
        <f t="shared" si="595"/>
        <v>0</v>
      </c>
      <c r="AU401">
        <f t="shared" si="595"/>
        <v>0</v>
      </c>
      <c r="AV401">
        <f t="shared" si="595"/>
        <v>0</v>
      </c>
      <c r="AW401">
        <f t="shared" si="595"/>
        <v>0</v>
      </c>
      <c r="AX401">
        <f t="shared" si="595"/>
        <v>0</v>
      </c>
      <c r="AY401">
        <f t="shared" si="595"/>
        <v>0</v>
      </c>
      <c r="AZ401">
        <f t="shared" si="595"/>
        <v>0</v>
      </c>
      <c r="BA401">
        <f t="shared" si="595"/>
        <v>0</v>
      </c>
      <c r="BB401">
        <f t="shared" si="595"/>
        <v>0</v>
      </c>
      <c r="BC401">
        <f t="shared" si="595"/>
        <v>0</v>
      </c>
      <c r="BD401">
        <f t="shared" si="595"/>
        <v>0</v>
      </c>
      <c r="BE401">
        <f t="shared" si="595"/>
        <v>0</v>
      </c>
      <c r="BF401">
        <f t="shared" si="595"/>
        <v>0</v>
      </c>
      <c r="BG401">
        <f t="shared" si="595"/>
        <v>0</v>
      </c>
      <c r="BH401">
        <f t="shared" si="595"/>
        <v>0</v>
      </c>
    </row>
    <row r="403" spans="1:60" x14ac:dyDescent="0.25">
      <c r="A403" s="44" t="s">
        <v>859</v>
      </c>
      <c r="B403">
        <f t="shared" ref="B403:AG403" si="596">(B296/B$46+B401)*B84+B400</f>
        <v>1.230544068070669</v>
      </c>
      <c r="C403">
        <f t="shared" si="596"/>
        <v>1.2305442343381066</v>
      </c>
      <c r="D403">
        <f t="shared" si="596"/>
        <v>1.230544068070669</v>
      </c>
      <c r="E403">
        <f t="shared" si="596"/>
        <v>1.2305443424592546</v>
      </c>
      <c r="F403">
        <f t="shared" si="596"/>
        <v>1.2302316062042045</v>
      </c>
      <c r="G403">
        <f t="shared" si="596"/>
        <v>1.2302316062042045</v>
      </c>
      <c r="H403">
        <f t="shared" si="596"/>
        <v>1.2301938640203034</v>
      </c>
      <c r="I403">
        <f t="shared" si="596"/>
        <v>1.2302075253530531</v>
      </c>
      <c r="J403">
        <f t="shared" si="596"/>
        <v>1.2307789687095023</v>
      </c>
      <c r="K403">
        <f t="shared" si="596"/>
        <v>1.230544068070669</v>
      </c>
      <c r="L403">
        <f t="shared" si="596"/>
        <v>1.234882675457861</v>
      </c>
      <c r="M403">
        <f t="shared" si="596"/>
        <v>1.2348820689291258</v>
      </c>
      <c r="N403">
        <f t="shared" si="596"/>
        <v>1.2678639272631722</v>
      </c>
      <c r="O403">
        <f t="shared" si="596"/>
        <v>1.2348820689291258</v>
      </c>
      <c r="P403">
        <f t="shared" si="596"/>
        <v>1.2043432117762054</v>
      </c>
      <c r="Q403">
        <f t="shared" si="596"/>
        <v>1.2348820689291258</v>
      </c>
      <c r="R403">
        <f t="shared" si="596"/>
        <v>1.2269983127214705</v>
      </c>
      <c r="S403">
        <f t="shared" si="596"/>
        <v>1.2200998443721458</v>
      </c>
      <c r="T403">
        <f t="shared" si="596"/>
        <v>1.2348820689291258</v>
      </c>
      <c r="U403">
        <f t="shared" si="596"/>
        <v>1.2346871491381886</v>
      </c>
      <c r="V403">
        <f t="shared" si="596"/>
        <v>1.2346871491381886</v>
      </c>
      <c r="W403">
        <f t="shared" si="596"/>
        <v>1.2348820689291258</v>
      </c>
      <c r="X403">
        <f t="shared" si="596"/>
        <v>1.2348820689291258</v>
      </c>
      <c r="Y403">
        <f t="shared" si="596"/>
        <v>1.2348820689291258</v>
      </c>
      <c r="Z403">
        <f t="shared" si="596"/>
        <v>1.2601942764003358</v>
      </c>
      <c r="AA403">
        <f t="shared" si="596"/>
        <v>1.2359199814520236</v>
      </c>
      <c r="AB403">
        <f t="shared" si="596"/>
        <v>1.2434603312350039</v>
      </c>
      <c r="AC403">
        <f t="shared" si="596"/>
        <v>1.2348820689291258</v>
      </c>
      <c r="AD403">
        <f t="shared" si="596"/>
        <v>1.2348785822621378</v>
      </c>
      <c r="AE403">
        <f t="shared" si="596"/>
        <v>1.2348820689291258</v>
      </c>
      <c r="AF403">
        <f t="shared" si="596"/>
        <v>1.2348820689291258</v>
      </c>
      <c r="AG403">
        <f t="shared" si="596"/>
        <v>1.2348820689291258</v>
      </c>
      <c r="AH403">
        <f t="shared" ref="AH403:BH403" si="597">(AH296/AH$46+AH401)*AH84+AH400</f>
        <v>1.2348820689291258</v>
      </c>
      <c r="AI403">
        <f t="shared" si="597"/>
        <v>1.2348789461744623</v>
      </c>
      <c r="AJ403">
        <f t="shared" si="597"/>
        <v>1.2348820689291258</v>
      </c>
      <c r="AK403">
        <f t="shared" si="597"/>
        <v>1.23487890561251</v>
      </c>
      <c r="AL403">
        <f t="shared" si="597"/>
        <v>1.2348803259561527</v>
      </c>
      <c r="AM403">
        <f t="shared" si="597"/>
        <v>1.2389348386959966</v>
      </c>
      <c r="AN403">
        <f t="shared" si="597"/>
        <v>1.2348809490473318</v>
      </c>
      <c r="AO403">
        <f t="shared" si="597"/>
        <v>1.237512821703725</v>
      </c>
      <c r="AP403">
        <f t="shared" si="597"/>
        <v>1.2348855869465127</v>
      </c>
      <c r="AQ403">
        <f t="shared" si="597"/>
        <v>1.2348820689291258</v>
      </c>
      <c r="AR403">
        <f t="shared" si="597"/>
        <v>1.242110176673759</v>
      </c>
      <c r="AS403">
        <f t="shared" si="597"/>
        <v>1.235091393253914</v>
      </c>
      <c r="AT403">
        <f t="shared" si="597"/>
        <v>1.2348820689291258</v>
      </c>
      <c r="AU403">
        <f t="shared" si="597"/>
        <v>1.2348820689291258</v>
      </c>
      <c r="AV403">
        <f t="shared" si="597"/>
        <v>1.2348820689291258</v>
      </c>
      <c r="AW403">
        <f t="shared" si="597"/>
        <v>1.2348820689291258</v>
      </c>
      <c r="AX403">
        <f t="shared" si="597"/>
        <v>1.2348820689291258</v>
      </c>
      <c r="AY403">
        <f t="shared" si="597"/>
        <v>1.2348820689291258</v>
      </c>
      <c r="AZ403">
        <f t="shared" si="597"/>
        <v>1.2348820689291258</v>
      </c>
      <c r="BA403">
        <f t="shared" si="597"/>
        <v>1.2348820689291258</v>
      </c>
      <c r="BB403">
        <f t="shared" si="597"/>
        <v>1.2348820689291258</v>
      </c>
      <c r="BC403">
        <f t="shared" si="597"/>
        <v>1.2348820689291258</v>
      </c>
      <c r="BD403">
        <f t="shared" si="597"/>
        <v>1.2348820689291258</v>
      </c>
      <c r="BE403">
        <f t="shared" si="597"/>
        <v>1.2348820689291258</v>
      </c>
      <c r="BF403">
        <f t="shared" si="597"/>
        <v>1.2348820689291258</v>
      </c>
      <c r="BG403">
        <f t="shared" si="597"/>
        <v>1.2348820689291258</v>
      </c>
      <c r="BH403">
        <f t="shared" si="597"/>
        <v>1.2348820689291258</v>
      </c>
    </row>
    <row r="404" spans="1:60" x14ac:dyDescent="0.25">
      <c r="A404" s="44" t="s">
        <v>860</v>
      </c>
      <c r="B404">
        <f t="shared" ref="B404:AG404" si="598">B296*B85/B$47</f>
        <v>1.5316879191852217</v>
      </c>
      <c r="C404">
        <f t="shared" si="598"/>
        <v>1.5316879191852217</v>
      </c>
      <c r="D404">
        <f t="shared" si="598"/>
        <v>1.5316879191852217</v>
      </c>
      <c r="E404">
        <f t="shared" si="598"/>
        <v>1.5316879191852217</v>
      </c>
      <c r="F404">
        <f t="shared" si="598"/>
        <v>1.5311803376023576</v>
      </c>
      <c r="G404">
        <f t="shared" si="598"/>
        <v>1.5311803376023576</v>
      </c>
      <c r="H404">
        <f t="shared" si="598"/>
        <v>1.5311803376023576</v>
      </c>
      <c r="I404">
        <f t="shared" si="598"/>
        <v>1.5311803376023578</v>
      </c>
      <c r="J404">
        <f t="shared" si="598"/>
        <v>1.5320695057126246</v>
      </c>
      <c r="K404">
        <f t="shared" si="598"/>
        <v>1.5316879191852217</v>
      </c>
      <c r="L404">
        <f t="shared" si="598"/>
        <v>1.5316879191852217</v>
      </c>
      <c r="M404">
        <f t="shared" si="598"/>
        <v>1.5316879191852217</v>
      </c>
      <c r="N404">
        <f t="shared" si="598"/>
        <v>1.5316879191852217</v>
      </c>
      <c r="O404">
        <f t="shared" si="598"/>
        <v>1.5316879191852217</v>
      </c>
      <c r="P404">
        <f t="shared" si="598"/>
        <v>1.5316879191852217</v>
      </c>
      <c r="Q404">
        <f t="shared" si="598"/>
        <v>1.5316879191852217</v>
      </c>
      <c r="R404">
        <f t="shared" si="598"/>
        <v>1.4295753912395401</v>
      </c>
      <c r="S404">
        <f t="shared" si="598"/>
        <v>1.3402269292870688</v>
      </c>
      <c r="T404">
        <f t="shared" si="598"/>
        <v>1.5316879191852217</v>
      </c>
      <c r="U404">
        <f t="shared" si="598"/>
        <v>1.5316879191852217</v>
      </c>
      <c r="V404">
        <f t="shared" si="598"/>
        <v>1.5316879191852217</v>
      </c>
      <c r="W404">
        <f t="shared" si="598"/>
        <v>1.5316879191852217</v>
      </c>
      <c r="X404">
        <f t="shared" si="598"/>
        <v>1.5316879191852217</v>
      </c>
      <c r="Y404">
        <f t="shared" si="598"/>
        <v>1.5316879191852217</v>
      </c>
      <c r="Z404">
        <f t="shared" si="598"/>
        <v>1.5316879191852217</v>
      </c>
      <c r="AA404">
        <f t="shared" si="598"/>
        <v>1.5316879191852217</v>
      </c>
      <c r="AB404">
        <f t="shared" si="598"/>
        <v>1.5316879191852217</v>
      </c>
      <c r="AC404">
        <f t="shared" si="598"/>
        <v>1.5316879191852217</v>
      </c>
      <c r="AD404">
        <f t="shared" si="598"/>
        <v>1.5316879191852217</v>
      </c>
      <c r="AE404">
        <f t="shared" si="598"/>
        <v>1.5316879191852217</v>
      </c>
      <c r="AF404">
        <f t="shared" si="598"/>
        <v>1.5316879191852217</v>
      </c>
      <c r="AG404">
        <f t="shared" si="598"/>
        <v>1.5316879191852217</v>
      </c>
      <c r="AH404">
        <f t="shared" ref="AH404:BH404" si="599">AH296*AH85/AH$47</f>
        <v>1.5316879191852217</v>
      </c>
      <c r="AI404">
        <f t="shared" si="599"/>
        <v>1.5316879191852217</v>
      </c>
      <c r="AJ404">
        <f t="shared" si="599"/>
        <v>1.5316879191852217</v>
      </c>
      <c r="AK404">
        <f t="shared" si="599"/>
        <v>1.5316879191852217</v>
      </c>
      <c r="AL404">
        <f t="shared" si="599"/>
        <v>1.5316879191852217</v>
      </c>
      <c r="AM404">
        <f t="shared" si="599"/>
        <v>1.5382130488038135</v>
      </c>
      <c r="AN404">
        <f t="shared" si="599"/>
        <v>1.5316879191852217</v>
      </c>
      <c r="AO404">
        <f t="shared" si="599"/>
        <v>1.5359235296393949</v>
      </c>
      <c r="AP404">
        <f t="shared" si="599"/>
        <v>1.5316879191852217</v>
      </c>
      <c r="AQ404">
        <f t="shared" si="599"/>
        <v>1.5316879191852217</v>
      </c>
      <c r="AR404">
        <f t="shared" si="599"/>
        <v>1.5316879191852217</v>
      </c>
      <c r="AS404">
        <f t="shared" si="599"/>
        <v>1.5316879191852217</v>
      </c>
      <c r="AT404">
        <f t="shared" si="599"/>
        <v>1.5316879191852217</v>
      </c>
      <c r="AU404">
        <f t="shared" si="599"/>
        <v>1.5316879191852217</v>
      </c>
      <c r="AV404">
        <f t="shared" si="599"/>
        <v>1.5316879191852217</v>
      </c>
      <c r="AW404">
        <f t="shared" si="599"/>
        <v>1.5316879191852217</v>
      </c>
      <c r="AX404">
        <f t="shared" si="599"/>
        <v>1.5316879191852217</v>
      </c>
      <c r="AY404">
        <f t="shared" si="599"/>
        <v>1.5316879191852217</v>
      </c>
      <c r="AZ404">
        <f t="shared" si="599"/>
        <v>1.5316879191852217</v>
      </c>
      <c r="BA404">
        <f t="shared" si="599"/>
        <v>1.5316879191852217</v>
      </c>
      <c r="BB404">
        <f t="shared" si="599"/>
        <v>1.5316879191852217</v>
      </c>
      <c r="BC404">
        <f t="shared" si="599"/>
        <v>1.5316879191852217</v>
      </c>
      <c r="BD404">
        <f t="shared" si="599"/>
        <v>1.5316879191852217</v>
      </c>
      <c r="BE404">
        <f t="shared" si="599"/>
        <v>1.5316879191852217</v>
      </c>
      <c r="BF404">
        <f t="shared" si="599"/>
        <v>1.5316879191852217</v>
      </c>
      <c r="BG404">
        <f t="shared" si="599"/>
        <v>1.5316879191852217</v>
      </c>
      <c r="BH404">
        <f t="shared" si="599"/>
        <v>1.5316879191852217</v>
      </c>
    </row>
    <row r="405" spans="1:60" x14ac:dyDescent="0.25">
      <c r="A405" s="44" t="s">
        <v>861</v>
      </c>
      <c r="B405">
        <f t="shared" ref="B405:AG405" si="600">0.5*B$36*(B403+B404)/8</f>
        <v>0</v>
      </c>
      <c r="C405">
        <f t="shared" si="600"/>
        <v>0</v>
      </c>
      <c r="D405">
        <f t="shared" si="600"/>
        <v>0</v>
      </c>
      <c r="E405">
        <f t="shared" si="600"/>
        <v>0</v>
      </c>
      <c r="F405">
        <f t="shared" si="600"/>
        <v>0</v>
      </c>
      <c r="G405">
        <f t="shared" si="600"/>
        <v>0</v>
      </c>
      <c r="H405">
        <f t="shared" si="600"/>
        <v>0</v>
      </c>
      <c r="I405">
        <f t="shared" si="600"/>
        <v>0</v>
      </c>
      <c r="J405">
        <f t="shared" si="600"/>
        <v>0</v>
      </c>
      <c r="K405">
        <f t="shared" si="600"/>
        <v>0</v>
      </c>
      <c r="L405">
        <f t="shared" si="600"/>
        <v>0</v>
      </c>
      <c r="M405">
        <f t="shared" si="600"/>
        <v>0</v>
      </c>
      <c r="N405">
        <f t="shared" si="600"/>
        <v>0</v>
      </c>
      <c r="O405">
        <f t="shared" si="600"/>
        <v>0</v>
      </c>
      <c r="P405">
        <f t="shared" si="600"/>
        <v>0</v>
      </c>
      <c r="Q405">
        <f t="shared" si="600"/>
        <v>0</v>
      </c>
      <c r="R405">
        <f t="shared" si="600"/>
        <v>0</v>
      </c>
      <c r="S405">
        <f t="shared" si="600"/>
        <v>0</v>
      </c>
      <c r="T405">
        <f t="shared" si="600"/>
        <v>0</v>
      </c>
      <c r="U405">
        <f t="shared" si="600"/>
        <v>0</v>
      </c>
      <c r="V405">
        <f t="shared" si="600"/>
        <v>0</v>
      </c>
      <c r="W405">
        <f t="shared" si="600"/>
        <v>0</v>
      </c>
      <c r="X405">
        <f t="shared" si="600"/>
        <v>0</v>
      </c>
      <c r="Y405">
        <f t="shared" si="600"/>
        <v>0</v>
      </c>
      <c r="Z405">
        <f t="shared" si="600"/>
        <v>0</v>
      </c>
      <c r="AA405">
        <f t="shared" si="600"/>
        <v>0</v>
      </c>
      <c r="AB405">
        <f t="shared" si="600"/>
        <v>0</v>
      </c>
      <c r="AC405">
        <f t="shared" si="600"/>
        <v>0</v>
      </c>
      <c r="AD405">
        <f t="shared" si="600"/>
        <v>0</v>
      </c>
      <c r="AE405">
        <f t="shared" si="600"/>
        <v>0</v>
      </c>
      <c r="AF405">
        <f t="shared" si="600"/>
        <v>0</v>
      </c>
      <c r="AG405">
        <f t="shared" si="600"/>
        <v>0</v>
      </c>
      <c r="AH405">
        <f t="shared" ref="AH405:BH405" si="601">0.5*AH$36*(AH403+AH404)/8</f>
        <v>0</v>
      </c>
      <c r="AI405">
        <f t="shared" si="601"/>
        <v>0</v>
      </c>
      <c r="AJ405">
        <f t="shared" si="601"/>
        <v>0</v>
      </c>
      <c r="AK405">
        <f t="shared" si="601"/>
        <v>0</v>
      </c>
      <c r="AL405">
        <f t="shared" si="601"/>
        <v>0</v>
      </c>
      <c r="AM405">
        <f t="shared" si="601"/>
        <v>0</v>
      </c>
      <c r="AN405">
        <f t="shared" si="601"/>
        <v>0</v>
      </c>
      <c r="AO405">
        <f t="shared" si="601"/>
        <v>0</v>
      </c>
      <c r="AP405">
        <f t="shared" si="601"/>
        <v>0</v>
      </c>
      <c r="AQ405">
        <f t="shared" si="601"/>
        <v>0</v>
      </c>
      <c r="AR405">
        <f t="shared" si="601"/>
        <v>0</v>
      </c>
      <c r="AS405">
        <f t="shared" si="601"/>
        <v>0</v>
      </c>
      <c r="AT405">
        <f t="shared" si="601"/>
        <v>0</v>
      </c>
      <c r="AU405">
        <f t="shared" si="601"/>
        <v>0</v>
      </c>
      <c r="AV405">
        <f t="shared" si="601"/>
        <v>0</v>
      </c>
      <c r="AW405">
        <f t="shared" si="601"/>
        <v>0</v>
      </c>
      <c r="AX405">
        <f t="shared" si="601"/>
        <v>0</v>
      </c>
      <c r="AY405">
        <f t="shared" si="601"/>
        <v>0</v>
      </c>
      <c r="AZ405">
        <f t="shared" si="601"/>
        <v>0</v>
      </c>
      <c r="BA405">
        <f t="shared" si="601"/>
        <v>0</v>
      </c>
      <c r="BB405">
        <f t="shared" si="601"/>
        <v>0</v>
      </c>
      <c r="BC405">
        <f t="shared" si="601"/>
        <v>0.17291062425714671</v>
      </c>
      <c r="BD405">
        <f t="shared" si="601"/>
        <v>0</v>
      </c>
      <c r="BE405">
        <f t="shared" si="601"/>
        <v>0</v>
      </c>
      <c r="BF405">
        <f t="shared" si="601"/>
        <v>0</v>
      </c>
      <c r="BG405">
        <f t="shared" si="601"/>
        <v>0</v>
      </c>
      <c r="BH405">
        <f t="shared" si="601"/>
        <v>0</v>
      </c>
    </row>
    <row r="406" spans="1:60" x14ac:dyDescent="0.25">
      <c r="A406" s="44" t="s">
        <v>862</v>
      </c>
      <c r="B406">
        <f t="shared" ref="B406:AG406" si="602">0.5*B$37*(B403+B404)/7</f>
        <v>0</v>
      </c>
      <c r="C406">
        <f t="shared" si="602"/>
        <v>0</v>
      </c>
      <c r="D406">
        <f t="shared" si="602"/>
        <v>0</v>
      </c>
      <c r="E406">
        <f t="shared" si="602"/>
        <v>0</v>
      </c>
      <c r="F406">
        <f t="shared" si="602"/>
        <v>0</v>
      </c>
      <c r="G406">
        <f t="shared" si="602"/>
        <v>0</v>
      </c>
      <c r="H406">
        <f t="shared" si="602"/>
        <v>0</v>
      </c>
      <c r="I406">
        <f t="shared" si="602"/>
        <v>0</v>
      </c>
      <c r="J406">
        <f t="shared" si="602"/>
        <v>0</v>
      </c>
      <c r="K406">
        <f t="shared" si="602"/>
        <v>0</v>
      </c>
      <c r="L406">
        <f t="shared" si="602"/>
        <v>0</v>
      </c>
      <c r="M406">
        <f t="shared" si="602"/>
        <v>0</v>
      </c>
      <c r="N406">
        <f t="shared" si="602"/>
        <v>0</v>
      </c>
      <c r="O406">
        <f t="shared" si="602"/>
        <v>0</v>
      </c>
      <c r="P406">
        <f t="shared" si="602"/>
        <v>0</v>
      </c>
      <c r="Q406">
        <f t="shared" si="602"/>
        <v>0</v>
      </c>
      <c r="R406">
        <f t="shared" si="602"/>
        <v>0</v>
      </c>
      <c r="S406">
        <f t="shared" si="602"/>
        <v>0</v>
      </c>
      <c r="T406">
        <f t="shared" si="602"/>
        <v>0</v>
      </c>
      <c r="U406">
        <f t="shared" si="602"/>
        <v>0</v>
      </c>
      <c r="V406">
        <f t="shared" si="602"/>
        <v>0</v>
      </c>
      <c r="W406">
        <f t="shared" si="602"/>
        <v>0</v>
      </c>
      <c r="X406">
        <f t="shared" si="602"/>
        <v>0</v>
      </c>
      <c r="Y406">
        <f t="shared" si="602"/>
        <v>0</v>
      </c>
      <c r="Z406">
        <f t="shared" si="602"/>
        <v>0</v>
      </c>
      <c r="AA406">
        <f t="shared" si="602"/>
        <v>0</v>
      </c>
      <c r="AB406">
        <f t="shared" si="602"/>
        <v>0</v>
      </c>
      <c r="AC406">
        <f t="shared" si="602"/>
        <v>0</v>
      </c>
      <c r="AD406">
        <f t="shared" si="602"/>
        <v>0</v>
      </c>
      <c r="AE406">
        <f t="shared" si="602"/>
        <v>0</v>
      </c>
      <c r="AF406">
        <f t="shared" si="602"/>
        <v>0</v>
      </c>
      <c r="AG406">
        <f t="shared" si="602"/>
        <v>0</v>
      </c>
      <c r="AH406">
        <f t="shared" ref="AH406:BH406" si="603">0.5*AH$37*(AH403+AH404)/7</f>
        <v>0</v>
      </c>
      <c r="AI406">
        <f t="shared" si="603"/>
        <v>0</v>
      </c>
      <c r="AJ406">
        <f t="shared" si="603"/>
        <v>0</v>
      </c>
      <c r="AK406">
        <f t="shared" si="603"/>
        <v>0</v>
      </c>
      <c r="AL406">
        <f t="shared" si="603"/>
        <v>0</v>
      </c>
      <c r="AM406">
        <f t="shared" si="603"/>
        <v>0</v>
      </c>
      <c r="AN406">
        <f t="shared" si="603"/>
        <v>0</v>
      </c>
      <c r="AO406">
        <f t="shared" si="603"/>
        <v>0</v>
      </c>
      <c r="AP406">
        <f t="shared" si="603"/>
        <v>0</v>
      </c>
      <c r="AQ406">
        <f t="shared" si="603"/>
        <v>0</v>
      </c>
      <c r="AR406">
        <f t="shared" si="603"/>
        <v>0</v>
      </c>
      <c r="AS406">
        <f t="shared" si="603"/>
        <v>0</v>
      </c>
      <c r="AT406">
        <f t="shared" si="603"/>
        <v>0</v>
      </c>
      <c r="AU406">
        <f t="shared" si="603"/>
        <v>0</v>
      </c>
      <c r="AV406">
        <f t="shared" si="603"/>
        <v>0</v>
      </c>
      <c r="AW406">
        <f t="shared" si="603"/>
        <v>0</v>
      </c>
      <c r="AX406">
        <f t="shared" si="603"/>
        <v>0</v>
      </c>
      <c r="AY406">
        <f t="shared" si="603"/>
        <v>0</v>
      </c>
      <c r="AZ406">
        <f t="shared" si="603"/>
        <v>0</v>
      </c>
      <c r="BA406">
        <f t="shared" si="603"/>
        <v>0</v>
      </c>
      <c r="BB406">
        <f t="shared" si="603"/>
        <v>0</v>
      </c>
      <c r="BC406">
        <f t="shared" si="603"/>
        <v>0</v>
      </c>
      <c r="BD406">
        <f t="shared" si="603"/>
        <v>0.19761214200816765</v>
      </c>
      <c r="BE406">
        <f t="shared" si="603"/>
        <v>0</v>
      </c>
      <c r="BF406">
        <f t="shared" si="603"/>
        <v>0</v>
      </c>
      <c r="BG406">
        <f t="shared" si="603"/>
        <v>0</v>
      </c>
      <c r="BH406">
        <f t="shared" si="603"/>
        <v>0</v>
      </c>
    </row>
    <row r="407" spans="1:60" x14ac:dyDescent="0.25">
      <c r="A407" s="44" t="s">
        <v>863</v>
      </c>
      <c r="B407">
        <f t="shared" ref="B407:AG407" si="604">(B405+B406)*B$86*B403/(B403+B404)</f>
        <v>0</v>
      </c>
      <c r="C407">
        <f t="shared" si="604"/>
        <v>0</v>
      </c>
      <c r="D407">
        <f t="shared" si="604"/>
        <v>0</v>
      </c>
      <c r="E407">
        <f t="shared" si="604"/>
        <v>0</v>
      </c>
      <c r="F407">
        <f t="shared" si="604"/>
        <v>0</v>
      </c>
      <c r="G407">
        <f t="shared" si="604"/>
        <v>0</v>
      </c>
      <c r="H407">
        <f t="shared" si="604"/>
        <v>0</v>
      </c>
      <c r="I407">
        <f t="shared" si="604"/>
        <v>0</v>
      </c>
      <c r="J407">
        <f t="shared" si="604"/>
        <v>0</v>
      </c>
      <c r="K407">
        <f t="shared" si="604"/>
        <v>0</v>
      </c>
      <c r="L407">
        <f t="shared" si="604"/>
        <v>0</v>
      </c>
      <c r="M407">
        <f t="shared" si="604"/>
        <v>0</v>
      </c>
      <c r="N407">
        <f t="shared" si="604"/>
        <v>0</v>
      </c>
      <c r="O407">
        <f t="shared" si="604"/>
        <v>0</v>
      </c>
      <c r="P407">
        <f t="shared" si="604"/>
        <v>0</v>
      </c>
      <c r="Q407">
        <f t="shared" si="604"/>
        <v>0</v>
      </c>
      <c r="R407">
        <f t="shared" si="604"/>
        <v>0</v>
      </c>
      <c r="S407">
        <f t="shared" si="604"/>
        <v>0</v>
      </c>
      <c r="T407">
        <f t="shared" si="604"/>
        <v>0</v>
      </c>
      <c r="U407">
        <f t="shared" si="604"/>
        <v>0</v>
      </c>
      <c r="V407">
        <f t="shared" si="604"/>
        <v>0</v>
      </c>
      <c r="W407">
        <f t="shared" si="604"/>
        <v>0</v>
      </c>
      <c r="X407">
        <f t="shared" si="604"/>
        <v>0</v>
      </c>
      <c r="Y407">
        <f t="shared" si="604"/>
        <v>0</v>
      </c>
      <c r="Z407">
        <f t="shared" si="604"/>
        <v>0</v>
      </c>
      <c r="AA407">
        <f t="shared" si="604"/>
        <v>0</v>
      </c>
      <c r="AB407">
        <f t="shared" si="604"/>
        <v>0</v>
      </c>
      <c r="AC407">
        <f t="shared" si="604"/>
        <v>0</v>
      </c>
      <c r="AD407">
        <f t="shared" si="604"/>
        <v>0</v>
      </c>
      <c r="AE407">
        <f t="shared" si="604"/>
        <v>0</v>
      </c>
      <c r="AF407">
        <f t="shared" si="604"/>
        <v>0</v>
      </c>
      <c r="AG407">
        <f t="shared" si="604"/>
        <v>0</v>
      </c>
      <c r="AH407">
        <f t="shared" ref="AH407:BH407" si="605">(AH405+AH406)*AH$86*AH403/(AH403+AH404)</f>
        <v>0</v>
      </c>
      <c r="AI407">
        <f t="shared" si="605"/>
        <v>0</v>
      </c>
      <c r="AJ407">
        <f t="shared" si="605"/>
        <v>0</v>
      </c>
      <c r="AK407">
        <f t="shared" si="605"/>
        <v>0</v>
      </c>
      <c r="AL407">
        <f t="shared" si="605"/>
        <v>0</v>
      </c>
      <c r="AM407">
        <f t="shared" si="605"/>
        <v>0</v>
      </c>
      <c r="AN407">
        <f t="shared" si="605"/>
        <v>0</v>
      </c>
      <c r="AO407">
        <f t="shared" si="605"/>
        <v>0</v>
      </c>
      <c r="AP407">
        <f t="shared" si="605"/>
        <v>0</v>
      </c>
      <c r="AQ407">
        <f t="shared" si="605"/>
        <v>0</v>
      </c>
      <c r="AR407">
        <f t="shared" si="605"/>
        <v>0</v>
      </c>
      <c r="AS407">
        <f t="shared" si="605"/>
        <v>0</v>
      </c>
      <c r="AT407">
        <f t="shared" si="605"/>
        <v>0</v>
      </c>
      <c r="AU407">
        <f t="shared" si="605"/>
        <v>0</v>
      </c>
      <c r="AV407">
        <f t="shared" si="605"/>
        <v>0</v>
      </c>
      <c r="AW407">
        <f t="shared" si="605"/>
        <v>0</v>
      </c>
      <c r="AX407">
        <f t="shared" si="605"/>
        <v>0</v>
      </c>
      <c r="AY407">
        <f t="shared" si="605"/>
        <v>0</v>
      </c>
      <c r="AZ407">
        <f t="shared" si="605"/>
        <v>0</v>
      </c>
      <c r="BA407">
        <f t="shared" si="605"/>
        <v>0</v>
      </c>
      <c r="BB407">
        <f t="shared" si="605"/>
        <v>0</v>
      </c>
      <c r="BC407">
        <f t="shared" si="605"/>
        <v>7.7180129308070361E-2</v>
      </c>
      <c r="BD407">
        <f t="shared" si="605"/>
        <v>8.8205862066366131E-2</v>
      </c>
      <c r="BE407">
        <f t="shared" si="605"/>
        <v>0</v>
      </c>
      <c r="BF407">
        <f t="shared" si="605"/>
        <v>0</v>
      </c>
      <c r="BG407">
        <f t="shared" si="605"/>
        <v>0</v>
      </c>
      <c r="BH407">
        <f t="shared" si="605"/>
        <v>0</v>
      </c>
    </row>
    <row r="408" spans="1:60" x14ac:dyDescent="0.25">
      <c r="A408" s="44" t="s">
        <v>864</v>
      </c>
      <c r="B408">
        <f t="shared" ref="B408:AG408" si="606">(B405+B406)*B$86*B404/(B403+B404)</f>
        <v>0</v>
      </c>
      <c r="C408">
        <f t="shared" si="606"/>
        <v>0</v>
      </c>
      <c r="D408">
        <f t="shared" si="606"/>
        <v>0</v>
      </c>
      <c r="E408">
        <f t="shared" si="606"/>
        <v>0</v>
      </c>
      <c r="F408">
        <f t="shared" si="606"/>
        <v>0</v>
      </c>
      <c r="G408">
        <f t="shared" si="606"/>
        <v>0</v>
      </c>
      <c r="H408">
        <f t="shared" si="606"/>
        <v>0</v>
      </c>
      <c r="I408">
        <f t="shared" si="606"/>
        <v>0</v>
      </c>
      <c r="J408">
        <f t="shared" si="606"/>
        <v>0</v>
      </c>
      <c r="K408">
        <f t="shared" si="606"/>
        <v>0</v>
      </c>
      <c r="L408">
        <f t="shared" si="606"/>
        <v>0</v>
      </c>
      <c r="M408">
        <f t="shared" si="606"/>
        <v>0</v>
      </c>
      <c r="N408">
        <f t="shared" si="606"/>
        <v>0</v>
      </c>
      <c r="O408">
        <f t="shared" si="606"/>
        <v>0</v>
      </c>
      <c r="P408">
        <f t="shared" si="606"/>
        <v>0</v>
      </c>
      <c r="Q408">
        <f t="shared" si="606"/>
        <v>0</v>
      </c>
      <c r="R408">
        <f t="shared" si="606"/>
        <v>0</v>
      </c>
      <c r="S408">
        <f t="shared" si="606"/>
        <v>0</v>
      </c>
      <c r="T408">
        <f t="shared" si="606"/>
        <v>0</v>
      </c>
      <c r="U408">
        <f t="shared" si="606"/>
        <v>0</v>
      </c>
      <c r="V408">
        <f t="shared" si="606"/>
        <v>0</v>
      </c>
      <c r="W408">
        <f t="shared" si="606"/>
        <v>0</v>
      </c>
      <c r="X408">
        <f t="shared" si="606"/>
        <v>0</v>
      </c>
      <c r="Y408">
        <f t="shared" si="606"/>
        <v>0</v>
      </c>
      <c r="Z408">
        <f t="shared" si="606"/>
        <v>0</v>
      </c>
      <c r="AA408">
        <f t="shared" si="606"/>
        <v>0</v>
      </c>
      <c r="AB408">
        <f t="shared" si="606"/>
        <v>0</v>
      </c>
      <c r="AC408">
        <f t="shared" si="606"/>
        <v>0</v>
      </c>
      <c r="AD408">
        <f t="shared" si="606"/>
        <v>0</v>
      </c>
      <c r="AE408">
        <f t="shared" si="606"/>
        <v>0</v>
      </c>
      <c r="AF408">
        <f t="shared" si="606"/>
        <v>0</v>
      </c>
      <c r="AG408">
        <f t="shared" si="606"/>
        <v>0</v>
      </c>
      <c r="AH408">
        <f t="shared" ref="AH408:BH408" si="607">(AH405+AH406)*AH$86*AH404/(AH403+AH404)</f>
        <v>0</v>
      </c>
      <c r="AI408">
        <f t="shared" si="607"/>
        <v>0</v>
      </c>
      <c r="AJ408">
        <f t="shared" si="607"/>
        <v>0</v>
      </c>
      <c r="AK408">
        <f t="shared" si="607"/>
        <v>0</v>
      </c>
      <c r="AL408">
        <f t="shared" si="607"/>
        <v>0</v>
      </c>
      <c r="AM408">
        <f t="shared" si="607"/>
        <v>0</v>
      </c>
      <c r="AN408">
        <f t="shared" si="607"/>
        <v>0</v>
      </c>
      <c r="AO408">
        <f t="shared" si="607"/>
        <v>0</v>
      </c>
      <c r="AP408">
        <f t="shared" si="607"/>
        <v>0</v>
      </c>
      <c r="AQ408">
        <f t="shared" si="607"/>
        <v>0</v>
      </c>
      <c r="AR408">
        <f t="shared" si="607"/>
        <v>0</v>
      </c>
      <c r="AS408">
        <f t="shared" si="607"/>
        <v>0</v>
      </c>
      <c r="AT408">
        <f t="shared" si="607"/>
        <v>0</v>
      </c>
      <c r="AU408">
        <f t="shared" si="607"/>
        <v>0</v>
      </c>
      <c r="AV408">
        <f t="shared" si="607"/>
        <v>0</v>
      </c>
      <c r="AW408">
        <f t="shared" si="607"/>
        <v>0</v>
      </c>
      <c r="AX408">
        <f t="shared" si="607"/>
        <v>0</v>
      </c>
      <c r="AY408">
        <f t="shared" si="607"/>
        <v>0</v>
      </c>
      <c r="AZ408">
        <f t="shared" si="607"/>
        <v>0</v>
      </c>
      <c r="BA408">
        <f t="shared" si="607"/>
        <v>0</v>
      </c>
      <c r="BB408">
        <f t="shared" si="607"/>
        <v>0</v>
      </c>
      <c r="BC408">
        <f t="shared" si="607"/>
        <v>9.5730494949076358E-2</v>
      </c>
      <c r="BD408">
        <f t="shared" si="607"/>
        <v>0.10940627994180155</v>
      </c>
      <c r="BE408">
        <f t="shared" si="607"/>
        <v>0</v>
      </c>
      <c r="BF408">
        <f t="shared" si="607"/>
        <v>0</v>
      </c>
      <c r="BG408">
        <f t="shared" si="607"/>
        <v>0</v>
      </c>
      <c r="BH408">
        <f t="shared" si="607"/>
        <v>0</v>
      </c>
    </row>
    <row r="410" spans="1:60" x14ac:dyDescent="0.25">
      <c r="A410" t="s">
        <v>728</v>
      </c>
      <c r="B410">
        <f t="shared" ref="B410:AG410" si="608">B$59*(1-(1-B$46/60)^(15*(B296*B84/B$46+B400+B401+B407)))</f>
        <v>0</v>
      </c>
      <c r="C410">
        <f t="shared" si="608"/>
        <v>0</v>
      </c>
      <c r="D410">
        <f t="shared" si="608"/>
        <v>0</v>
      </c>
      <c r="E410">
        <f t="shared" si="608"/>
        <v>0</v>
      </c>
      <c r="F410">
        <f t="shared" si="608"/>
        <v>0</v>
      </c>
      <c r="G410">
        <f t="shared" si="608"/>
        <v>0</v>
      </c>
      <c r="H410">
        <f t="shared" si="608"/>
        <v>0</v>
      </c>
      <c r="I410">
        <f t="shared" si="608"/>
        <v>0</v>
      </c>
      <c r="J410">
        <f t="shared" si="608"/>
        <v>0</v>
      </c>
      <c r="K410">
        <f t="shared" si="608"/>
        <v>0</v>
      </c>
      <c r="L410">
        <f t="shared" si="608"/>
        <v>0</v>
      </c>
      <c r="M410">
        <f t="shared" si="608"/>
        <v>0</v>
      </c>
      <c r="N410">
        <f t="shared" si="608"/>
        <v>0</v>
      </c>
      <c r="O410">
        <f t="shared" si="608"/>
        <v>0</v>
      </c>
      <c r="P410">
        <f t="shared" si="608"/>
        <v>0</v>
      </c>
      <c r="Q410">
        <f t="shared" si="608"/>
        <v>0</v>
      </c>
      <c r="R410">
        <f t="shared" si="608"/>
        <v>0</v>
      </c>
      <c r="S410">
        <f t="shared" si="608"/>
        <v>0</v>
      </c>
      <c r="T410">
        <f t="shared" si="608"/>
        <v>0</v>
      </c>
      <c r="U410">
        <f t="shared" si="608"/>
        <v>0</v>
      </c>
      <c r="V410">
        <f t="shared" si="608"/>
        <v>0</v>
      </c>
      <c r="W410">
        <f t="shared" si="608"/>
        <v>0</v>
      </c>
      <c r="X410">
        <f t="shared" si="608"/>
        <v>0</v>
      </c>
      <c r="Y410">
        <f t="shared" si="608"/>
        <v>0</v>
      </c>
      <c r="Z410">
        <f t="shared" si="608"/>
        <v>0</v>
      </c>
      <c r="AA410">
        <f t="shared" si="608"/>
        <v>0</v>
      </c>
      <c r="AB410">
        <f t="shared" si="608"/>
        <v>0</v>
      </c>
      <c r="AC410">
        <f t="shared" si="608"/>
        <v>0</v>
      </c>
      <c r="AD410">
        <f t="shared" si="608"/>
        <v>0</v>
      </c>
      <c r="AE410">
        <f t="shared" si="608"/>
        <v>0</v>
      </c>
      <c r="AF410">
        <f t="shared" si="608"/>
        <v>0</v>
      </c>
      <c r="AG410">
        <f t="shared" si="608"/>
        <v>0</v>
      </c>
      <c r="AH410">
        <f t="shared" ref="AH410:BH410" si="609">AH$59*(1-(1-AH$46/60)^(15*(AH296*AH84/AH$46+AH400+AH401+AH407)))</f>
        <v>0</v>
      </c>
      <c r="AI410">
        <f t="shared" si="609"/>
        <v>0</v>
      </c>
      <c r="AJ410">
        <f t="shared" si="609"/>
        <v>0</v>
      </c>
      <c r="AK410">
        <f t="shared" si="609"/>
        <v>0</v>
      </c>
      <c r="AL410">
        <f t="shared" si="609"/>
        <v>0</v>
      </c>
      <c r="AM410">
        <f t="shared" si="609"/>
        <v>0.56100928288452767</v>
      </c>
      <c r="AN410">
        <f t="shared" si="609"/>
        <v>0</v>
      </c>
      <c r="AO410">
        <f t="shared" si="609"/>
        <v>0</v>
      </c>
      <c r="AP410">
        <f t="shared" si="609"/>
        <v>0</v>
      </c>
      <c r="AQ410">
        <f t="shared" si="609"/>
        <v>0</v>
      </c>
      <c r="AR410">
        <f t="shared" si="609"/>
        <v>0</v>
      </c>
      <c r="AS410">
        <f t="shared" si="609"/>
        <v>0</v>
      </c>
      <c r="AT410">
        <f t="shared" si="609"/>
        <v>0</v>
      </c>
      <c r="AU410">
        <f t="shared" si="609"/>
        <v>0</v>
      </c>
      <c r="AV410">
        <f t="shared" si="609"/>
        <v>0</v>
      </c>
      <c r="AW410">
        <f t="shared" si="609"/>
        <v>0</v>
      </c>
      <c r="AX410">
        <f t="shared" si="609"/>
        <v>0</v>
      </c>
      <c r="AY410">
        <f t="shared" si="609"/>
        <v>0</v>
      </c>
      <c r="AZ410">
        <f t="shared" si="609"/>
        <v>0</v>
      </c>
      <c r="BA410">
        <f t="shared" si="609"/>
        <v>0</v>
      </c>
      <c r="BB410">
        <f t="shared" si="609"/>
        <v>0</v>
      </c>
      <c r="BC410">
        <f t="shared" si="609"/>
        <v>0</v>
      </c>
      <c r="BD410">
        <f t="shared" si="609"/>
        <v>0</v>
      </c>
      <c r="BE410">
        <f t="shared" si="609"/>
        <v>0</v>
      </c>
      <c r="BF410">
        <f t="shared" si="609"/>
        <v>0</v>
      </c>
      <c r="BG410">
        <f t="shared" si="609"/>
        <v>0</v>
      </c>
      <c r="BH410">
        <f t="shared" si="609"/>
        <v>0</v>
      </c>
    </row>
    <row r="411" spans="1:60" x14ac:dyDescent="0.25">
      <c r="A411" t="s">
        <v>729</v>
      </c>
      <c r="B411">
        <f t="shared" ref="B411:AG411" si="610">B$61*(1-(1-B$47/60)^(15*(B296*B85/B$47+B408)))</f>
        <v>0</v>
      </c>
      <c r="C411">
        <f t="shared" si="610"/>
        <v>0</v>
      </c>
      <c r="D411">
        <f t="shared" si="610"/>
        <v>0</v>
      </c>
      <c r="E411">
        <f t="shared" si="610"/>
        <v>0</v>
      </c>
      <c r="F411">
        <f t="shared" si="610"/>
        <v>0</v>
      </c>
      <c r="G411">
        <f t="shared" si="610"/>
        <v>0</v>
      </c>
      <c r="H411">
        <f t="shared" si="610"/>
        <v>0</v>
      </c>
      <c r="I411">
        <f t="shared" si="610"/>
        <v>0</v>
      </c>
      <c r="J411">
        <f t="shared" si="610"/>
        <v>0</v>
      </c>
      <c r="K411">
        <f t="shared" si="610"/>
        <v>0</v>
      </c>
      <c r="L411">
        <f t="shared" si="610"/>
        <v>0</v>
      </c>
      <c r="M411">
        <f t="shared" si="610"/>
        <v>0</v>
      </c>
      <c r="N411">
        <f t="shared" si="610"/>
        <v>0</v>
      </c>
      <c r="O411">
        <f t="shared" si="610"/>
        <v>0</v>
      </c>
      <c r="P411">
        <f t="shared" si="610"/>
        <v>0</v>
      </c>
      <c r="Q411">
        <f t="shared" si="610"/>
        <v>0</v>
      </c>
      <c r="R411">
        <f t="shared" si="610"/>
        <v>0</v>
      </c>
      <c r="S411">
        <f t="shared" si="610"/>
        <v>0</v>
      </c>
      <c r="T411">
        <f t="shared" si="610"/>
        <v>0</v>
      </c>
      <c r="U411">
        <f t="shared" si="610"/>
        <v>0</v>
      </c>
      <c r="V411">
        <f t="shared" si="610"/>
        <v>0</v>
      </c>
      <c r="W411">
        <f t="shared" si="610"/>
        <v>0</v>
      </c>
      <c r="X411">
        <f t="shared" si="610"/>
        <v>0</v>
      </c>
      <c r="Y411">
        <f t="shared" si="610"/>
        <v>0</v>
      </c>
      <c r="Z411">
        <f t="shared" si="610"/>
        <v>0</v>
      </c>
      <c r="AA411">
        <f t="shared" si="610"/>
        <v>0</v>
      </c>
      <c r="AB411">
        <f t="shared" si="610"/>
        <v>0</v>
      </c>
      <c r="AC411">
        <f t="shared" si="610"/>
        <v>0</v>
      </c>
      <c r="AD411">
        <f t="shared" si="610"/>
        <v>0</v>
      </c>
      <c r="AE411">
        <f t="shared" si="610"/>
        <v>0</v>
      </c>
      <c r="AF411">
        <f t="shared" si="610"/>
        <v>0</v>
      </c>
      <c r="AG411">
        <f t="shared" si="610"/>
        <v>0</v>
      </c>
      <c r="AH411">
        <f t="shared" ref="AH411:BH411" si="611">AH$61*(1-(1-AH$47/60)^(15*(AH296*AH85/AH$47+AH408)))</f>
        <v>0</v>
      </c>
      <c r="AI411">
        <f t="shared" si="611"/>
        <v>0</v>
      </c>
      <c r="AJ411">
        <f t="shared" si="611"/>
        <v>0</v>
      </c>
      <c r="AK411">
        <f t="shared" si="611"/>
        <v>0</v>
      </c>
      <c r="AL411">
        <f t="shared" si="611"/>
        <v>0</v>
      </c>
      <c r="AM411">
        <f t="shared" si="611"/>
        <v>0</v>
      </c>
      <c r="AN411">
        <f t="shared" si="611"/>
        <v>0</v>
      </c>
      <c r="AO411">
        <f t="shared" si="611"/>
        <v>0.41954570947388636</v>
      </c>
      <c r="AP411">
        <f t="shared" si="611"/>
        <v>0</v>
      </c>
      <c r="AQ411">
        <f t="shared" si="611"/>
        <v>0</v>
      </c>
      <c r="AR411">
        <f t="shared" si="611"/>
        <v>0</v>
      </c>
      <c r="AS411">
        <f t="shared" si="611"/>
        <v>0</v>
      </c>
      <c r="AT411">
        <f t="shared" si="611"/>
        <v>0</v>
      </c>
      <c r="AU411">
        <f t="shared" si="611"/>
        <v>0</v>
      </c>
      <c r="AV411">
        <f t="shared" si="611"/>
        <v>0</v>
      </c>
      <c r="AW411">
        <f t="shared" si="611"/>
        <v>0</v>
      </c>
      <c r="AX411">
        <f t="shared" si="611"/>
        <v>0</v>
      </c>
      <c r="AY411">
        <f t="shared" si="611"/>
        <v>0</v>
      </c>
      <c r="AZ411">
        <f t="shared" si="611"/>
        <v>0</v>
      </c>
      <c r="BA411">
        <f t="shared" si="611"/>
        <v>0</v>
      </c>
      <c r="BB411">
        <f t="shared" si="611"/>
        <v>0</v>
      </c>
      <c r="BC411">
        <f t="shared" si="611"/>
        <v>0</v>
      </c>
      <c r="BD411">
        <f t="shared" si="611"/>
        <v>0</v>
      </c>
      <c r="BE411">
        <f t="shared" si="611"/>
        <v>0</v>
      </c>
      <c r="BF411">
        <f t="shared" si="611"/>
        <v>0</v>
      </c>
      <c r="BG411">
        <f t="shared" si="611"/>
        <v>0</v>
      </c>
      <c r="BH411">
        <f t="shared" si="611"/>
        <v>0</v>
      </c>
    </row>
    <row r="412" spans="1:60" x14ac:dyDescent="0.25">
      <c r="A412" t="s">
        <v>730</v>
      </c>
      <c r="B412">
        <f t="shared" ref="B412:AG412" si="612">B$58*(1-(1-B$46/60)^(15*(B296*B84/B$46+B400+B401+B407)))</f>
        <v>0.55855476602438103</v>
      </c>
      <c r="C412">
        <f t="shared" si="612"/>
        <v>0.55855481479761293</v>
      </c>
      <c r="D412">
        <f t="shared" si="612"/>
        <v>0.55855476602438103</v>
      </c>
      <c r="E412">
        <f t="shared" si="612"/>
        <v>0.55855484651408993</v>
      </c>
      <c r="F412">
        <f t="shared" si="612"/>
        <v>0.55846309829670238</v>
      </c>
      <c r="G412">
        <f t="shared" si="612"/>
        <v>0.55846309829670238</v>
      </c>
      <c r="H412">
        <f t="shared" si="612"/>
        <v>0.5584520244883886</v>
      </c>
      <c r="I412">
        <f t="shared" si="612"/>
        <v>0.55845603284654244</v>
      </c>
      <c r="J412">
        <f t="shared" si="612"/>
        <v>0.55862366688697263</v>
      </c>
      <c r="K412">
        <f t="shared" si="612"/>
        <v>0.55855476602438103</v>
      </c>
      <c r="L412">
        <f t="shared" si="612"/>
        <v>0.55982562926300727</v>
      </c>
      <c r="M412">
        <f t="shared" si="612"/>
        <v>0.55982545185478494</v>
      </c>
      <c r="N412">
        <f t="shared" si="612"/>
        <v>0.55487360266724595</v>
      </c>
      <c r="O412">
        <f t="shared" si="612"/>
        <v>0.55982545185478494</v>
      </c>
      <c r="P412">
        <f t="shared" si="612"/>
        <v>0.56473079257272474</v>
      </c>
      <c r="Q412">
        <f t="shared" si="612"/>
        <v>0.55982545185478494</v>
      </c>
      <c r="R412">
        <f t="shared" si="612"/>
        <v>0.55751342049149488</v>
      </c>
      <c r="S412">
        <f t="shared" si="612"/>
        <v>0.55548037967137243</v>
      </c>
      <c r="T412">
        <f t="shared" si="612"/>
        <v>0.55982545185478494</v>
      </c>
      <c r="U412">
        <f t="shared" si="612"/>
        <v>0.55976843457240588</v>
      </c>
      <c r="V412">
        <f t="shared" si="612"/>
        <v>0.55976843457240588</v>
      </c>
      <c r="W412">
        <f t="shared" si="612"/>
        <v>0.55982545185478494</v>
      </c>
      <c r="X412">
        <f t="shared" si="612"/>
        <v>0.55982545185478494</v>
      </c>
      <c r="Y412">
        <f t="shared" si="612"/>
        <v>0.55982545185478494</v>
      </c>
      <c r="Z412">
        <f t="shared" si="612"/>
        <v>0.56716729601470695</v>
      </c>
      <c r="AA412">
        <f t="shared" si="612"/>
        <v>0.56012893420959398</v>
      </c>
      <c r="AB412">
        <f t="shared" si="612"/>
        <v>0.56232743602965041</v>
      </c>
      <c r="AC412">
        <f t="shared" si="612"/>
        <v>0.55982545185478494</v>
      </c>
      <c r="AD412">
        <f t="shared" si="612"/>
        <v>0.55982443201154064</v>
      </c>
      <c r="AE412">
        <f t="shared" si="612"/>
        <v>0.55982545185478494</v>
      </c>
      <c r="AF412">
        <f t="shared" si="612"/>
        <v>0.55982545185478494</v>
      </c>
      <c r="AG412">
        <f t="shared" si="612"/>
        <v>0.55982545185478494</v>
      </c>
      <c r="AH412">
        <f t="shared" ref="AH412:BH412" si="613">AH$58*(1-(1-AH$46/60)^(15*(AH296*AH84/AH$46+AH400+AH401+AH407)))</f>
        <v>0.55982545185478494</v>
      </c>
      <c r="AI412">
        <f t="shared" si="613"/>
        <v>0.55982453845529112</v>
      </c>
      <c r="AJ412">
        <f t="shared" si="613"/>
        <v>0.55982545185478494</v>
      </c>
      <c r="AK412">
        <f t="shared" si="613"/>
        <v>0.55982452659098858</v>
      </c>
      <c r="AL412">
        <f t="shared" si="613"/>
        <v>0</v>
      </c>
      <c r="AM412">
        <f t="shared" si="613"/>
        <v>0.56100928288452767</v>
      </c>
      <c r="AN412">
        <f t="shared" si="613"/>
        <v>0.55982512429181785</v>
      </c>
      <c r="AO412">
        <f t="shared" si="613"/>
        <v>0.56059426878408314</v>
      </c>
      <c r="AP412">
        <f t="shared" si="613"/>
        <v>0.55982648086556464</v>
      </c>
      <c r="AQ412">
        <f t="shared" si="613"/>
        <v>0.55982545185478494</v>
      </c>
      <c r="AR412">
        <f t="shared" si="613"/>
        <v>0.56193458746575708</v>
      </c>
      <c r="AS412">
        <f t="shared" si="613"/>
        <v>0.55988667447960072</v>
      </c>
      <c r="AT412">
        <f t="shared" si="613"/>
        <v>0.55982545185478494</v>
      </c>
      <c r="AU412">
        <f t="shared" si="613"/>
        <v>0.55982545185478494</v>
      </c>
      <c r="AV412">
        <f t="shared" si="613"/>
        <v>0.55982545185478494</v>
      </c>
      <c r="AW412">
        <f t="shared" si="613"/>
        <v>0.55982545185478494</v>
      </c>
      <c r="AX412">
        <f t="shared" si="613"/>
        <v>0.55982545185478494</v>
      </c>
      <c r="AY412">
        <f t="shared" si="613"/>
        <v>0.55982545185478494</v>
      </c>
      <c r="AZ412">
        <f t="shared" si="613"/>
        <v>0.55982545185478494</v>
      </c>
      <c r="BA412">
        <f t="shared" si="613"/>
        <v>0.55982545185478494</v>
      </c>
      <c r="BB412">
        <f t="shared" si="613"/>
        <v>0.55982545185478494</v>
      </c>
      <c r="BC412">
        <f t="shared" si="613"/>
        <v>0.5818313362528329</v>
      </c>
      <c r="BD412">
        <f t="shared" si="613"/>
        <v>0.58488391222519076</v>
      </c>
      <c r="BE412">
        <f t="shared" si="613"/>
        <v>0.55982545185478494</v>
      </c>
      <c r="BF412">
        <f t="shared" si="613"/>
        <v>0.55982545185478494</v>
      </c>
      <c r="BG412">
        <f t="shared" si="613"/>
        <v>0.55982545185478494</v>
      </c>
      <c r="BH412">
        <f t="shared" si="613"/>
        <v>0.55982545185478494</v>
      </c>
    </row>
    <row r="413" spans="1:60" x14ac:dyDescent="0.25">
      <c r="A413" t="s">
        <v>731</v>
      </c>
      <c r="B413">
        <f t="shared" ref="B413:AG413" si="614">B$60*(1-(1-B$47/60)^(15*(B296*B85/B$47+B408)))</f>
        <v>0.41867435557138333</v>
      </c>
      <c r="C413">
        <f t="shared" si="614"/>
        <v>0.41867435557138333</v>
      </c>
      <c r="D413">
        <f t="shared" si="614"/>
        <v>0.41867435557138333</v>
      </c>
      <c r="E413">
        <f t="shared" si="614"/>
        <v>0.41867435557138333</v>
      </c>
      <c r="F413">
        <f t="shared" si="614"/>
        <v>0.4185698476651778</v>
      </c>
      <c r="G413">
        <f t="shared" si="614"/>
        <v>0.4185698476651778</v>
      </c>
      <c r="H413">
        <f t="shared" si="614"/>
        <v>0.4185698476651778</v>
      </c>
      <c r="I413">
        <f t="shared" si="614"/>
        <v>0.4185698476651778</v>
      </c>
      <c r="J413">
        <f t="shared" si="614"/>
        <v>0.41875290950630051</v>
      </c>
      <c r="K413">
        <f t="shared" si="614"/>
        <v>0.41867435557138333</v>
      </c>
      <c r="L413">
        <f t="shared" si="614"/>
        <v>0.41867435557138333</v>
      </c>
      <c r="M413">
        <f t="shared" si="614"/>
        <v>0.41867435557138333</v>
      </c>
      <c r="N413">
        <f t="shared" si="614"/>
        <v>0.41867435557138333</v>
      </c>
      <c r="O413">
        <f t="shared" si="614"/>
        <v>0.41867435557138333</v>
      </c>
      <c r="P413">
        <f t="shared" si="614"/>
        <v>0.41867435557138333</v>
      </c>
      <c r="Q413">
        <f t="shared" si="614"/>
        <v>0.41867435557138333</v>
      </c>
      <c r="R413">
        <f t="shared" si="614"/>
        <v>0.41894259824962643</v>
      </c>
      <c r="S413">
        <f t="shared" si="614"/>
        <v>0.41921132751418066</v>
      </c>
      <c r="T413">
        <f t="shared" si="614"/>
        <v>0.41867435557138333</v>
      </c>
      <c r="U413">
        <f t="shared" si="614"/>
        <v>0.41867435557138333</v>
      </c>
      <c r="V413">
        <f t="shared" si="614"/>
        <v>0.41867435557138333</v>
      </c>
      <c r="W413">
        <f t="shared" si="614"/>
        <v>0.41867435557138333</v>
      </c>
      <c r="X413">
        <f t="shared" si="614"/>
        <v>0.41867435557138333</v>
      </c>
      <c r="Y413">
        <f t="shared" si="614"/>
        <v>0.41867435557138333</v>
      </c>
      <c r="Z413">
        <f t="shared" si="614"/>
        <v>0.41867435557138333</v>
      </c>
      <c r="AA413">
        <f t="shared" si="614"/>
        <v>0.41867435557138333</v>
      </c>
      <c r="AB413">
        <f t="shared" si="614"/>
        <v>0.41867435557138333</v>
      </c>
      <c r="AC413">
        <f t="shared" si="614"/>
        <v>0.41867435557138333</v>
      </c>
      <c r="AD413">
        <f t="shared" si="614"/>
        <v>0.41867435557138333</v>
      </c>
      <c r="AE413">
        <f t="shared" si="614"/>
        <v>0.41867435557138333</v>
      </c>
      <c r="AF413">
        <f t="shared" si="614"/>
        <v>0.41867435557138333</v>
      </c>
      <c r="AG413">
        <f t="shared" si="614"/>
        <v>0.41867435557138333</v>
      </c>
      <c r="AH413">
        <f t="shared" ref="AH413:BH413" si="615">AH$60*(1-(1-AH$47/60)^(15*(AH296*AH85/AH$47+AH408)))</f>
        <v>0.41867435557138333</v>
      </c>
      <c r="AI413">
        <f t="shared" si="615"/>
        <v>0.41867435557138333</v>
      </c>
      <c r="AJ413">
        <f t="shared" si="615"/>
        <v>0.41867435557138333</v>
      </c>
      <c r="AK413">
        <f t="shared" si="615"/>
        <v>0.41867435557138333</v>
      </c>
      <c r="AL413">
        <f t="shared" si="615"/>
        <v>0.41867435557138333</v>
      </c>
      <c r="AM413">
        <f t="shared" si="615"/>
        <v>0.42001616765608374</v>
      </c>
      <c r="AN413">
        <f t="shared" si="615"/>
        <v>0</v>
      </c>
      <c r="AO413">
        <f t="shared" si="615"/>
        <v>0.41954570947388636</v>
      </c>
      <c r="AP413">
        <f t="shared" si="615"/>
        <v>0.41867435557138333</v>
      </c>
      <c r="AQ413">
        <f t="shared" si="615"/>
        <v>0.41867435557138333</v>
      </c>
      <c r="AR413">
        <f t="shared" si="615"/>
        <v>0.41867435557138333</v>
      </c>
      <c r="AS413">
        <f t="shared" si="615"/>
        <v>0.41867435557138333</v>
      </c>
      <c r="AT413">
        <f t="shared" si="615"/>
        <v>0.41867435557138333</v>
      </c>
      <c r="AU413">
        <f t="shared" si="615"/>
        <v>0.41867435557138333</v>
      </c>
      <c r="AV413">
        <f t="shared" si="615"/>
        <v>0.41867435557138333</v>
      </c>
      <c r="AW413">
        <f t="shared" si="615"/>
        <v>0.41867435557138333</v>
      </c>
      <c r="AX413">
        <f t="shared" si="615"/>
        <v>0.41867435557138333</v>
      </c>
      <c r="AY413">
        <f t="shared" si="615"/>
        <v>0.41867435557138333</v>
      </c>
      <c r="AZ413">
        <f t="shared" si="615"/>
        <v>0.41867435557138333</v>
      </c>
      <c r="BA413">
        <f t="shared" si="615"/>
        <v>0.41867435557138333</v>
      </c>
      <c r="BB413">
        <f t="shared" si="615"/>
        <v>0.41867435557138333</v>
      </c>
      <c r="BC413">
        <f t="shared" si="615"/>
        <v>0.43805255710696189</v>
      </c>
      <c r="BD413">
        <f t="shared" si="615"/>
        <v>0.44076762981348183</v>
      </c>
      <c r="BE413">
        <f t="shared" si="615"/>
        <v>0.41867435557138333</v>
      </c>
      <c r="BF413">
        <f t="shared" si="615"/>
        <v>0.41867435557138333</v>
      </c>
      <c r="BG413">
        <f t="shared" si="615"/>
        <v>0.41867435557138333</v>
      </c>
      <c r="BH413">
        <f t="shared" si="615"/>
        <v>0.41867435557138333</v>
      </c>
    </row>
    <row r="415" spans="1:60" x14ac:dyDescent="0.25">
      <c r="A415" s="101" t="s">
        <v>865</v>
      </c>
    </row>
    <row r="416" spans="1:60" x14ac:dyDescent="0.25">
      <c r="A416" t="s">
        <v>733</v>
      </c>
      <c r="B416">
        <f t="shared" ref="B416:AG416" si="616">120*(B410+B411)</f>
        <v>0</v>
      </c>
      <c r="C416">
        <f t="shared" si="616"/>
        <v>0</v>
      </c>
      <c r="D416">
        <f t="shared" si="616"/>
        <v>0</v>
      </c>
      <c r="E416">
        <f t="shared" si="616"/>
        <v>0</v>
      </c>
      <c r="F416">
        <f t="shared" si="616"/>
        <v>0</v>
      </c>
      <c r="G416">
        <f t="shared" si="616"/>
        <v>0</v>
      </c>
      <c r="H416">
        <f t="shared" si="616"/>
        <v>0</v>
      </c>
      <c r="I416">
        <f t="shared" si="616"/>
        <v>0</v>
      </c>
      <c r="J416">
        <f t="shared" si="616"/>
        <v>0</v>
      </c>
      <c r="K416">
        <f t="shared" si="616"/>
        <v>0</v>
      </c>
      <c r="L416">
        <f t="shared" si="616"/>
        <v>0</v>
      </c>
      <c r="M416">
        <f t="shared" si="616"/>
        <v>0</v>
      </c>
      <c r="N416">
        <f t="shared" si="616"/>
        <v>0</v>
      </c>
      <c r="O416">
        <f t="shared" si="616"/>
        <v>0</v>
      </c>
      <c r="P416">
        <f t="shared" si="616"/>
        <v>0</v>
      </c>
      <c r="Q416">
        <f t="shared" si="616"/>
        <v>0</v>
      </c>
      <c r="R416">
        <f t="shared" si="616"/>
        <v>0</v>
      </c>
      <c r="S416">
        <f t="shared" si="616"/>
        <v>0</v>
      </c>
      <c r="T416">
        <f t="shared" si="616"/>
        <v>0</v>
      </c>
      <c r="U416">
        <f t="shared" si="616"/>
        <v>0</v>
      </c>
      <c r="V416">
        <f t="shared" si="616"/>
        <v>0</v>
      </c>
      <c r="W416">
        <f t="shared" si="616"/>
        <v>0</v>
      </c>
      <c r="X416">
        <f t="shared" si="616"/>
        <v>0</v>
      </c>
      <c r="Y416">
        <f t="shared" si="616"/>
        <v>0</v>
      </c>
      <c r="Z416">
        <f t="shared" si="616"/>
        <v>0</v>
      </c>
      <c r="AA416">
        <f t="shared" si="616"/>
        <v>0</v>
      </c>
      <c r="AB416">
        <f t="shared" si="616"/>
        <v>0</v>
      </c>
      <c r="AC416">
        <f t="shared" si="616"/>
        <v>0</v>
      </c>
      <c r="AD416">
        <f t="shared" si="616"/>
        <v>0</v>
      </c>
      <c r="AE416">
        <f t="shared" si="616"/>
        <v>0</v>
      </c>
      <c r="AF416">
        <f t="shared" si="616"/>
        <v>0</v>
      </c>
      <c r="AG416">
        <f t="shared" si="616"/>
        <v>0</v>
      </c>
      <c r="AH416">
        <f t="shared" ref="AH416:BH416" si="617">120*(AH410+AH411)</f>
        <v>0</v>
      </c>
      <c r="AI416">
        <f t="shared" si="617"/>
        <v>0</v>
      </c>
      <c r="AJ416">
        <f t="shared" si="617"/>
        <v>0</v>
      </c>
      <c r="AK416">
        <f t="shared" si="617"/>
        <v>0</v>
      </c>
      <c r="AL416">
        <f t="shared" si="617"/>
        <v>0</v>
      </c>
      <c r="AM416">
        <f t="shared" si="617"/>
        <v>67.321113946143328</v>
      </c>
      <c r="AN416">
        <f t="shared" si="617"/>
        <v>0</v>
      </c>
      <c r="AO416">
        <f t="shared" si="617"/>
        <v>50.345485136866365</v>
      </c>
      <c r="AP416">
        <f t="shared" si="617"/>
        <v>0</v>
      </c>
      <c r="AQ416">
        <f t="shared" si="617"/>
        <v>0</v>
      </c>
      <c r="AR416">
        <f t="shared" si="617"/>
        <v>0</v>
      </c>
      <c r="AS416">
        <f t="shared" si="617"/>
        <v>0</v>
      </c>
      <c r="AT416">
        <f t="shared" si="617"/>
        <v>0</v>
      </c>
      <c r="AU416">
        <f t="shared" si="617"/>
        <v>0</v>
      </c>
      <c r="AV416">
        <f t="shared" si="617"/>
        <v>0</v>
      </c>
      <c r="AW416">
        <f t="shared" si="617"/>
        <v>0</v>
      </c>
      <c r="AX416">
        <f t="shared" si="617"/>
        <v>0</v>
      </c>
      <c r="AY416">
        <f t="shared" si="617"/>
        <v>0</v>
      </c>
      <c r="AZ416">
        <f t="shared" si="617"/>
        <v>0</v>
      </c>
      <c r="BA416">
        <f t="shared" si="617"/>
        <v>0</v>
      </c>
      <c r="BB416">
        <f t="shared" si="617"/>
        <v>0</v>
      </c>
      <c r="BC416">
        <f t="shared" si="617"/>
        <v>0</v>
      </c>
      <c r="BD416">
        <f t="shared" si="617"/>
        <v>0</v>
      </c>
      <c r="BE416">
        <f t="shared" si="617"/>
        <v>0</v>
      </c>
      <c r="BF416">
        <f t="shared" si="617"/>
        <v>0</v>
      </c>
      <c r="BG416">
        <f t="shared" si="617"/>
        <v>0</v>
      </c>
      <c r="BH416">
        <f t="shared" si="617"/>
        <v>0</v>
      </c>
    </row>
    <row r="417" spans="1:60" x14ac:dyDescent="0.25">
      <c r="A417" t="s">
        <v>680</v>
      </c>
      <c r="B417">
        <f t="shared" ref="B417:AG417" si="618">(B$72+B416)*Kings</f>
        <v>2248.4</v>
      </c>
      <c r="C417">
        <f t="shared" si="618"/>
        <v>2249.5</v>
      </c>
      <c r="D417">
        <f t="shared" si="618"/>
        <v>2248.4</v>
      </c>
      <c r="E417">
        <f t="shared" si="618"/>
        <v>2248.4</v>
      </c>
      <c r="F417">
        <f t="shared" si="618"/>
        <v>2248.4</v>
      </c>
      <c r="G417">
        <f t="shared" si="618"/>
        <v>2248.4</v>
      </c>
      <c r="H417">
        <f t="shared" si="618"/>
        <v>2248.4</v>
      </c>
      <c r="I417">
        <f t="shared" si="618"/>
        <v>2248.4</v>
      </c>
      <c r="J417">
        <f t="shared" si="618"/>
        <v>2248.4</v>
      </c>
      <c r="K417">
        <f t="shared" si="618"/>
        <v>2248.4</v>
      </c>
      <c r="L417">
        <f t="shared" si="618"/>
        <v>2248.4</v>
      </c>
      <c r="M417">
        <f t="shared" si="618"/>
        <v>2248.4</v>
      </c>
      <c r="N417">
        <f t="shared" si="618"/>
        <v>2248.4</v>
      </c>
      <c r="O417">
        <f t="shared" si="618"/>
        <v>2248.4</v>
      </c>
      <c r="P417">
        <f t="shared" si="618"/>
        <v>2248.4</v>
      </c>
      <c r="Q417">
        <f t="shared" si="618"/>
        <v>2248.4</v>
      </c>
      <c r="R417">
        <f t="shared" si="618"/>
        <v>2248.4</v>
      </c>
      <c r="S417">
        <f t="shared" si="618"/>
        <v>2248.4</v>
      </c>
      <c r="T417">
        <f t="shared" si="618"/>
        <v>2248.4</v>
      </c>
      <c r="U417">
        <f t="shared" si="618"/>
        <v>2248.4</v>
      </c>
      <c r="V417">
        <f t="shared" si="618"/>
        <v>2248.4</v>
      </c>
      <c r="W417">
        <f t="shared" si="618"/>
        <v>2248.4</v>
      </c>
      <c r="X417">
        <f t="shared" si="618"/>
        <v>2248.4</v>
      </c>
      <c r="Y417">
        <f t="shared" si="618"/>
        <v>2248.4</v>
      </c>
      <c r="Z417">
        <f t="shared" si="618"/>
        <v>2248.4</v>
      </c>
      <c r="AA417">
        <f t="shared" si="618"/>
        <v>2248.4</v>
      </c>
      <c r="AB417">
        <f t="shared" si="618"/>
        <v>2248.4</v>
      </c>
      <c r="AC417">
        <f t="shared" si="618"/>
        <v>2248.4</v>
      </c>
      <c r="AD417">
        <f t="shared" si="618"/>
        <v>2248.4</v>
      </c>
      <c r="AE417">
        <f t="shared" si="618"/>
        <v>2248.4</v>
      </c>
      <c r="AF417">
        <f t="shared" si="618"/>
        <v>2248.4</v>
      </c>
      <c r="AG417">
        <f t="shared" si="618"/>
        <v>2248.4</v>
      </c>
      <c r="AH417">
        <f t="shared" ref="AH417:BH417" si="619">(AH$72+AH416)*Kings</f>
        <v>2248.4</v>
      </c>
      <c r="AI417">
        <f t="shared" si="619"/>
        <v>2248.4</v>
      </c>
      <c r="AJ417">
        <f t="shared" si="619"/>
        <v>2248.4</v>
      </c>
      <c r="AK417">
        <f t="shared" si="619"/>
        <v>2248.4</v>
      </c>
      <c r="AL417">
        <f t="shared" si="619"/>
        <v>2248.4</v>
      </c>
      <c r="AM417">
        <f t="shared" si="619"/>
        <v>2322.4532253407579</v>
      </c>
      <c r="AN417">
        <f t="shared" si="619"/>
        <v>2248.4</v>
      </c>
      <c r="AO417">
        <f t="shared" si="619"/>
        <v>2303.7800336505534</v>
      </c>
      <c r="AP417">
        <f t="shared" si="619"/>
        <v>2248.4</v>
      </c>
      <c r="AQ417">
        <f t="shared" si="619"/>
        <v>2248.4</v>
      </c>
      <c r="AR417">
        <f t="shared" si="619"/>
        <v>2248.4</v>
      </c>
      <c r="AS417">
        <f t="shared" si="619"/>
        <v>2248.4</v>
      </c>
      <c r="AT417">
        <f t="shared" si="619"/>
        <v>2248.4</v>
      </c>
      <c r="AU417">
        <f t="shared" si="619"/>
        <v>2248.4</v>
      </c>
      <c r="AV417">
        <f t="shared" si="619"/>
        <v>2248.4</v>
      </c>
      <c r="AW417">
        <f t="shared" si="619"/>
        <v>2248.4</v>
      </c>
      <c r="AX417">
        <f t="shared" si="619"/>
        <v>2248.4</v>
      </c>
      <c r="AY417">
        <f t="shared" si="619"/>
        <v>2248.4</v>
      </c>
      <c r="AZ417">
        <f t="shared" si="619"/>
        <v>2248.4</v>
      </c>
      <c r="BA417">
        <f t="shared" si="619"/>
        <v>2248.4</v>
      </c>
      <c r="BB417">
        <f t="shared" si="619"/>
        <v>2248.4</v>
      </c>
      <c r="BC417">
        <f t="shared" si="619"/>
        <v>2248.4</v>
      </c>
      <c r="BD417">
        <f t="shared" si="619"/>
        <v>2248.4</v>
      </c>
      <c r="BE417">
        <f t="shared" si="619"/>
        <v>2248.4</v>
      </c>
      <c r="BF417">
        <f t="shared" si="619"/>
        <v>2248.4</v>
      </c>
      <c r="BG417">
        <f t="shared" si="619"/>
        <v>2248.4</v>
      </c>
      <c r="BH417">
        <f t="shared" si="619"/>
        <v>2248.4</v>
      </c>
    </row>
    <row r="418" spans="1:60" x14ac:dyDescent="0.25">
      <c r="A418" t="s">
        <v>734</v>
      </c>
      <c r="B418">
        <f t="shared" ref="B418:AG418" si="620">B417*3/250-0.295</f>
        <v>26.6858</v>
      </c>
      <c r="C418">
        <f t="shared" si="620"/>
        <v>26.698999999999998</v>
      </c>
      <c r="D418">
        <f t="shared" si="620"/>
        <v>26.6858</v>
      </c>
      <c r="E418">
        <f t="shared" si="620"/>
        <v>26.6858</v>
      </c>
      <c r="F418">
        <f t="shared" si="620"/>
        <v>26.6858</v>
      </c>
      <c r="G418">
        <f t="shared" si="620"/>
        <v>26.6858</v>
      </c>
      <c r="H418">
        <f t="shared" si="620"/>
        <v>26.6858</v>
      </c>
      <c r="I418">
        <f t="shared" si="620"/>
        <v>26.6858</v>
      </c>
      <c r="J418">
        <f t="shared" si="620"/>
        <v>26.6858</v>
      </c>
      <c r="K418">
        <f t="shared" si="620"/>
        <v>26.6858</v>
      </c>
      <c r="L418">
        <f t="shared" si="620"/>
        <v>26.6858</v>
      </c>
      <c r="M418">
        <f t="shared" si="620"/>
        <v>26.6858</v>
      </c>
      <c r="N418">
        <f t="shared" si="620"/>
        <v>26.6858</v>
      </c>
      <c r="O418">
        <f t="shared" si="620"/>
        <v>26.6858</v>
      </c>
      <c r="P418">
        <f t="shared" si="620"/>
        <v>26.6858</v>
      </c>
      <c r="Q418">
        <f t="shared" si="620"/>
        <v>26.6858</v>
      </c>
      <c r="R418">
        <f t="shared" si="620"/>
        <v>26.6858</v>
      </c>
      <c r="S418">
        <f t="shared" si="620"/>
        <v>26.6858</v>
      </c>
      <c r="T418">
        <f t="shared" si="620"/>
        <v>26.6858</v>
      </c>
      <c r="U418">
        <f t="shared" si="620"/>
        <v>26.6858</v>
      </c>
      <c r="V418">
        <f t="shared" si="620"/>
        <v>26.6858</v>
      </c>
      <c r="W418">
        <f t="shared" si="620"/>
        <v>26.6858</v>
      </c>
      <c r="X418">
        <f t="shared" si="620"/>
        <v>26.6858</v>
      </c>
      <c r="Y418">
        <f t="shared" si="620"/>
        <v>26.6858</v>
      </c>
      <c r="Z418">
        <f t="shared" si="620"/>
        <v>26.6858</v>
      </c>
      <c r="AA418">
        <f t="shared" si="620"/>
        <v>26.6858</v>
      </c>
      <c r="AB418">
        <f t="shared" si="620"/>
        <v>26.6858</v>
      </c>
      <c r="AC418">
        <f t="shared" si="620"/>
        <v>26.6858</v>
      </c>
      <c r="AD418">
        <f t="shared" si="620"/>
        <v>26.6858</v>
      </c>
      <c r="AE418">
        <f t="shared" si="620"/>
        <v>26.6858</v>
      </c>
      <c r="AF418">
        <f t="shared" si="620"/>
        <v>26.6858</v>
      </c>
      <c r="AG418">
        <f t="shared" si="620"/>
        <v>26.6858</v>
      </c>
      <c r="AH418">
        <f t="shared" ref="AH418:BH418" si="621">AH417*3/250-0.295</f>
        <v>26.6858</v>
      </c>
      <c r="AI418">
        <f t="shared" si="621"/>
        <v>26.6858</v>
      </c>
      <c r="AJ418">
        <f t="shared" si="621"/>
        <v>26.6858</v>
      </c>
      <c r="AK418">
        <f t="shared" si="621"/>
        <v>26.6858</v>
      </c>
      <c r="AL418">
        <f t="shared" si="621"/>
        <v>26.6858</v>
      </c>
      <c r="AM418">
        <f t="shared" si="621"/>
        <v>27.574438704089093</v>
      </c>
      <c r="AN418">
        <f t="shared" si="621"/>
        <v>26.6858</v>
      </c>
      <c r="AO418">
        <f t="shared" si="621"/>
        <v>27.35036040380664</v>
      </c>
      <c r="AP418">
        <f t="shared" si="621"/>
        <v>26.6858</v>
      </c>
      <c r="AQ418">
        <f t="shared" si="621"/>
        <v>26.6858</v>
      </c>
      <c r="AR418">
        <f t="shared" si="621"/>
        <v>26.6858</v>
      </c>
      <c r="AS418">
        <f t="shared" si="621"/>
        <v>26.6858</v>
      </c>
      <c r="AT418">
        <f t="shared" si="621"/>
        <v>26.6858</v>
      </c>
      <c r="AU418">
        <f t="shared" si="621"/>
        <v>26.6858</v>
      </c>
      <c r="AV418">
        <f t="shared" si="621"/>
        <v>26.6858</v>
      </c>
      <c r="AW418">
        <f t="shared" si="621"/>
        <v>26.6858</v>
      </c>
      <c r="AX418">
        <f t="shared" si="621"/>
        <v>26.6858</v>
      </c>
      <c r="AY418">
        <f t="shared" si="621"/>
        <v>26.6858</v>
      </c>
      <c r="AZ418">
        <f t="shared" si="621"/>
        <v>26.6858</v>
      </c>
      <c r="BA418">
        <f t="shared" si="621"/>
        <v>26.6858</v>
      </c>
      <c r="BB418">
        <f t="shared" si="621"/>
        <v>26.6858</v>
      </c>
      <c r="BC418">
        <f t="shared" si="621"/>
        <v>26.6858</v>
      </c>
      <c r="BD418">
        <f t="shared" si="621"/>
        <v>26.6858</v>
      </c>
      <c r="BE418">
        <f t="shared" si="621"/>
        <v>26.6858</v>
      </c>
      <c r="BF418">
        <f t="shared" si="621"/>
        <v>26.6858</v>
      </c>
      <c r="BG418">
        <f t="shared" si="621"/>
        <v>26.6858</v>
      </c>
      <c r="BH418">
        <f t="shared" si="621"/>
        <v>26.6858</v>
      </c>
    </row>
    <row r="420" spans="1:60" x14ac:dyDescent="0.25">
      <c r="A420" t="s">
        <v>735</v>
      </c>
      <c r="B420">
        <f t="shared" ref="B420:AG420" si="622">MIN(B418+B$101,B$97)</f>
        <v>59.600004252704181</v>
      </c>
      <c r="C420">
        <f t="shared" si="622"/>
        <v>59.613204252704179</v>
      </c>
      <c r="D420">
        <f t="shared" si="622"/>
        <v>59.600004252704181</v>
      </c>
      <c r="E420">
        <f t="shared" si="622"/>
        <v>59.621787903812148</v>
      </c>
      <c r="F420">
        <f t="shared" si="622"/>
        <v>59.600004252704181</v>
      </c>
      <c r="G420">
        <f t="shared" si="622"/>
        <v>59.600004252704181</v>
      </c>
      <c r="H420">
        <f t="shared" si="622"/>
        <v>59.600004252704181</v>
      </c>
      <c r="I420">
        <f t="shared" si="622"/>
        <v>59.600004252704181</v>
      </c>
      <c r="J420">
        <f t="shared" si="622"/>
        <v>59.600004252704181</v>
      </c>
      <c r="K420">
        <f t="shared" si="622"/>
        <v>59.600004252704181</v>
      </c>
      <c r="L420">
        <f t="shared" si="622"/>
        <v>59.600004252704181</v>
      </c>
      <c r="M420">
        <f t="shared" si="622"/>
        <v>59.600004252704181</v>
      </c>
      <c r="N420">
        <f t="shared" si="622"/>
        <v>59.600004252704181</v>
      </c>
      <c r="O420">
        <f t="shared" si="622"/>
        <v>59.600004252704181</v>
      </c>
      <c r="P420">
        <f t="shared" si="622"/>
        <v>59.600004252704181</v>
      </c>
      <c r="Q420">
        <f t="shared" si="622"/>
        <v>59.600004252704181</v>
      </c>
      <c r="R420">
        <f t="shared" si="622"/>
        <v>59.600004252704181</v>
      </c>
      <c r="S420">
        <f t="shared" si="622"/>
        <v>59.600004252704181</v>
      </c>
      <c r="T420">
        <f t="shared" si="622"/>
        <v>59.600004252704181</v>
      </c>
      <c r="U420">
        <f t="shared" si="622"/>
        <v>54.600004252704181</v>
      </c>
      <c r="V420">
        <f t="shared" si="622"/>
        <v>54.600004252704181</v>
      </c>
      <c r="W420">
        <f t="shared" si="622"/>
        <v>59.600004252704181</v>
      </c>
      <c r="X420">
        <f t="shared" si="622"/>
        <v>59.600004252704181</v>
      </c>
      <c r="Y420">
        <f t="shared" si="622"/>
        <v>59.600004252704181</v>
      </c>
      <c r="Z420">
        <f t="shared" si="622"/>
        <v>59.600004252704181</v>
      </c>
      <c r="AA420">
        <f t="shared" si="622"/>
        <v>59.600004252704181</v>
      </c>
      <c r="AB420">
        <f t="shared" si="622"/>
        <v>59.600004252704181</v>
      </c>
      <c r="AC420">
        <f t="shared" si="622"/>
        <v>59.600004252704181</v>
      </c>
      <c r="AD420">
        <f t="shared" si="622"/>
        <v>59.600004252704181</v>
      </c>
      <c r="AE420">
        <f t="shared" si="622"/>
        <v>59.600004252704181</v>
      </c>
      <c r="AF420">
        <f t="shared" si="622"/>
        <v>59.600004252704181</v>
      </c>
      <c r="AG420">
        <f t="shared" si="622"/>
        <v>59.600004252704181</v>
      </c>
      <c r="AH420">
        <f t="shared" ref="AH420:BH420" si="623">MIN(AH418+AH$101,AH$97)</f>
        <v>59.600004252704181</v>
      </c>
      <c r="AI420">
        <f t="shared" si="623"/>
        <v>59.600004252704181</v>
      </c>
      <c r="AJ420">
        <f t="shared" si="623"/>
        <v>59.600004252704181</v>
      </c>
      <c r="AK420">
        <f t="shared" si="623"/>
        <v>59.600004252704181</v>
      </c>
      <c r="AL420">
        <f t="shared" si="623"/>
        <v>59.600004252704181</v>
      </c>
      <c r="AM420">
        <f t="shared" si="623"/>
        <v>60.488642956793271</v>
      </c>
      <c r="AN420">
        <f t="shared" si="623"/>
        <v>59.600004252704181</v>
      </c>
      <c r="AO420">
        <f t="shared" si="623"/>
        <v>60.264564656510821</v>
      </c>
      <c r="AP420">
        <f t="shared" si="623"/>
        <v>59.600004252704181</v>
      </c>
      <c r="AQ420">
        <f t="shared" si="623"/>
        <v>59.600004252704181</v>
      </c>
      <c r="AR420">
        <f t="shared" si="623"/>
        <v>59.600004252704181</v>
      </c>
      <c r="AS420">
        <f t="shared" si="623"/>
        <v>59.600004252704181</v>
      </c>
      <c r="AT420">
        <f t="shared" si="623"/>
        <v>59.600004252704181</v>
      </c>
      <c r="AU420">
        <f t="shared" si="623"/>
        <v>59.600004252704181</v>
      </c>
      <c r="AV420">
        <f t="shared" si="623"/>
        <v>59.600004252704181</v>
      </c>
      <c r="AW420">
        <f t="shared" si="623"/>
        <v>59.600004252704181</v>
      </c>
      <c r="AX420">
        <f t="shared" si="623"/>
        <v>59.600004252704181</v>
      </c>
      <c r="AY420">
        <f t="shared" si="623"/>
        <v>59.600004252704181</v>
      </c>
      <c r="AZ420">
        <f t="shared" si="623"/>
        <v>59.600004252704181</v>
      </c>
      <c r="BA420">
        <f t="shared" si="623"/>
        <v>59.600004252704181</v>
      </c>
      <c r="BB420">
        <f t="shared" si="623"/>
        <v>59.600004252704181</v>
      </c>
      <c r="BC420">
        <f t="shared" si="623"/>
        <v>59.600004252704181</v>
      </c>
      <c r="BD420">
        <f t="shared" si="623"/>
        <v>59.600004252704181</v>
      </c>
      <c r="BE420">
        <f t="shared" si="623"/>
        <v>59.600004252704181</v>
      </c>
      <c r="BF420">
        <f t="shared" si="623"/>
        <v>59.600004252704181</v>
      </c>
      <c r="BG420">
        <f t="shared" si="623"/>
        <v>59.600004252704181</v>
      </c>
      <c r="BH420">
        <f t="shared" si="623"/>
        <v>59.600004252704181</v>
      </c>
    </row>
    <row r="421" spans="1:60" x14ac:dyDescent="0.25">
      <c r="A421" t="s">
        <v>736</v>
      </c>
      <c r="B421">
        <f t="shared" ref="B421:AG421" si="624">B418+B$101</f>
        <v>59.600004252704181</v>
      </c>
      <c r="C421">
        <f t="shared" si="624"/>
        <v>59.613204252704179</v>
      </c>
      <c r="D421">
        <f t="shared" si="624"/>
        <v>59.600004252704181</v>
      </c>
      <c r="E421">
        <f t="shared" si="624"/>
        <v>59.621787903812148</v>
      </c>
      <c r="F421">
        <f t="shared" si="624"/>
        <v>59.600004252704181</v>
      </c>
      <c r="G421">
        <f t="shared" si="624"/>
        <v>59.600004252704181</v>
      </c>
      <c r="H421">
        <f t="shared" si="624"/>
        <v>59.600004252704181</v>
      </c>
      <c r="I421">
        <f t="shared" si="624"/>
        <v>59.600004252704181</v>
      </c>
      <c r="J421">
        <f t="shared" si="624"/>
        <v>59.600004252704181</v>
      </c>
      <c r="K421">
        <f t="shared" si="624"/>
        <v>59.600004252704181</v>
      </c>
      <c r="L421">
        <f t="shared" si="624"/>
        <v>59.600004252704181</v>
      </c>
      <c r="M421">
        <f t="shared" si="624"/>
        <v>59.600004252704181</v>
      </c>
      <c r="N421">
        <f t="shared" si="624"/>
        <v>59.600004252704181</v>
      </c>
      <c r="O421">
        <f t="shared" si="624"/>
        <v>59.600004252704181</v>
      </c>
      <c r="P421">
        <f t="shared" si="624"/>
        <v>59.600004252704181</v>
      </c>
      <c r="Q421">
        <f t="shared" si="624"/>
        <v>59.600004252704181</v>
      </c>
      <c r="R421">
        <f t="shared" si="624"/>
        <v>59.600004252704181</v>
      </c>
      <c r="S421">
        <f t="shared" si="624"/>
        <v>59.600004252704181</v>
      </c>
      <c r="T421">
        <f t="shared" si="624"/>
        <v>59.600004252704181</v>
      </c>
      <c r="U421">
        <f t="shared" si="624"/>
        <v>54.600004252704181</v>
      </c>
      <c r="V421">
        <f t="shared" si="624"/>
        <v>54.600004252704181</v>
      </c>
      <c r="W421">
        <f t="shared" si="624"/>
        <v>59.600004252704181</v>
      </c>
      <c r="X421">
        <f t="shared" si="624"/>
        <v>59.600004252704181</v>
      </c>
      <c r="Y421">
        <f t="shared" si="624"/>
        <v>59.600004252704181</v>
      </c>
      <c r="Z421">
        <f t="shared" si="624"/>
        <v>59.600004252704181</v>
      </c>
      <c r="AA421">
        <f t="shared" si="624"/>
        <v>59.600004252704181</v>
      </c>
      <c r="AB421">
        <f t="shared" si="624"/>
        <v>59.600004252704181</v>
      </c>
      <c r="AC421">
        <f t="shared" si="624"/>
        <v>59.600004252704181</v>
      </c>
      <c r="AD421">
        <f t="shared" si="624"/>
        <v>59.600004252704181</v>
      </c>
      <c r="AE421">
        <f t="shared" si="624"/>
        <v>59.600004252704181</v>
      </c>
      <c r="AF421">
        <f t="shared" si="624"/>
        <v>59.600004252704181</v>
      </c>
      <c r="AG421">
        <f t="shared" si="624"/>
        <v>59.600004252704181</v>
      </c>
      <c r="AH421">
        <f t="shared" ref="AH421:BH421" si="625">AH418+AH$101</f>
        <v>59.600004252704181</v>
      </c>
      <c r="AI421">
        <f t="shared" si="625"/>
        <v>59.600004252704181</v>
      </c>
      <c r="AJ421">
        <f t="shared" si="625"/>
        <v>59.600004252704181</v>
      </c>
      <c r="AK421">
        <f t="shared" si="625"/>
        <v>59.600004252704181</v>
      </c>
      <c r="AL421">
        <f t="shared" si="625"/>
        <v>59.600004252704181</v>
      </c>
      <c r="AM421">
        <f t="shared" si="625"/>
        <v>60.488642956793271</v>
      </c>
      <c r="AN421">
        <f t="shared" si="625"/>
        <v>59.600004252704181</v>
      </c>
      <c r="AO421">
        <f t="shared" si="625"/>
        <v>60.264564656510821</v>
      </c>
      <c r="AP421">
        <f t="shared" si="625"/>
        <v>59.600004252704181</v>
      </c>
      <c r="AQ421">
        <f t="shared" si="625"/>
        <v>59.600004252704181</v>
      </c>
      <c r="AR421">
        <f t="shared" si="625"/>
        <v>59.600004252704181</v>
      </c>
      <c r="AS421">
        <f t="shared" si="625"/>
        <v>59.600004252704181</v>
      </c>
      <c r="AT421">
        <f t="shared" si="625"/>
        <v>59.600004252704181</v>
      </c>
      <c r="AU421">
        <f t="shared" si="625"/>
        <v>59.600004252704181</v>
      </c>
      <c r="AV421">
        <f t="shared" si="625"/>
        <v>59.600004252704181</v>
      </c>
      <c r="AW421">
        <f t="shared" si="625"/>
        <v>59.600004252704181</v>
      </c>
      <c r="AX421">
        <f t="shared" si="625"/>
        <v>59.600004252704181</v>
      </c>
      <c r="AY421">
        <f t="shared" si="625"/>
        <v>59.600004252704181</v>
      </c>
      <c r="AZ421">
        <f t="shared" si="625"/>
        <v>59.600004252704181</v>
      </c>
      <c r="BA421">
        <f t="shared" si="625"/>
        <v>59.600004252704181</v>
      </c>
      <c r="BB421">
        <f t="shared" si="625"/>
        <v>59.600004252704181</v>
      </c>
      <c r="BC421">
        <f t="shared" si="625"/>
        <v>59.600004252704181</v>
      </c>
      <c r="BD421">
        <f t="shared" si="625"/>
        <v>59.600004252704181</v>
      </c>
      <c r="BE421">
        <f t="shared" si="625"/>
        <v>59.600004252704181</v>
      </c>
      <c r="BF421">
        <f t="shared" si="625"/>
        <v>59.600004252704181</v>
      </c>
      <c r="BG421">
        <f t="shared" si="625"/>
        <v>59.600004252704181</v>
      </c>
      <c r="BH421">
        <f t="shared" si="625"/>
        <v>59.600004252704181</v>
      </c>
    </row>
    <row r="422" spans="1:60" x14ac:dyDescent="0.25">
      <c r="A422" t="s">
        <v>737</v>
      </c>
      <c r="B422">
        <f t="shared" ref="B422:AG422" si="626">B418+B$101+10*GlyphOfEvis</f>
        <v>59.600004252704181</v>
      </c>
      <c r="C422">
        <f t="shared" si="626"/>
        <v>59.613204252704179</v>
      </c>
      <c r="D422">
        <f t="shared" si="626"/>
        <v>59.600004252704181</v>
      </c>
      <c r="E422">
        <f t="shared" si="626"/>
        <v>59.621787903812148</v>
      </c>
      <c r="F422">
        <f t="shared" si="626"/>
        <v>59.600004252704181</v>
      </c>
      <c r="G422">
        <f t="shared" si="626"/>
        <v>59.600004252704181</v>
      </c>
      <c r="H422">
        <f t="shared" si="626"/>
        <v>59.600004252704181</v>
      </c>
      <c r="I422">
        <f t="shared" si="626"/>
        <v>59.600004252704181</v>
      </c>
      <c r="J422">
        <f t="shared" si="626"/>
        <v>59.600004252704181</v>
      </c>
      <c r="K422">
        <f t="shared" si="626"/>
        <v>59.600004252704181</v>
      </c>
      <c r="L422">
        <f t="shared" si="626"/>
        <v>59.600004252704181</v>
      </c>
      <c r="M422">
        <f t="shared" si="626"/>
        <v>59.600004252704181</v>
      </c>
      <c r="N422">
        <f t="shared" si="626"/>
        <v>59.600004252704181</v>
      </c>
      <c r="O422">
        <f t="shared" si="626"/>
        <v>59.600004252704181</v>
      </c>
      <c r="P422">
        <f t="shared" si="626"/>
        <v>59.600004252704181</v>
      </c>
      <c r="Q422">
        <f t="shared" si="626"/>
        <v>59.600004252704181</v>
      </c>
      <c r="R422">
        <f t="shared" si="626"/>
        <v>59.600004252704181</v>
      </c>
      <c r="S422">
        <f t="shared" si="626"/>
        <v>59.600004252704181</v>
      </c>
      <c r="T422">
        <f t="shared" si="626"/>
        <v>59.600004252704181</v>
      </c>
      <c r="U422">
        <f t="shared" si="626"/>
        <v>54.600004252704181</v>
      </c>
      <c r="V422">
        <f t="shared" si="626"/>
        <v>54.600004252704181</v>
      </c>
      <c r="W422">
        <f t="shared" si="626"/>
        <v>59.600004252704181</v>
      </c>
      <c r="X422">
        <f t="shared" si="626"/>
        <v>59.600004252704181</v>
      </c>
      <c r="Y422">
        <f t="shared" si="626"/>
        <v>59.600004252704181</v>
      </c>
      <c r="Z422">
        <f t="shared" si="626"/>
        <v>59.600004252704181</v>
      </c>
      <c r="AA422">
        <f t="shared" si="626"/>
        <v>59.600004252704181</v>
      </c>
      <c r="AB422">
        <f t="shared" si="626"/>
        <v>59.600004252704181</v>
      </c>
      <c r="AC422">
        <f t="shared" si="626"/>
        <v>59.600004252704181</v>
      </c>
      <c r="AD422">
        <f t="shared" si="626"/>
        <v>59.600004252704181</v>
      </c>
      <c r="AE422">
        <f t="shared" si="626"/>
        <v>59.600004252704181</v>
      </c>
      <c r="AF422">
        <f t="shared" si="626"/>
        <v>59.600004252704181</v>
      </c>
      <c r="AG422">
        <f t="shared" si="626"/>
        <v>59.600004252704181</v>
      </c>
      <c r="AH422">
        <f t="shared" ref="AH422:BH422" si="627">AH418+AH$101+10*GlyphOfEvis</f>
        <v>59.600004252704181</v>
      </c>
      <c r="AI422">
        <f t="shared" si="627"/>
        <v>59.600004252704181</v>
      </c>
      <c r="AJ422">
        <f t="shared" si="627"/>
        <v>59.600004252704181</v>
      </c>
      <c r="AK422">
        <f t="shared" si="627"/>
        <v>59.600004252704181</v>
      </c>
      <c r="AL422">
        <f t="shared" si="627"/>
        <v>59.600004252704181</v>
      </c>
      <c r="AM422">
        <f t="shared" si="627"/>
        <v>60.488642956793271</v>
      </c>
      <c r="AN422">
        <f t="shared" si="627"/>
        <v>59.600004252704181</v>
      </c>
      <c r="AO422">
        <f t="shared" si="627"/>
        <v>60.264564656510821</v>
      </c>
      <c r="AP422">
        <f t="shared" si="627"/>
        <v>59.600004252704181</v>
      </c>
      <c r="AQ422">
        <f t="shared" si="627"/>
        <v>59.600004252704181</v>
      </c>
      <c r="AR422">
        <f t="shared" si="627"/>
        <v>59.600004252704181</v>
      </c>
      <c r="AS422">
        <f t="shared" si="627"/>
        <v>59.600004252704181</v>
      </c>
      <c r="AT422">
        <f t="shared" si="627"/>
        <v>59.600004252704181</v>
      </c>
      <c r="AU422">
        <f t="shared" si="627"/>
        <v>59.600004252704181</v>
      </c>
      <c r="AV422">
        <f t="shared" si="627"/>
        <v>59.600004252704181</v>
      </c>
      <c r="AW422">
        <f t="shared" si="627"/>
        <v>59.600004252704181</v>
      </c>
      <c r="AX422">
        <f t="shared" si="627"/>
        <v>59.600004252704181</v>
      </c>
      <c r="AY422">
        <f t="shared" si="627"/>
        <v>59.600004252704181</v>
      </c>
      <c r="AZ422">
        <f t="shared" si="627"/>
        <v>59.600004252704181</v>
      </c>
      <c r="BA422">
        <f t="shared" si="627"/>
        <v>59.600004252704181</v>
      </c>
      <c r="BB422">
        <f t="shared" si="627"/>
        <v>59.600004252704181</v>
      </c>
      <c r="BC422">
        <f t="shared" si="627"/>
        <v>59.600004252704181</v>
      </c>
      <c r="BD422">
        <f t="shared" si="627"/>
        <v>59.600004252704181</v>
      </c>
      <c r="BE422">
        <f t="shared" si="627"/>
        <v>59.600004252704181</v>
      </c>
      <c r="BF422">
        <f t="shared" si="627"/>
        <v>59.600004252704181</v>
      </c>
      <c r="BG422">
        <f t="shared" si="627"/>
        <v>59.600004252704181</v>
      </c>
      <c r="BH422">
        <f t="shared" si="627"/>
        <v>59.600004252704181</v>
      </c>
    </row>
    <row r="423" spans="1:60" x14ac:dyDescent="0.25">
      <c r="A423" t="s">
        <v>738</v>
      </c>
      <c r="B423">
        <f t="shared" ref="B423:AG423" si="628">B418+B$101+5*B$14</f>
        <v>59.600004252704181</v>
      </c>
      <c r="C423">
        <f t="shared" si="628"/>
        <v>59.613204252704179</v>
      </c>
      <c r="D423">
        <f t="shared" si="628"/>
        <v>59.600004252704181</v>
      </c>
      <c r="E423">
        <f t="shared" si="628"/>
        <v>59.621787903812148</v>
      </c>
      <c r="F423">
        <f t="shared" si="628"/>
        <v>59.600004252704181</v>
      </c>
      <c r="G423">
        <f t="shared" si="628"/>
        <v>59.600004252704181</v>
      </c>
      <c r="H423">
        <f t="shared" si="628"/>
        <v>59.600004252704181</v>
      </c>
      <c r="I423">
        <f t="shared" si="628"/>
        <v>59.600004252704181</v>
      </c>
      <c r="J423">
        <f t="shared" si="628"/>
        <v>59.600004252704181</v>
      </c>
      <c r="K423">
        <f t="shared" si="628"/>
        <v>59.600004252704181</v>
      </c>
      <c r="L423">
        <f t="shared" si="628"/>
        <v>59.600004252704181</v>
      </c>
      <c r="M423">
        <f t="shared" si="628"/>
        <v>59.600004252704181</v>
      </c>
      <c r="N423">
        <f t="shared" si="628"/>
        <v>59.600004252704181</v>
      </c>
      <c r="O423">
        <f t="shared" si="628"/>
        <v>59.600004252704181</v>
      </c>
      <c r="P423">
        <f t="shared" si="628"/>
        <v>59.600004252704181</v>
      </c>
      <c r="Q423">
        <f t="shared" si="628"/>
        <v>59.600004252704181</v>
      </c>
      <c r="R423">
        <f t="shared" si="628"/>
        <v>59.600004252704181</v>
      </c>
      <c r="S423">
        <f t="shared" si="628"/>
        <v>59.600004252704181</v>
      </c>
      <c r="T423">
        <f t="shared" si="628"/>
        <v>59.600004252704181</v>
      </c>
      <c r="U423">
        <f t="shared" si="628"/>
        <v>54.600004252704181</v>
      </c>
      <c r="V423">
        <f t="shared" si="628"/>
        <v>54.600004252704181</v>
      </c>
      <c r="W423">
        <f t="shared" si="628"/>
        <v>59.600004252704181</v>
      </c>
      <c r="X423">
        <f t="shared" si="628"/>
        <v>59.600004252704181</v>
      </c>
      <c r="Y423">
        <f t="shared" si="628"/>
        <v>59.600004252704181</v>
      </c>
      <c r="Z423">
        <f t="shared" si="628"/>
        <v>59.600004252704181</v>
      </c>
      <c r="AA423">
        <f t="shared" si="628"/>
        <v>59.600004252704181</v>
      </c>
      <c r="AB423">
        <f t="shared" si="628"/>
        <v>59.600004252704181</v>
      </c>
      <c r="AC423">
        <f t="shared" si="628"/>
        <v>59.600004252704181</v>
      </c>
      <c r="AD423">
        <f t="shared" si="628"/>
        <v>59.600004252704181</v>
      </c>
      <c r="AE423">
        <f t="shared" si="628"/>
        <v>59.600004252704181</v>
      </c>
      <c r="AF423">
        <f t="shared" si="628"/>
        <v>59.600004252704181</v>
      </c>
      <c r="AG423">
        <f t="shared" si="628"/>
        <v>59.600004252704181</v>
      </c>
      <c r="AH423">
        <f t="shared" ref="AH423:BH423" si="629">AH418+AH$101+5*AH$14</f>
        <v>59.600004252704181</v>
      </c>
      <c r="AI423">
        <f t="shared" si="629"/>
        <v>59.600004252704181</v>
      </c>
      <c r="AJ423">
        <f t="shared" si="629"/>
        <v>59.600004252704181</v>
      </c>
      <c r="AK423">
        <f t="shared" si="629"/>
        <v>59.600004252704181</v>
      </c>
      <c r="AL423">
        <f t="shared" si="629"/>
        <v>59.600004252704181</v>
      </c>
      <c r="AM423">
        <f t="shared" si="629"/>
        <v>60.488642956793271</v>
      </c>
      <c r="AN423">
        <f t="shared" si="629"/>
        <v>59.600004252704181</v>
      </c>
      <c r="AO423">
        <f t="shared" si="629"/>
        <v>60.264564656510821</v>
      </c>
      <c r="AP423">
        <f t="shared" si="629"/>
        <v>59.600004252704181</v>
      </c>
      <c r="AQ423">
        <f t="shared" si="629"/>
        <v>59.600004252704181</v>
      </c>
      <c r="AR423">
        <f t="shared" si="629"/>
        <v>59.600004252704181</v>
      </c>
      <c r="AS423">
        <f t="shared" si="629"/>
        <v>64.600004252704181</v>
      </c>
      <c r="AT423">
        <f t="shared" si="629"/>
        <v>59.600004252704181</v>
      </c>
      <c r="AU423">
        <f t="shared" si="629"/>
        <v>59.600004252704181</v>
      </c>
      <c r="AV423">
        <f t="shared" si="629"/>
        <v>59.600004252704181</v>
      </c>
      <c r="AW423">
        <f t="shared" si="629"/>
        <v>59.600004252704181</v>
      </c>
      <c r="AX423">
        <f t="shared" si="629"/>
        <v>59.600004252704181</v>
      </c>
      <c r="AY423">
        <f t="shared" si="629"/>
        <v>59.600004252704181</v>
      </c>
      <c r="AZ423">
        <f t="shared" si="629"/>
        <v>59.600004252704181</v>
      </c>
      <c r="BA423">
        <f t="shared" si="629"/>
        <v>59.600004252704181</v>
      </c>
      <c r="BB423">
        <f t="shared" si="629"/>
        <v>59.600004252704181</v>
      </c>
      <c r="BC423">
        <f t="shared" si="629"/>
        <v>59.600004252704181</v>
      </c>
      <c r="BD423">
        <f t="shared" si="629"/>
        <v>59.600004252704181</v>
      </c>
      <c r="BE423">
        <f t="shared" si="629"/>
        <v>59.600004252704181</v>
      </c>
      <c r="BF423">
        <f t="shared" si="629"/>
        <v>59.600004252704181</v>
      </c>
      <c r="BG423">
        <f t="shared" si="629"/>
        <v>59.600004252704181</v>
      </c>
      <c r="BH423">
        <f t="shared" si="629"/>
        <v>59.600004252704181</v>
      </c>
    </row>
    <row r="425" spans="1:60" x14ac:dyDescent="0.25">
      <c r="A425" t="s">
        <v>681</v>
      </c>
      <c r="B425">
        <f t="shared" ref="B425:AG425" si="630">UnleashedRage*(Kings*B$71+B$73+B417+400*(B412+B413))*(1+0.02*SavageCombat)</f>
        <v>7721.0752460422218</v>
      </c>
      <c r="C425">
        <f t="shared" si="630"/>
        <v>7722.3336683608532</v>
      </c>
      <c r="D425">
        <f t="shared" si="630"/>
        <v>7722.219246042222</v>
      </c>
      <c r="E425">
        <f t="shared" si="630"/>
        <v>7721.0752828743125</v>
      </c>
      <c r="F425">
        <f t="shared" si="630"/>
        <v>7720.9854760721564</v>
      </c>
      <c r="G425">
        <f t="shared" si="630"/>
        <v>7720.9854760721564</v>
      </c>
      <c r="H425">
        <f t="shared" si="630"/>
        <v>7720.9804086974727</v>
      </c>
      <c r="I425">
        <f t="shared" si="630"/>
        <v>7720.9822429221622</v>
      </c>
      <c r="J425">
        <f t="shared" si="630"/>
        <v>7721.1427213575626</v>
      </c>
      <c r="K425">
        <f t="shared" si="630"/>
        <v>7721.0752460422218</v>
      </c>
      <c r="L425">
        <f t="shared" si="630"/>
        <v>7721.6567930602178</v>
      </c>
      <c r="M425">
        <f t="shared" si="630"/>
        <v>7721.6567118782159</v>
      </c>
      <c r="N425">
        <f t="shared" si="630"/>
        <v>7719.3907456899969</v>
      </c>
      <c r="O425">
        <f t="shared" si="630"/>
        <v>7721.6567118782159</v>
      </c>
      <c r="P425">
        <f t="shared" si="630"/>
        <v>7723.9013957907446</v>
      </c>
      <c r="Q425">
        <f t="shared" si="630"/>
        <v>7721.6567118782159</v>
      </c>
      <c r="R425">
        <f t="shared" si="630"/>
        <v>7720.7214741759371</v>
      </c>
      <c r="S425">
        <f t="shared" si="630"/>
        <v>7719.914125208109</v>
      </c>
      <c r="T425">
        <f t="shared" si="630"/>
        <v>7721.6567118782159</v>
      </c>
      <c r="U425">
        <f t="shared" si="630"/>
        <v>7721.630620769798</v>
      </c>
      <c r="V425">
        <f t="shared" si="630"/>
        <v>7721.630620769798</v>
      </c>
      <c r="W425">
        <f t="shared" si="630"/>
        <v>7721.6567118782159</v>
      </c>
      <c r="X425">
        <f t="shared" si="630"/>
        <v>7721.6567118782159</v>
      </c>
      <c r="Y425">
        <f t="shared" si="630"/>
        <v>7721.6567118782159</v>
      </c>
      <c r="Z425">
        <f t="shared" si="630"/>
        <v>7725.0163397657952</v>
      </c>
      <c r="AA425">
        <f t="shared" si="630"/>
        <v>7721.7955854037746</v>
      </c>
      <c r="AB425">
        <f t="shared" si="630"/>
        <v>7722.8016198366331</v>
      </c>
      <c r="AC425">
        <f t="shared" si="630"/>
        <v>7721.6567118782159</v>
      </c>
      <c r="AD425">
        <f t="shared" si="630"/>
        <v>7721.6562451979453</v>
      </c>
      <c r="AE425">
        <f t="shared" si="630"/>
        <v>7721.6567118782159</v>
      </c>
      <c r="AF425">
        <f t="shared" si="630"/>
        <v>7721.6567118782159</v>
      </c>
      <c r="AG425">
        <f t="shared" si="630"/>
        <v>7721.6567118782159</v>
      </c>
      <c r="AH425">
        <f t="shared" ref="AH425:BH425" si="631">UnleashedRage*(Kings*AH$71+AH$73+AH417+400*(AH412+AH413))*(1+0.02*SavageCombat)</f>
        <v>7721.6567118782159</v>
      </c>
      <c r="AI425">
        <f t="shared" si="631"/>
        <v>7721.6562939066062</v>
      </c>
      <c r="AJ425">
        <f t="shared" si="631"/>
        <v>7721.6567118782159</v>
      </c>
      <c r="AK425">
        <f t="shared" si="631"/>
        <v>7721.6562884775003</v>
      </c>
      <c r="AL425">
        <f t="shared" si="631"/>
        <v>7465.4805851094652</v>
      </c>
      <c r="AM425">
        <f t="shared" si="631"/>
        <v>7807.5293359572115</v>
      </c>
      <c r="AN425">
        <f t="shared" si="631"/>
        <v>7530.0711768759356</v>
      </c>
      <c r="AO425">
        <f t="shared" si="631"/>
        <v>7785.7620125470803</v>
      </c>
      <c r="AP425">
        <f t="shared" si="631"/>
        <v>7721.6571827535463</v>
      </c>
      <c r="AQ425">
        <f t="shared" si="631"/>
        <v>7721.6567118782159</v>
      </c>
      <c r="AR425">
        <f t="shared" si="631"/>
        <v>7722.6218523337957</v>
      </c>
      <c r="AS425">
        <f t="shared" si="631"/>
        <v>7721.6847273513304</v>
      </c>
      <c r="AT425">
        <f t="shared" si="631"/>
        <v>7721.6567118782159</v>
      </c>
      <c r="AU425">
        <f t="shared" si="631"/>
        <v>7721.6567118782159</v>
      </c>
      <c r="AV425">
        <f t="shared" si="631"/>
        <v>7721.6567118782159</v>
      </c>
      <c r="AW425">
        <f t="shared" si="631"/>
        <v>7721.6567118782159</v>
      </c>
      <c r="AX425">
        <f t="shared" si="631"/>
        <v>7721.6567118782159</v>
      </c>
      <c r="AY425">
        <f t="shared" si="631"/>
        <v>7721.6567118782159</v>
      </c>
      <c r="AZ425">
        <f t="shared" si="631"/>
        <v>7721.6567118782159</v>
      </c>
      <c r="BA425">
        <f t="shared" si="631"/>
        <v>7721.6567118782159</v>
      </c>
      <c r="BB425">
        <f t="shared" si="631"/>
        <v>7721.6567118782159</v>
      </c>
      <c r="BC425">
        <f t="shared" si="631"/>
        <v>7740.5940696014422</v>
      </c>
      <c r="BD425">
        <f t="shared" si="631"/>
        <v>7743.233345636897</v>
      </c>
      <c r="BE425">
        <f t="shared" si="631"/>
        <v>7721.6567118782159</v>
      </c>
      <c r="BF425">
        <f t="shared" si="631"/>
        <v>7721.6567118782159</v>
      </c>
      <c r="BG425">
        <f t="shared" si="631"/>
        <v>7721.6567118782159</v>
      </c>
      <c r="BH425">
        <f t="shared" si="631"/>
        <v>7721.6567118782159</v>
      </c>
    </row>
    <row r="427" spans="1:60" x14ac:dyDescent="0.25">
      <c r="A427" t="s">
        <v>739</v>
      </c>
      <c r="B427">
        <f t="shared" ref="B427:AG427" si="632">GlyphOfSS*0.01*B423/2</f>
        <v>0.29800002126352093</v>
      </c>
      <c r="C427">
        <f t="shared" si="632"/>
        <v>0.29806602126352089</v>
      </c>
      <c r="D427">
        <f t="shared" si="632"/>
        <v>0.29800002126352093</v>
      </c>
      <c r="E427">
        <f t="shared" si="632"/>
        <v>0.29810893951906076</v>
      </c>
      <c r="F427">
        <f t="shared" si="632"/>
        <v>0.29800002126352093</v>
      </c>
      <c r="G427">
        <f t="shared" si="632"/>
        <v>0.29800002126352093</v>
      </c>
      <c r="H427">
        <f t="shared" si="632"/>
        <v>0.29800002126352093</v>
      </c>
      <c r="I427">
        <f t="shared" si="632"/>
        <v>0.29800002126352093</v>
      </c>
      <c r="J427">
        <f t="shared" si="632"/>
        <v>0.29800002126352093</v>
      </c>
      <c r="K427">
        <f t="shared" si="632"/>
        <v>0.29800002126352093</v>
      </c>
      <c r="L427">
        <f t="shared" si="632"/>
        <v>0.29800002126352093</v>
      </c>
      <c r="M427">
        <f t="shared" si="632"/>
        <v>0.29800002126352093</v>
      </c>
      <c r="N427">
        <f t="shared" si="632"/>
        <v>0.29800002126352093</v>
      </c>
      <c r="O427">
        <f t="shared" si="632"/>
        <v>0.29800002126352093</v>
      </c>
      <c r="P427">
        <f t="shared" si="632"/>
        <v>0.29800002126352093</v>
      </c>
      <c r="Q427">
        <f t="shared" si="632"/>
        <v>0.29800002126352093</v>
      </c>
      <c r="R427">
        <f t="shared" si="632"/>
        <v>0.29800002126352093</v>
      </c>
      <c r="S427">
        <f t="shared" si="632"/>
        <v>0.29800002126352093</v>
      </c>
      <c r="T427">
        <f t="shared" si="632"/>
        <v>0.29800002126352093</v>
      </c>
      <c r="U427">
        <f t="shared" si="632"/>
        <v>0.27300002126352091</v>
      </c>
      <c r="V427">
        <f t="shared" si="632"/>
        <v>0.27300002126352091</v>
      </c>
      <c r="W427">
        <f t="shared" si="632"/>
        <v>0.29800002126352093</v>
      </c>
      <c r="X427">
        <f t="shared" si="632"/>
        <v>0.29800002126352093</v>
      </c>
      <c r="Y427">
        <f t="shared" si="632"/>
        <v>0.29800002126352093</v>
      </c>
      <c r="Z427">
        <f t="shared" si="632"/>
        <v>0.29800002126352093</v>
      </c>
      <c r="AA427">
        <f t="shared" si="632"/>
        <v>0.29800002126352093</v>
      </c>
      <c r="AB427">
        <f t="shared" si="632"/>
        <v>0.29800002126352093</v>
      </c>
      <c r="AC427">
        <f t="shared" si="632"/>
        <v>0.29800002126352093</v>
      </c>
      <c r="AD427">
        <f t="shared" si="632"/>
        <v>0.29800002126352093</v>
      </c>
      <c r="AE427">
        <f t="shared" si="632"/>
        <v>0.29800002126352093</v>
      </c>
      <c r="AF427">
        <f t="shared" si="632"/>
        <v>0.29800002126352093</v>
      </c>
      <c r="AG427">
        <f t="shared" si="632"/>
        <v>0.29800002126352093</v>
      </c>
      <c r="AH427">
        <f t="shared" ref="AH427:BH427" si="633">GlyphOfSS*0.01*AH423/2</f>
        <v>0.29800002126352093</v>
      </c>
      <c r="AI427">
        <f t="shared" si="633"/>
        <v>0.29800002126352093</v>
      </c>
      <c r="AJ427">
        <f t="shared" si="633"/>
        <v>0.29800002126352093</v>
      </c>
      <c r="AK427">
        <f t="shared" si="633"/>
        <v>0.29800002126352093</v>
      </c>
      <c r="AL427">
        <f t="shared" si="633"/>
        <v>0.29800002126352093</v>
      </c>
      <c r="AM427">
        <f t="shared" si="633"/>
        <v>0.30244321478396635</v>
      </c>
      <c r="AN427">
        <f t="shared" si="633"/>
        <v>0.29800002126352093</v>
      </c>
      <c r="AO427">
        <f t="shared" si="633"/>
        <v>0.30132282328255411</v>
      </c>
      <c r="AP427">
        <f t="shared" si="633"/>
        <v>0.29800002126352093</v>
      </c>
      <c r="AQ427">
        <f t="shared" si="633"/>
        <v>0.29800002126352093</v>
      </c>
      <c r="AR427">
        <f t="shared" si="633"/>
        <v>0.29800002126352093</v>
      </c>
      <c r="AS427">
        <f t="shared" si="633"/>
        <v>0.3230000212635209</v>
      </c>
      <c r="AT427">
        <f t="shared" si="633"/>
        <v>0.29800002126352093</v>
      </c>
      <c r="AU427">
        <f t="shared" si="633"/>
        <v>0.29800002126352093</v>
      </c>
      <c r="AV427">
        <f t="shared" si="633"/>
        <v>0.29800002126352093</v>
      </c>
      <c r="AW427">
        <f t="shared" si="633"/>
        <v>0.29800002126352093</v>
      </c>
      <c r="AX427">
        <f t="shared" si="633"/>
        <v>0.29800002126352093</v>
      </c>
      <c r="AY427">
        <f t="shared" si="633"/>
        <v>0.29800002126352093</v>
      </c>
      <c r="AZ427">
        <f t="shared" si="633"/>
        <v>0.29800002126352093</v>
      </c>
      <c r="BA427">
        <f t="shared" si="633"/>
        <v>0.29800002126352093</v>
      </c>
      <c r="BB427">
        <f t="shared" si="633"/>
        <v>0.29800002126352093</v>
      </c>
      <c r="BC427">
        <f t="shared" si="633"/>
        <v>0.29800002126352093</v>
      </c>
      <c r="BD427">
        <f t="shared" si="633"/>
        <v>0.29800002126352093</v>
      </c>
      <c r="BE427">
        <f t="shared" si="633"/>
        <v>0.29800002126352093</v>
      </c>
      <c r="BF427">
        <f t="shared" si="633"/>
        <v>0.29800002126352093</v>
      </c>
      <c r="BG427">
        <f t="shared" si="633"/>
        <v>0.29800002126352093</v>
      </c>
      <c r="BH427">
        <f t="shared" si="633"/>
        <v>0.29800002126352093</v>
      </c>
    </row>
    <row r="428" spans="1:60" x14ac:dyDescent="0.25">
      <c r="A428" t="s">
        <v>740</v>
      </c>
      <c r="B428">
        <f t="shared" ref="B428:AG428" si="634">1+B427</f>
        <v>1.298000021263521</v>
      </c>
      <c r="C428">
        <f t="shared" si="634"/>
        <v>1.2980660212635209</v>
      </c>
      <c r="D428">
        <f t="shared" si="634"/>
        <v>1.298000021263521</v>
      </c>
      <c r="E428">
        <f t="shared" si="634"/>
        <v>1.2981089395190608</v>
      </c>
      <c r="F428">
        <f t="shared" si="634"/>
        <v>1.298000021263521</v>
      </c>
      <c r="G428">
        <f t="shared" si="634"/>
        <v>1.298000021263521</v>
      </c>
      <c r="H428">
        <f t="shared" si="634"/>
        <v>1.298000021263521</v>
      </c>
      <c r="I428">
        <f t="shared" si="634"/>
        <v>1.298000021263521</v>
      </c>
      <c r="J428">
        <f t="shared" si="634"/>
        <v>1.298000021263521</v>
      </c>
      <c r="K428">
        <f t="shared" si="634"/>
        <v>1.298000021263521</v>
      </c>
      <c r="L428">
        <f t="shared" si="634"/>
        <v>1.298000021263521</v>
      </c>
      <c r="M428">
        <f t="shared" si="634"/>
        <v>1.298000021263521</v>
      </c>
      <c r="N428">
        <f t="shared" si="634"/>
        <v>1.298000021263521</v>
      </c>
      <c r="O428">
        <f t="shared" si="634"/>
        <v>1.298000021263521</v>
      </c>
      <c r="P428">
        <f t="shared" si="634"/>
        <v>1.298000021263521</v>
      </c>
      <c r="Q428">
        <f t="shared" si="634"/>
        <v>1.298000021263521</v>
      </c>
      <c r="R428">
        <f t="shared" si="634"/>
        <v>1.298000021263521</v>
      </c>
      <c r="S428">
        <f t="shared" si="634"/>
        <v>1.298000021263521</v>
      </c>
      <c r="T428">
        <f t="shared" si="634"/>
        <v>1.298000021263521</v>
      </c>
      <c r="U428">
        <f t="shared" si="634"/>
        <v>1.2730000212635209</v>
      </c>
      <c r="V428">
        <f t="shared" si="634"/>
        <v>1.2730000212635209</v>
      </c>
      <c r="W428">
        <f t="shared" si="634"/>
        <v>1.298000021263521</v>
      </c>
      <c r="X428">
        <f t="shared" si="634"/>
        <v>1.298000021263521</v>
      </c>
      <c r="Y428">
        <f t="shared" si="634"/>
        <v>1.298000021263521</v>
      </c>
      <c r="Z428">
        <f t="shared" si="634"/>
        <v>1.298000021263521</v>
      </c>
      <c r="AA428">
        <f t="shared" si="634"/>
        <v>1.298000021263521</v>
      </c>
      <c r="AB428">
        <f t="shared" si="634"/>
        <v>1.298000021263521</v>
      </c>
      <c r="AC428">
        <f t="shared" si="634"/>
        <v>1.298000021263521</v>
      </c>
      <c r="AD428">
        <f t="shared" si="634"/>
        <v>1.298000021263521</v>
      </c>
      <c r="AE428">
        <f t="shared" si="634"/>
        <v>1.298000021263521</v>
      </c>
      <c r="AF428">
        <f t="shared" si="634"/>
        <v>1.298000021263521</v>
      </c>
      <c r="AG428">
        <f t="shared" si="634"/>
        <v>1.298000021263521</v>
      </c>
      <c r="AH428">
        <f t="shared" ref="AH428:BH428" si="635">1+AH427</f>
        <v>1.298000021263521</v>
      </c>
      <c r="AI428">
        <f t="shared" si="635"/>
        <v>1.298000021263521</v>
      </c>
      <c r="AJ428">
        <f t="shared" si="635"/>
        <v>1.298000021263521</v>
      </c>
      <c r="AK428">
        <f t="shared" si="635"/>
        <v>1.298000021263521</v>
      </c>
      <c r="AL428">
        <f t="shared" si="635"/>
        <v>1.298000021263521</v>
      </c>
      <c r="AM428">
        <f t="shared" si="635"/>
        <v>1.3024432147839664</v>
      </c>
      <c r="AN428">
        <f t="shared" si="635"/>
        <v>1.298000021263521</v>
      </c>
      <c r="AO428">
        <f t="shared" si="635"/>
        <v>1.301322823282554</v>
      </c>
      <c r="AP428">
        <f t="shared" si="635"/>
        <v>1.298000021263521</v>
      </c>
      <c r="AQ428">
        <f t="shared" si="635"/>
        <v>1.298000021263521</v>
      </c>
      <c r="AR428">
        <f t="shared" si="635"/>
        <v>1.298000021263521</v>
      </c>
      <c r="AS428">
        <f t="shared" si="635"/>
        <v>1.3230000212635209</v>
      </c>
      <c r="AT428">
        <f t="shared" si="635"/>
        <v>1.298000021263521</v>
      </c>
      <c r="AU428">
        <f t="shared" si="635"/>
        <v>1.298000021263521</v>
      </c>
      <c r="AV428">
        <f t="shared" si="635"/>
        <v>1.298000021263521</v>
      </c>
      <c r="AW428">
        <f t="shared" si="635"/>
        <v>1.298000021263521</v>
      </c>
      <c r="AX428">
        <f t="shared" si="635"/>
        <v>1.298000021263521</v>
      </c>
      <c r="AY428">
        <f t="shared" si="635"/>
        <v>1.298000021263521</v>
      </c>
      <c r="AZ428">
        <f t="shared" si="635"/>
        <v>1.298000021263521</v>
      </c>
      <c r="BA428">
        <f t="shared" si="635"/>
        <v>1.298000021263521</v>
      </c>
      <c r="BB428">
        <f t="shared" si="635"/>
        <v>1.298000021263521</v>
      </c>
      <c r="BC428">
        <f t="shared" si="635"/>
        <v>1.298000021263521</v>
      </c>
      <c r="BD428">
        <f t="shared" si="635"/>
        <v>1.298000021263521</v>
      </c>
      <c r="BE428">
        <f t="shared" si="635"/>
        <v>1.298000021263521</v>
      </c>
      <c r="BF428">
        <f t="shared" si="635"/>
        <v>1.298000021263521</v>
      </c>
      <c r="BG428">
        <f t="shared" si="635"/>
        <v>1.298000021263521</v>
      </c>
      <c r="BH428">
        <f t="shared" si="635"/>
        <v>1.298000021263521</v>
      </c>
    </row>
    <row r="430" spans="1:60" x14ac:dyDescent="0.25">
      <c r="A430" t="s">
        <v>741</v>
      </c>
      <c r="B430">
        <f t="shared" ref="B430:AG430" si="636">(B$48+B425/14)*B$46</f>
        <v>1968.4139742649843</v>
      </c>
      <c r="C430">
        <f t="shared" si="636"/>
        <v>1968.6476812670157</v>
      </c>
      <c r="D430">
        <f t="shared" si="636"/>
        <v>1968.6264314078414</v>
      </c>
      <c r="E430">
        <f t="shared" si="636"/>
        <v>1968.4139811052296</v>
      </c>
      <c r="F430">
        <f t="shared" si="636"/>
        <v>1968.3973026991148</v>
      </c>
      <c r="G430">
        <f t="shared" si="636"/>
        <v>1968.3973026991148</v>
      </c>
      <c r="H430">
        <f t="shared" si="636"/>
        <v>1968.3963616152453</v>
      </c>
      <c r="I430">
        <f t="shared" si="636"/>
        <v>1968.396702256973</v>
      </c>
      <c r="J430">
        <f t="shared" si="636"/>
        <v>1968.4265053949759</v>
      </c>
      <c r="K430">
        <f t="shared" si="636"/>
        <v>1968.4139742649843</v>
      </c>
      <c r="L430">
        <f t="shared" si="636"/>
        <v>1971.1219758540406</v>
      </c>
      <c r="M430">
        <f t="shared" si="636"/>
        <v>1968.5219607773831</v>
      </c>
      <c r="N430">
        <f t="shared" si="636"/>
        <v>1892.4049408512358</v>
      </c>
      <c r="O430">
        <f t="shared" si="636"/>
        <v>1968.5219607773831</v>
      </c>
      <c r="P430">
        <f t="shared" si="636"/>
        <v>2044.6672472101934</v>
      </c>
      <c r="Q430">
        <f t="shared" si="636"/>
        <v>1968.5219607773831</v>
      </c>
      <c r="R430">
        <f t="shared" si="636"/>
        <v>1968.3482737755314</v>
      </c>
      <c r="S430">
        <f t="shared" si="636"/>
        <v>1968.1983375386487</v>
      </c>
      <c r="T430">
        <f t="shared" si="636"/>
        <v>1968.5219607773831</v>
      </c>
      <c r="U430">
        <f t="shared" si="636"/>
        <v>1968.5171152858197</v>
      </c>
      <c r="V430">
        <f t="shared" si="636"/>
        <v>1968.5171152858197</v>
      </c>
      <c r="W430">
        <f t="shared" si="636"/>
        <v>1968.5219607773831</v>
      </c>
      <c r="X430">
        <f t="shared" si="636"/>
        <v>1968.5219607773831</v>
      </c>
      <c r="Y430">
        <f t="shared" si="636"/>
        <v>1968.5219607773831</v>
      </c>
      <c r="Z430">
        <f t="shared" si="636"/>
        <v>1969.1458916707907</v>
      </c>
      <c r="AA430">
        <f t="shared" si="636"/>
        <v>1968.5477515749867</v>
      </c>
      <c r="AB430">
        <f t="shared" si="636"/>
        <v>1968.7345865410889</v>
      </c>
      <c r="AC430">
        <f t="shared" si="636"/>
        <v>1968.5219607773831</v>
      </c>
      <c r="AD430">
        <f t="shared" si="636"/>
        <v>1968.5218741081901</v>
      </c>
      <c r="AE430">
        <f t="shared" si="636"/>
        <v>1968.5219607773831</v>
      </c>
      <c r="AF430">
        <f t="shared" si="636"/>
        <v>1968.5219607773831</v>
      </c>
      <c r="AG430">
        <f t="shared" si="636"/>
        <v>1968.5219607773831</v>
      </c>
      <c r="AH430">
        <f t="shared" ref="AH430:BH430" si="637">(AH$48+AH425/14)*AH$46</f>
        <v>1968.5219607773831</v>
      </c>
      <c r="AI430">
        <f t="shared" si="637"/>
        <v>1968.521883154084</v>
      </c>
      <c r="AJ430">
        <f t="shared" si="637"/>
        <v>1968.5219607773831</v>
      </c>
      <c r="AK430">
        <f t="shared" si="637"/>
        <v>1968.5218821458216</v>
      </c>
      <c r="AL430">
        <f t="shared" si="637"/>
        <v>1920.9463943774722</v>
      </c>
      <c r="AM430">
        <f t="shared" si="637"/>
        <v>1984.4697338206252</v>
      </c>
      <c r="AN430">
        <f t="shared" si="637"/>
        <v>1932.9417899912453</v>
      </c>
      <c r="AO430">
        <f t="shared" si="637"/>
        <v>1980.4272309016005</v>
      </c>
      <c r="AP430">
        <f t="shared" si="637"/>
        <v>1968.5220482256589</v>
      </c>
      <c r="AQ430">
        <f t="shared" si="637"/>
        <v>1968.5219607773831</v>
      </c>
      <c r="AR430">
        <f t="shared" si="637"/>
        <v>1968.701201147705</v>
      </c>
      <c r="AS430">
        <f t="shared" si="637"/>
        <v>1968.5271636509615</v>
      </c>
      <c r="AT430">
        <f t="shared" si="637"/>
        <v>1968.5219607773831</v>
      </c>
      <c r="AU430">
        <f t="shared" si="637"/>
        <v>1968.5219607773831</v>
      </c>
      <c r="AV430">
        <f t="shared" si="637"/>
        <v>1968.5219607773831</v>
      </c>
      <c r="AW430">
        <f t="shared" si="637"/>
        <v>1968.5219607773831</v>
      </c>
      <c r="AX430">
        <f t="shared" si="637"/>
        <v>1968.5219607773831</v>
      </c>
      <c r="AY430">
        <f t="shared" si="637"/>
        <v>1968.5219607773831</v>
      </c>
      <c r="AZ430">
        <f t="shared" si="637"/>
        <v>1968.5219607773831</v>
      </c>
      <c r="BA430">
        <f t="shared" si="637"/>
        <v>1968.5219607773831</v>
      </c>
      <c r="BB430">
        <f t="shared" si="637"/>
        <v>1968.5219607773831</v>
      </c>
      <c r="BC430">
        <f t="shared" si="637"/>
        <v>1972.0388986402679</v>
      </c>
      <c r="BD430">
        <f t="shared" si="637"/>
        <v>1972.5290499039952</v>
      </c>
      <c r="BE430">
        <f t="shared" si="637"/>
        <v>1968.5219607773831</v>
      </c>
      <c r="BF430">
        <f t="shared" si="637"/>
        <v>1968.5219607773831</v>
      </c>
      <c r="BG430">
        <f t="shared" si="637"/>
        <v>1968.5219607773831</v>
      </c>
      <c r="BH430">
        <f t="shared" si="637"/>
        <v>1968.5219607773831</v>
      </c>
    </row>
    <row r="431" spans="1:60" x14ac:dyDescent="0.25">
      <c r="A431" t="s">
        <v>742</v>
      </c>
      <c r="B431">
        <f t="shared" ref="B431:AG431" si="638">B84-0.06+0.01*B420*(B$148-1)</f>
        <v>1.7375987804167967</v>
      </c>
      <c r="C431">
        <f t="shared" si="638"/>
        <v>1.7377930844167966</v>
      </c>
      <c r="D431">
        <f t="shared" si="638"/>
        <v>1.7375987804167967</v>
      </c>
      <c r="E431">
        <f t="shared" si="638"/>
        <v>1.7379194357611061</v>
      </c>
      <c r="F431">
        <f t="shared" si="638"/>
        <v>1.7372938092911077</v>
      </c>
      <c r="G431">
        <f t="shared" si="638"/>
        <v>1.7372938092911077</v>
      </c>
      <c r="H431">
        <f t="shared" si="638"/>
        <v>1.7372938092911077</v>
      </c>
      <c r="I431">
        <f t="shared" si="638"/>
        <v>1.7372938092911077</v>
      </c>
      <c r="J431">
        <f t="shared" si="638"/>
        <v>1.7375987804167967</v>
      </c>
      <c r="K431">
        <f t="shared" si="638"/>
        <v>1.7375987804167967</v>
      </c>
      <c r="L431">
        <f t="shared" si="638"/>
        <v>1.7375987804167967</v>
      </c>
      <c r="M431">
        <f t="shared" si="638"/>
        <v>1.7375987804167967</v>
      </c>
      <c r="N431">
        <f t="shared" si="638"/>
        <v>1.7375987804167967</v>
      </c>
      <c r="O431">
        <f t="shared" si="638"/>
        <v>1.7375987804167967</v>
      </c>
      <c r="P431">
        <f t="shared" si="638"/>
        <v>1.7375987804167967</v>
      </c>
      <c r="Q431">
        <f t="shared" si="638"/>
        <v>1.7375987804167967</v>
      </c>
      <c r="R431">
        <f t="shared" si="638"/>
        <v>1.7375987804167967</v>
      </c>
      <c r="S431">
        <f t="shared" si="638"/>
        <v>1.7375987804167967</v>
      </c>
      <c r="T431">
        <f t="shared" si="638"/>
        <v>1.7375987804167967</v>
      </c>
      <c r="U431">
        <f t="shared" si="638"/>
        <v>1.6639987804167966</v>
      </c>
      <c r="V431">
        <f t="shared" si="638"/>
        <v>1.6639987804167966</v>
      </c>
      <c r="W431">
        <f t="shared" si="638"/>
        <v>1.7375987804167967</v>
      </c>
      <c r="X431">
        <f t="shared" si="638"/>
        <v>1.7375987804167967</v>
      </c>
      <c r="Y431">
        <f t="shared" si="638"/>
        <v>1.7375987804167967</v>
      </c>
      <c r="Z431">
        <f t="shared" si="638"/>
        <v>1.7375987804167967</v>
      </c>
      <c r="AA431">
        <f t="shared" si="638"/>
        <v>1.7375987804167967</v>
      </c>
      <c r="AB431">
        <f t="shared" si="638"/>
        <v>1.7375987804167967</v>
      </c>
      <c r="AC431">
        <f t="shared" si="638"/>
        <v>1.7375987804167967</v>
      </c>
      <c r="AD431">
        <f t="shared" si="638"/>
        <v>1.7375987804167967</v>
      </c>
      <c r="AE431">
        <f t="shared" si="638"/>
        <v>1.7375987804167967</v>
      </c>
      <c r="AF431">
        <f t="shared" si="638"/>
        <v>1.7375987804167967</v>
      </c>
      <c r="AG431">
        <f t="shared" si="638"/>
        <v>1.7375987804167967</v>
      </c>
      <c r="AH431">
        <f t="shared" ref="AH431:BH431" si="639">AH84-0.06+0.01*AH420*(AH$148-1)</f>
        <v>1.7375987804167967</v>
      </c>
      <c r="AI431">
        <f t="shared" si="639"/>
        <v>1.7375987804167967</v>
      </c>
      <c r="AJ431">
        <f t="shared" si="639"/>
        <v>1.7375987804167967</v>
      </c>
      <c r="AK431">
        <f t="shared" si="639"/>
        <v>1.7375987804167967</v>
      </c>
      <c r="AL431">
        <f t="shared" si="639"/>
        <v>1.7375987804167967</v>
      </c>
      <c r="AM431">
        <f t="shared" si="639"/>
        <v>1.750679542140988</v>
      </c>
      <c r="AN431">
        <f t="shared" si="639"/>
        <v>1.7375987804167967</v>
      </c>
      <c r="AO431">
        <f t="shared" si="639"/>
        <v>1.7473811095608305</v>
      </c>
      <c r="AP431">
        <f t="shared" si="639"/>
        <v>1.6946867773548497</v>
      </c>
      <c r="AQ431">
        <f t="shared" si="639"/>
        <v>1.7375987804167967</v>
      </c>
      <c r="AR431">
        <f t="shared" si="639"/>
        <v>1.7375987804167967</v>
      </c>
      <c r="AS431">
        <f t="shared" si="639"/>
        <v>1.7375987804167967</v>
      </c>
      <c r="AT431">
        <f t="shared" si="639"/>
        <v>1.7375987804167967</v>
      </c>
      <c r="AU431">
        <f t="shared" si="639"/>
        <v>1.7375987804167967</v>
      </c>
      <c r="AV431">
        <f t="shared" si="639"/>
        <v>1.7375987804167967</v>
      </c>
      <c r="AW431">
        <f t="shared" si="639"/>
        <v>1.7375987804167967</v>
      </c>
      <c r="AX431">
        <f t="shared" si="639"/>
        <v>1.7375987804167967</v>
      </c>
      <c r="AY431">
        <f t="shared" si="639"/>
        <v>1.7375987804167967</v>
      </c>
      <c r="AZ431">
        <f t="shared" si="639"/>
        <v>1.7375987804167967</v>
      </c>
      <c r="BA431">
        <f t="shared" si="639"/>
        <v>1.7375987804167967</v>
      </c>
      <c r="BB431">
        <f t="shared" si="639"/>
        <v>1.7375987804167967</v>
      </c>
      <c r="BC431">
        <f t="shared" si="639"/>
        <v>1.7375987804167967</v>
      </c>
      <c r="BD431">
        <f t="shared" si="639"/>
        <v>1.7375987804167967</v>
      </c>
      <c r="BE431">
        <f t="shared" si="639"/>
        <v>1.7375987804167967</v>
      </c>
      <c r="BF431">
        <f t="shared" si="639"/>
        <v>1.7375987804167967</v>
      </c>
      <c r="BG431">
        <f t="shared" si="639"/>
        <v>1.7375987804167967</v>
      </c>
      <c r="BH431">
        <f t="shared" si="639"/>
        <v>1.7375987804167967</v>
      </c>
    </row>
    <row r="432" spans="1:60" x14ac:dyDescent="0.25">
      <c r="A432" t="s">
        <v>743</v>
      </c>
      <c r="B432">
        <f t="shared" ref="B432:AG432" si="640">B431*B430*B$145</f>
        <v>2603.9391846784615</v>
      </c>
      <c r="C432">
        <f t="shared" si="640"/>
        <v>2604.5395622878514</v>
      </c>
      <c r="D432">
        <f t="shared" si="640"/>
        <v>2604.2202360663218</v>
      </c>
      <c r="E432">
        <f t="shared" si="640"/>
        <v>2604.419722965632</v>
      </c>
      <c r="F432">
        <f t="shared" si="640"/>
        <v>2603.4601092709854</v>
      </c>
      <c r="G432">
        <f t="shared" si="640"/>
        <v>2603.4601092709854</v>
      </c>
      <c r="H432">
        <f t="shared" si="640"/>
        <v>2603.4588645658082</v>
      </c>
      <c r="I432">
        <f t="shared" si="640"/>
        <v>2603.459315108566</v>
      </c>
      <c r="J432">
        <f t="shared" si="640"/>
        <v>2603.9557616286561</v>
      </c>
      <c r="K432">
        <f t="shared" si="640"/>
        <v>2604.6141793459101</v>
      </c>
      <c r="L432">
        <f t="shared" si="640"/>
        <v>2607.5214958904862</v>
      </c>
      <c r="M432">
        <f t="shared" si="640"/>
        <v>2604.0820358849296</v>
      </c>
      <c r="N432">
        <f t="shared" si="640"/>
        <v>2503.3897560098808</v>
      </c>
      <c r="O432">
        <f t="shared" si="640"/>
        <v>2604.0820358849296</v>
      </c>
      <c r="P432">
        <f t="shared" si="640"/>
        <v>2704.8117084351347</v>
      </c>
      <c r="Q432">
        <f t="shared" si="640"/>
        <v>2604.0820358849296</v>
      </c>
      <c r="R432">
        <f t="shared" si="640"/>
        <v>2603.8522720263591</v>
      </c>
      <c r="S432">
        <f t="shared" si="640"/>
        <v>2603.6539271418346</v>
      </c>
      <c r="T432">
        <f t="shared" si="640"/>
        <v>2604.0820358849296</v>
      </c>
      <c r="U432">
        <f t="shared" si="640"/>
        <v>2493.7740027006926</v>
      </c>
      <c r="V432">
        <f t="shared" si="640"/>
        <v>2493.7740027006926</v>
      </c>
      <c r="W432">
        <f t="shared" si="640"/>
        <v>2604.0820358849296</v>
      </c>
      <c r="X432">
        <f t="shared" si="640"/>
        <v>2604.0820358849296</v>
      </c>
      <c r="Y432">
        <f t="shared" si="640"/>
        <v>2604.0820358849296</v>
      </c>
      <c r="Z432">
        <f t="shared" si="640"/>
        <v>2604.907410081169</v>
      </c>
      <c r="AA432">
        <f t="shared" si="640"/>
        <v>2604.1161535397327</v>
      </c>
      <c r="AB432">
        <f t="shared" si="640"/>
        <v>2604.3633103348288</v>
      </c>
      <c r="AC432">
        <f t="shared" si="640"/>
        <v>2604.0820358849296</v>
      </c>
      <c r="AD432">
        <f t="shared" si="640"/>
        <v>2717.0455052877019</v>
      </c>
      <c r="AE432">
        <f t="shared" si="640"/>
        <v>2604.0820358849296</v>
      </c>
      <c r="AF432">
        <f t="shared" si="640"/>
        <v>2604.0820358849296</v>
      </c>
      <c r="AG432">
        <f t="shared" si="640"/>
        <v>2604.0820358849296</v>
      </c>
      <c r="AH432">
        <f t="shared" ref="AH432:BH432" si="641">AH431*AH430*AH$145</f>
        <v>2604.0820358849296</v>
      </c>
      <c r="AI432">
        <f t="shared" si="641"/>
        <v>2705.0063993345957</v>
      </c>
      <c r="AJ432">
        <f t="shared" si="641"/>
        <v>2604.0820358849296</v>
      </c>
      <c r="AK432">
        <f t="shared" si="641"/>
        <v>2706.3453345485077</v>
      </c>
      <c r="AL432">
        <f t="shared" si="641"/>
        <v>2541.1461478036335</v>
      </c>
      <c r="AM432">
        <f t="shared" si="641"/>
        <v>2644.941255771153</v>
      </c>
      <c r="AN432">
        <f t="shared" si="641"/>
        <v>2557.0143955821973</v>
      </c>
      <c r="AO432">
        <f t="shared" si="641"/>
        <v>2634.5801782803615</v>
      </c>
      <c r="AP432">
        <f t="shared" si="641"/>
        <v>2539.771343731958</v>
      </c>
      <c r="AQ432">
        <f t="shared" si="641"/>
        <v>2604.0820358849296</v>
      </c>
      <c r="AR432">
        <f t="shared" si="641"/>
        <v>2604.319146081189</v>
      </c>
      <c r="AS432">
        <f t="shared" si="641"/>
        <v>2604.0889185663982</v>
      </c>
      <c r="AT432">
        <f t="shared" si="641"/>
        <v>2604.0820358849296</v>
      </c>
      <c r="AU432">
        <f t="shared" si="641"/>
        <v>2604.0820358849296</v>
      </c>
      <c r="AV432">
        <f t="shared" si="641"/>
        <v>2604.0820358849296</v>
      </c>
      <c r="AW432">
        <f t="shared" si="641"/>
        <v>2604.0820358849296</v>
      </c>
      <c r="AX432">
        <f t="shared" si="641"/>
        <v>2604.0820358849296</v>
      </c>
      <c r="AY432">
        <f t="shared" si="641"/>
        <v>2604.0820358849296</v>
      </c>
      <c r="AZ432">
        <f t="shared" si="641"/>
        <v>2604.0820358849296</v>
      </c>
      <c r="BA432">
        <f t="shared" si="641"/>
        <v>2604.0820358849296</v>
      </c>
      <c r="BB432">
        <f t="shared" si="641"/>
        <v>2604.0820358849296</v>
      </c>
      <c r="BC432">
        <f t="shared" si="641"/>
        <v>2608.7344577997173</v>
      </c>
      <c r="BD432">
        <f t="shared" si="641"/>
        <v>2609.3828600660727</v>
      </c>
      <c r="BE432">
        <f t="shared" si="641"/>
        <v>2604.0820358849296</v>
      </c>
      <c r="BF432">
        <f t="shared" si="641"/>
        <v>2604.0820358849296</v>
      </c>
      <c r="BG432">
        <f t="shared" si="641"/>
        <v>2604.0820358849296</v>
      </c>
      <c r="BH432">
        <f t="shared" si="641"/>
        <v>2604.0820358849296</v>
      </c>
    </row>
    <row r="434" spans="1:60" x14ac:dyDescent="0.25">
      <c r="A434" t="s">
        <v>744</v>
      </c>
      <c r="B434">
        <f t="shared" ref="B434:AG434" si="642">(231+0.036*B425)*B$95</f>
        <v>544.58581847754635</v>
      </c>
      <c r="C434">
        <f t="shared" si="642"/>
        <v>544.63429290526005</v>
      </c>
      <c r="D434">
        <f t="shared" si="642"/>
        <v>544.62988535754641</v>
      </c>
      <c r="E434">
        <f t="shared" si="642"/>
        <v>544.58581989631853</v>
      </c>
      <c r="F434">
        <f t="shared" si="642"/>
        <v>544.58236053829944</v>
      </c>
      <c r="G434">
        <f t="shared" si="642"/>
        <v>544.58236053829944</v>
      </c>
      <c r="H434">
        <f t="shared" si="642"/>
        <v>544.58216534302665</v>
      </c>
      <c r="I434">
        <f t="shared" si="642"/>
        <v>544.58223599736175</v>
      </c>
      <c r="J434">
        <f t="shared" si="642"/>
        <v>544.58841762669329</v>
      </c>
      <c r="K434">
        <f t="shared" si="642"/>
        <v>544.58581847754635</v>
      </c>
      <c r="L434">
        <f t="shared" si="642"/>
        <v>544.60821966867957</v>
      </c>
      <c r="M434">
        <f t="shared" si="642"/>
        <v>544.60821654154893</v>
      </c>
      <c r="N434">
        <f t="shared" si="642"/>
        <v>544.52093152397867</v>
      </c>
      <c r="O434">
        <f t="shared" si="642"/>
        <v>544.60821654154893</v>
      </c>
      <c r="P434">
        <f t="shared" si="642"/>
        <v>544.69468176585951</v>
      </c>
      <c r="Q434">
        <f t="shared" si="642"/>
        <v>544.60821654154893</v>
      </c>
      <c r="R434">
        <f t="shared" si="642"/>
        <v>544.57219118525711</v>
      </c>
      <c r="S434">
        <f t="shared" si="642"/>
        <v>544.54109210301635</v>
      </c>
      <c r="T434">
        <f t="shared" si="642"/>
        <v>544.60821654154893</v>
      </c>
      <c r="U434">
        <f t="shared" si="642"/>
        <v>544.60721151205269</v>
      </c>
      <c r="V434">
        <f t="shared" si="642"/>
        <v>544.60721151205269</v>
      </c>
      <c r="W434">
        <f t="shared" si="642"/>
        <v>544.60821654154893</v>
      </c>
      <c r="X434">
        <f t="shared" si="642"/>
        <v>544.60821654154893</v>
      </c>
      <c r="Y434">
        <f t="shared" si="642"/>
        <v>544.60821654154893</v>
      </c>
      <c r="Z434">
        <f t="shared" si="642"/>
        <v>544.73762940777851</v>
      </c>
      <c r="AA434">
        <f t="shared" si="642"/>
        <v>544.61356594975348</v>
      </c>
      <c r="AB434">
        <f t="shared" si="642"/>
        <v>544.65231839610715</v>
      </c>
      <c r="AC434">
        <f t="shared" si="642"/>
        <v>544.60821654154893</v>
      </c>
      <c r="AD434">
        <f t="shared" si="642"/>
        <v>544.60819856502485</v>
      </c>
      <c r="AE434">
        <f t="shared" si="642"/>
        <v>544.60821654154893</v>
      </c>
      <c r="AF434">
        <f t="shared" si="642"/>
        <v>544.60821654154893</v>
      </c>
      <c r="AG434">
        <f t="shared" si="642"/>
        <v>544.60821654154893</v>
      </c>
      <c r="AH434">
        <f t="shared" ref="AH434:BH434" si="643">(231+0.036*AH425)*AH$95</f>
        <v>544.60821654154893</v>
      </c>
      <c r="AI434">
        <f t="shared" si="643"/>
        <v>544.60820044128241</v>
      </c>
      <c r="AJ434">
        <f t="shared" si="643"/>
        <v>544.60821654154893</v>
      </c>
      <c r="AK434">
        <f t="shared" si="643"/>
        <v>544.60820023215331</v>
      </c>
      <c r="AL434">
        <f t="shared" si="643"/>
        <v>534.74031213841658</v>
      </c>
      <c r="AM434">
        <f t="shared" si="643"/>
        <v>547.91603002107183</v>
      </c>
      <c r="AN434">
        <f t="shared" si="643"/>
        <v>537.22834173326112</v>
      </c>
      <c r="AO434">
        <f t="shared" si="643"/>
        <v>547.0775527233136</v>
      </c>
      <c r="AP434">
        <f t="shared" si="643"/>
        <v>544.60823467966668</v>
      </c>
      <c r="AQ434">
        <f t="shared" si="643"/>
        <v>544.60821654154893</v>
      </c>
      <c r="AR434">
        <f t="shared" si="643"/>
        <v>544.64539375189781</v>
      </c>
      <c r="AS434">
        <f t="shared" si="643"/>
        <v>544.6092956975732</v>
      </c>
      <c r="AT434">
        <f t="shared" si="643"/>
        <v>544.60821654154893</v>
      </c>
      <c r="AU434">
        <f t="shared" si="643"/>
        <v>544.60821654154893</v>
      </c>
      <c r="AV434">
        <f t="shared" si="643"/>
        <v>544.60821654154893</v>
      </c>
      <c r="AW434">
        <f t="shared" si="643"/>
        <v>544.60821654154893</v>
      </c>
      <c r="AX434">
        <f t="shared" si="643"/>
        <v>544.60821654154893</v>
      </c>
      <c r="AY434">
        <f t="shared" si="643"/>
        <v>544.60821654154893</v>
      </c>
      <c r="AZ434">
        <f t="shared" si="643"/>
        <v>544.60821654154893</v>
      </c>
      <c r="BA434">
        <f t="shared" si="643"/>
        <v>544.60821654154893</v>
      </c>
      <c r="BB434">
        <f t="shared" si="643"/>
        <v>544.60821654154893</v>
      </c>
      <c r="BC434">
        <f t="shared" si="643"/>
        <v>545.33768356104758</v>
      </c>
      <c r="BD434">
        <f t="shared" si="643"/>
        <v>545.43934847393325</v>
      </c>
      <c r="BE434">
        <f t="shared" si="643"/>
        <v>544.60821654154893</v>
      </c>
      <c r="BF434">
        <f t="shared" si="643"/>
        <v>544.60821654154893</v>
      </c>
      <c r="BG434">
        <f t="shared" si="643"/>
        <v>544.60821654154893</v>
      </c>
      <c r="BH434">
        <f t="shared" si="643"/>
        <v>544.60821654154893</v>
      </c>
    </row>
    <row r="435" spans="1:60" x14ac:dyDescent="0.25">
      <c r="A435" t="s">
        <v>745</v>
      </c>
      <c r="B435">
        <f t="shared" ref="B435:AG435" si="644">(350+0.09*B425)*B$95</f>
        <v>1118.0395461938658</v>
      </c>
      <c r="C435">
        <f t="shared" si="644"/>
        <v>1118.1607322631501</v>
      </c>
      <c r="D435">
        <f t="shared" si="644"/>
        <v>1118.149713393866</v>
      </c>
      <c r="E435">
        <f t="shared" si="644"/>
        <v>1118.0395497407962</v>
      </c>
      <c r="F435">
        <f t="shared" si="644"/>
        <v>1118.0309013457486</v>
      </c>
      <c r="G435">
        <f t="shared" si="644"/>
        <v>1118.0309013457486</v>
      </c>
      <c r="H435">
        <f t="shared" si="644"/>
        <v>1118.0304133575667</v>
      </c>
      <c r="I435">
        <f t="shared" si="644"/>
        <v>1118.0305899934044</v>
      </c>
      <c r="J435">
        <f t="shared" si="644"/>
        <v>1118.0460440667332</v>
      </c>
      <c r="K435">
        <f t="shared" si="644"/>
        <v>1118.0395461938658</v>
      </c>
      <c r="L435">
        <f t="shared" si="644"/>
        <v>1118.0955491716991</v>
      </c>
      <c r="M435">
        <f t="shared" si="644"/>
        <v>1118.0955413538725</v>
      </c>
      <c r="N435">
        <f t="shared" si="644"/>
        <v>1117.8773288099469</v>
      </c>
      <c r="O435">
        <f t="shared" si="644"/>
        <v>1118.0955413538725</v>
      </c>
      <c r="P435">
        <f t="shared" si="644"/>
        <v>1118.3117044146488</v>
      </c>
      <c r="Q435">
        <f t="shared" si="644"/>
        <v>1118.0955413538725</v>
      </c>
      <c r="R435">
        <f t="shared" si="644"/>
        <v>1118.0054779631428</v>
      </c>
      <c r="S435">
        <f t="shared" si="644"/>
        <v>1117.927730257541</v>
      </c>
      <c r="T435">
        <f t="shared" si="644"/>
        <v>1118.0955413538725</v>
      </c>
      <c r="U435">
        <f t="shared" si="644"/>
        <v>1118.0930287801316</v>
      </c>
      <c r="V435">
        <f t="shared" si="644"/>
        <v>1118.0930287801316</v>
      </c>
      <c r="W435">
        <f t="shared" si="644"/>
        <v>1118.0955413538725</v>
      </c>
      <c r="X435">
        <f t="shared" si="644"/>
        <v>1118.0955413538725</v>
      </c>
      <c r="Y435">
        <f t="shared" si="644"/>
        <v>1118.0955413538725</v>
      </c>
      <c r="Z435">
        <f t="shared" si="644"/>
        <v>1118.4190735194461</v>
      </c>
      <c r="AA435">
        <f t="shared" si="644"/>
        <v>1118.1089148743833</v>
      </c>
      <c r="AB435">
        <f t="shared" si="644"/>
        <v>1118.2057959902677</v>
      </c>
      <c r="AC435">
        <f t="shared" si="644"/>
        <v>1118.0955413538725</v>
      </c>
      <c r="AD435">
        <f t="shared" si="644"/>
        <v>1118.0954964125622</v>
      </c>
      <c r="AE435">
        <f t="shared" si="644"/>
        <v>1118.0955413538725</v>
      </c>
      <c r="AF435">
        <f t="shared" si="644"/>
        <v>1118.0955413538725</v>
      </c>
      <c r="AG435">
        <f t="shared" si="644"/>
        <v>1118.0955413538725</v>
      </c>
      <c r="AH435">
        <f t="shared" ref="AH435:BH435" si="645">(350+0.09*AH425)*AH$95</f>
        <v>1118.0955413538725</v>
      </c>
      <c r="AI435">
        <f t="shared" si="645"/>
        <v>1118.0955011032061</v>
      </c>
      <c r="AJ435">
        <f t="shared" si="645"/>
        <v>1118.0955413538725</v>
      </c>
      <c r="AK435">
        <f t="shared" si="645"/>
        <v>1118.0955005803835</v>
      </c>
      <c r="AL435">
        <f t="shared" si="645"/>
        <v>1093.4257803460416</v>
      </c>
      <c r="AM435">
        <f t="shared" si="645"/>
        <v>1126.3650750526795</v>
      </c>
      <c r="AN435">
        <f t="shared" si="645"/>
        <v>1099.6458543331526</v>
      </c>
      <c r="AO435">
        <f t="shared" si="645"/>
        <v>1124.2688818082838</v>
      </c>
      <c r="AP435">
        <f t="shared" si="645"/>
        <v>1118.0955866991667</v>
      </c>
      <c r="AQ435">
        <f t="shared" si="645"/>
        <v>1118.0955413538725</v>
      </c>
      <c r="AR435">
        <f t="shared" si="645"/>
        <v>1118.1884843797445</v>
      </c>
      <c r="AS435">
        <f t="shared" si="645"/>
        <v>1118.098239243933</v>
      </c>
      <c r="AT435">
        <f t="shared" si="645"/>
        <v>1118.0955413538725</v>
      </c>
      <c r="AU435">
        <f t="shared" si="645"/>
        <v>1118.0955413538725</v>
      </c>
      <c r="AV435">
        <f t="shared" si="645"/>
        <v>1118.0955413538725</v>
      </c>
      <c r="AW435">
        <f t="shared" si="645"/>
        <v>1118.0955413538725</v>
      </c>
      <c r="AX435">
        <f t="shared" si="645"/>
        <v>1118.0955413538725</v>
      </c>
      <c r="AY435">
        <f t="shared" si="645"/>
        <v>1118.0955413538725</v>
      </c>
      <c r="AZ435">
        <f t="shared" si="645"/>
        <v>1118.0955413538725</v>
      </c>
      <c r="BA435">
        <f t="shared" si="645"/>
        <v>1118.0955413538725</v>
      </c>
      <c r="BB435">
        <f t="shared" si="645"/>
        <v>1118.0955413538725</v>
      </c>
      <c r="BC435">
        <f t="shared" si="645"/>
        <v>1119.9192089026189</v>
      </c>
      <c r="BD435">
        <f t="shared" si="645"/>
        <v>1120.1733711848333</v>
      </c>
      <c r="BE435">
        <f t="shared" si="645"/>
        <v>1118.0955413538725</v>
      </c>
      <c r="BF435">
        <f t="shared" si="645"/>
        <v>1118.0955413538725</v>
      </c>
      <c r="BG435">
        <f t="shared" si="645"/>
        <v>1118.0955413538725</v>
      </c>
      <c r="BH435">
        <f t="shared" si="645"/>
        <v>1118.0955413538725</v>
      </c>
    </row>
    <row r="436" spans="1:60" x14ac:dyDescent="0.25">
      <c r="A436" t="s">
        <v>746</v>
      </c>
      <c r="B436">
        <f t="shared" ref="B436:AG436" si="646">MAX(0.5*B434,(0.2+0.02*ImprovedPoisons)*B435)</f>
        <v>313.05107293428244</v>
      </c>
      <c r="C436">
        <f t="shared" si="646"/>
        <v>313.08500503368202</v>
      </c>
      <c r="D436">
        <f t="shared" si="646"/>
        <v>313.08191975028251</v>
      </c>
      <c r="E436">
        <f t="shared" si="646"/>
        <v>313.05107392742298</v>
      </c>
      <c r="F436">
        <f t="shared" si="646"/>
        <v>313.04865237680963</v>
      </c>
      <c r="G436">
        <f t="shared" si="646"/>
        <v>313.04865237680963</v>
      </c>
      <c r="H436">
        <f t="shared" si="646"/>
        <v>313.04851574011872</v>
      </c>
      <c r="I436">
        <f t="shared" si="646"/>
        <v>313.04856519815326</v>
      </c>
      <c r="J436">
        <f t="shared" si="646"/>
        <v>313.05289233868535</v>
      </c>
      <c r="K436">
        <f t="shared" si="646"/>
        <v>313.05107293428244</v>
      </c>
      <c r="L436">
        <f t="shared" si="646"/>
        <v>313.06675376807578</v>
      </c>
      <c r="M436">
        <f t="shared" si="646"/>
        <v>313.06675157908433</v>
      </c>
      <c r="N436">
        <f t="shared" si="646"/>
        <v>313.00565206678516</v>
      </c>
      <c r="O436">
        <f t="shared" si="646"/>
        <v>313.06675157908433</v>
      </c>
      <c r="P436">
        <f t="shared" si="646"/>
        <v>313.12727723610169</v>
      </c>
      <c r="Q436">
        <f t="shared" si="646"/>
        <v>313.06675157908433</v>
      </c>
      <c r="R436">
        <f t="shared" si="646"/>
        <v>313.04153382968002</v>
      </c>
      <c r="S436">
        <f t="shared" si="646"/>
        <v>313.01976447211155</v>
      </c>
      <c r="T436">
        <f t="shared" si="646"/>
        <v>313.06675157908433</v>
      </c>
      <c r="U436">
        <f t="shared" si="646"/>
        <v>313.06604805843688</v>
      </c>
      <c r="V436">
        <f t="shared" si="646"/>
        <v>313.06604805843688</v>
      </c>
      <c r="W436">
        <f t="shared" si="646"/>
        <v>313.06675157908433</v>
      </c>
      <c r="X436">
        <f t="shared" si="646"/>
        <v>313.06675157908433</v>
      </c>
      <c r="Y436">
        <f t="shared" si="646"/>
        <v>313.06675157908433</v>
      </c>
      <c r="Z436">
        <f t="shared" si="646"/>
        <v>313.15734058544496</v>
      </c>
      <c r="AA436">
        <f t="shared" si="646"/>
        <v>313.07049616482738</v>
      </c>
      <c r="AB436">
        <f t="shared" si="646"/>
        <v>313.097622877275</v>
      </c>
      <c r="AC436">
        <f t="shared" si="646"/>
        <v>313.06675157908433</v>
      </c>
      <c r="AD436">
        <f t="shared" si="646"/>
        <v>313.06673899551743</v>
      </c>
      <c r="AE436">
        <f t="shared" si="646"/>
        <v>313.06675157908433</v>
      </c>
      <c r="AF436">
        <f t="shared" si="646"/>
        <v>313.06675157908433</v>
      </c>
      <c r="AG436">
        <f t="shared" si="646"/>
        <v>313.06675157908433</v>
      </c>
      <c r="AH436">
        <f t="shared" ref="AH436:BH436" si="647">MAX(0.5*AH434,(0.2+0.02*ImprovedPoisons)*AH435)</f>
        <v>313.06675157908433</v>
      </c>
      <c r="AI436">
        <f t="shared" si="647"/>
        <v>313.06674030889775</v>
      </c>
      <c r="AJ436">
        <f t="shared" si="647"/>
        <v>313.06675157908433</v>
      </c>
      <c r="AK436">
        <f t="shared" si="647"/>
        <v>313.06674016250741</v>
      </c>
      <c r="AL436">
        <f t="shared" si="647"/>
        <v>306.1592184968917</v>
      </c>
      <c r="AM436">
        <f t="shared" si="647"/>
        <v>315.38222101475026</v>
      </c>
      <c r="AN436">
        <f t="shared" si="647"/>
        <v>307.90083921328272</v>
      </c>
      <c r="AO436">
        <f t="shared" si="647"/>
        <v>314.79528690631952</v>
      </c>
      <c r="AP436">
        <f t="shared" si="647"/>
        <v>313.06676427576673</v>
      </c>
      <c r="AQ436">
        <f t="shared" si="647"/>
        <v>313.06675157908433</v>
      </c>
      <c r="AR436">
        <f t="shared" si="647"/>
        <v>313.09277562632849</v>
      </c>
      <c r="AS436">
        <f t="shared" si="647"/>
        <v>313.06750698830126</v>
      </c>
      <c r="AT436">
        <f t="shared" si="647"/>
        <v>313.06675157908433</v>
      </c>
      <c r="AU436">
        <f t="shared" si="647"/>
        <v>313.06675157908433</v>
      </c>
      <c r="AV436">
        <f t="shared" si="647"/>
        <v>313.06675157908433</v>
      </c>
      <c r="AW436">
        <f t="shared" si="647"/>
        <v>313.06675157908433</v>
      </c>
      <c r="AX436">
        <f t="shared" si="647"/>
        <v>313.06675157908433</v>
      </c>
      <c r="AY436">
        <f t="shared" si="647"/>
        <v>313.06675157908433</v>
      </c>
      <c r="AZ436">
        <f t="shared" si="647"/>
        <v>313.06675157908433</v>
      </c>
      <c r="BA436">
        <f t="shared" si="647"/>
        <v>313.06675157908433</v>
      </c>
      <c r="BB436">
        <f t="shared" si="647"/>
        <v>313.06675157908433</v>
      </c>
      <c r="BC436">
        <f t="shared" si="647"/>
        <v>313.57737849273332</v>
      </c>
      <c r="BD436">
        <f t="shared" si="647"/>
        <v>313.64854393175335</v>
      </c>
      <c r="BE436">
        <f t="shared" si="647"/>
        <v>313.06675157908433</v>
      </c>
      <c r="BF436">
        <f t="shared" si="647"/>
        <v>313.06675157908433</v>
      </c>
      <c r="BG436">
        <f t="shared" si="647"/>
        <v>313.06675157908433</v>
      </c>
      <c r="BH436">
        <f t="shared" si="647"/>
        <v>313.06675157908433</v>
      </c>
    </row>
    <row r="437" spans="1:60" x14ac:dyDescent="0.25">
      <c r="A437" t="s">
        <v>727</v>
      </c>
      <c r="B437">
        <f t="shared" ref="B437:AG437" si="648">B$146*(1+0.01*B$102*(B$150-1))*B$88</f>
        <v>1.3317431330466789</v>
      </c>
      <c r="C437">
        <f t="shared" si="648"/>
        <v>1.3317431330466789</v>
      </c>
      <c r="D437">
        <f t="shared" si="648"/>
        <v>1.3317431330466789</v>
      </c>
      <c r="E437">
        <f t="shared" si="648"/>
        <v>1.3319407366412055</v>
      </c>
      <c r="F437">
        <f t="shared" si="648"/>
        <v>1.3317431330466789</v>
      </c>
      <c r="G437">
        <f t="shared" si="648"/>
        <v>1.3312354540658018</v>
      </c>
      <c r="H437">
        <f t="shared" si="648"/>
        <v>1.3312354540658018</v>
      </c>
      <c r="I437">
        <f t="shared" si="648"/>
        <v>1.3317431330466789</v>
      </c>
      <c r="J437">
        <f t="shared" si="648"/>
        <v>1.3317431330466789</v>
      </c>
      <c r="K437">
        <f t="shared" si="648"/>
        <v>1.3317431330466789</v>
      </c>
      <c r="L437">
        <f t="shared" si="648"/>
        <v>1.3317431330466789</v>
      </c>
      <c r="M437">
        <f t="shared" si="648"/>
        <v>1.3317431330466789</v>
      </c>
      <c r="N437">
        <f t="shared" si="648"/>
        <v>1.3317431330466789</v>
      </c>
      <c r="O437">
        <f t="shared" si="648"/>
        <v>1.3317431330466789</v>
      </c>
      <c r="P437">
        <f t="shared" si="648"/>
        <v>1.3317431330466789</v>
      </c>
      <c r="Q437">
        <f t="shared" si="648"/>
        <v>1.3317431330466789</v>
      </c>
      <c r="R437">
        <f t="shared" si="648"/>
        <v>1.3317431330466789</v>
      </c>
      <c r="S437">
        <f t="shared" si="648"/>
        <v>1.3317431330466789</v>
      </c>
      <c r="T437">
        <f t="shared" si="648"/>
        <v>1.3317431330466789</v>
      </c>
      <c r="U437">
        <f t="shared" si="648"/>
        <v>1.3317431330466789</v>
      </c>
      <c r="V437">
        <f t="shared" si="648"/>
        <v>1.3317431330466789</v>
      </c>
      <c r="W437">
        <f t="shared" si="648"/>
        <v>1.3317431330466789</v>
      </c>
      <c r="X437">
        <f t="shared" si="648"/>
        <v>1.3317431330466789</v>
      </c>
      <c r="Y437">
        <f t="shared" si="648"/>
        <v>1.3317431330466789</v>
      </c>
      <c r="Z437">
        <f t="shared" si="648"/>
        <v>1.3317431330466789</v>
      </c>
      <c r="AA437">
        <f t="shared" si="648"/>
        <v>1.3317431330466789</v>
      </c>
      <c r="AB437">
        <f t="shared" si="648"/>
        <v>1.3317431330466789</v>
      </c>
      <c r="AC437">
        <f t="shared" si="648"/>
        <v>1.3317431330466789</v>
      </c>
      <c r="AD437">
        <f t="shared" si="648"/>
        <v>1.3317431330466789</v>
      </c>
      <c r="AE437">
        <f t="shared" si="648"/>
        <v>1.3317431330466789</v>
      </c>
      <c r="AF437">
        <f t="shared" si="648"/>
        <v>1.3317431330466789</v>
      </c>
      <c r="AG437">
        <f t="shared" si="648"/>
        <v>1.3317431330466789</v>
      </c>
      <c r="AH437">
        <f t="shared" ref="AH437:BH437" si="649">AH$146*(1+0.01*AH$102*(AH$150-1))*AH$88</f>
        <v>1.3317431330466789</v>
      </c>
      <c r="AI437">
        <f t="shared" si="649"/>
        <v>1.3317431330466789</v>
      </c>
      <c r="AJ437">
        <f t="shared" si="649"/>
        <v>1.3317431330466789</v>
      </c>
      <c r="AK437">
        <f t="shared" si="649"/>
        <v>1.3317431330466789</v>
      </c>
      <c r="AL437">
        <f t="shared" si="649"/>
        <v>1.3317431330466789</v>
      </c>
      <c r="AM437">
        <f t="shared" si="649"/>
        <v>1.3317431330466789</v>
      </c>
      <c r="AN437">
        <f t="shared" si="649"/>
        <v>1.3317431330466789</v>
      </c>
      <c r="AO437">
        <f t="shared" si="649"/>
        <v>1.3317431330466789</v>
      </c>
      <c r="AP437">
        <f t="shared" si="649"/>
        <v>1.3146994220577788</v>
      </c>
      <c r="AQ437">
        <f t="shared" si="649"/>
        <v>1.3317431330466789</v>
      </c>
      <c r="AR437">
        <f t="shared" si="649"/>
        <v>1.3317431330466789</v>
      </c>
      <c r="AS437">
        <f t="shared" si="649"/>
        <v>1.3317431330466789</v>
      </c>
      <c r="AT437">
        <f t="shared" si="649"/>
        <v>1.3317431330466789</v>
      </c>
      <c r="AU437">
        <f t="shared" si="649"/>
        <v>1.3317431330466789</v>
      </c>
      <c r="AV437">
        <f t="shared" si="649"/>
        <v>1.3317431330466789</v>
      </c>
      <c r="AW437">
        <f t="shared" si="649"/>
        <v>1.3317431330466789</v>
      </c>
      <c r="AX437">
        <f t="shared" si="649"/>
        <v>1.3317431330466789</v>
      </c>
      <c r="AY437">
        <f t="shared" si="649"/>
        <v>1.3317431330466789</v>
      </c>
      <c r="AZ437">
        <f t="shared" si="649"/>
        <v>1.3317431330466789</v>
      </c>
      <c r="BA437">
        <f t="shared" si="649"/>
        <v>1.3317431330466789</v>
      </c>
      <c r="BB437">
        <f t="shared" si="649"/>
        <v>1.3317431330466789</v>
      </c>
      <c r="BC437">
        <f t="shared" si="649"/>
        <v>1.3317431330466789</v>
      </c>
      <c r="BD437">
        <f t="shared" si="649"/>
        <v>1.3317431330466789</v>
      </c>
      <c r="BE437">
        <f t="shared" si="649"/>
        <v>1.3317431330466789</v>
      </c>
      <c r="BF437">
        <f t="shared" si="649"/>
        <v>1.3317431330466789</v>
      </c>
      <c r="BG437">
        <f t="shared" si="649"/>
        <v>1.3317431330466789</v>
      </c>
      <c r="BH437">
        <f t="shared" si="649"/>
        <v>1.3317431330466789</v>
      </c>
    </row>
    <row r="438" spans="1:60" x14ac:dyDescent="0.25">
      <c r="A438" t="s">
        <v>747</v>
      </c>
      <c r="B438">
        <f t="shared" ref="B438:AG438" si="650">B$46/1.4*B437*B436</f>
        <v>774.24957382151933</v>
      </c>
      <c r="C438">
        <f t="shared" si="650"/>
        <v>774.3334959536262</v>
      </c>
      <c r="D438">
        <f t="shared" si="650"/>
        <v>774.32586531580466</v>
      </c>
      <c r="E438">
        <f t="shared" si="650"/>
        <v>774.36445916739422</v>
      </c>
      <c r="F438">
        <f t="shared" si="650"/>
        <v>774.24358720861881</v>
      </c>
      <c r="G438">
        <f t="shared" si="650"/>
        <v>773.9484347985549</v>
      </c>
      <c r="H438">
        <f t="shared" si="650"/>
        <v>773.94809699242705</v>
      </c>
      <c r="I438">
        <f t="shared" si="650"/>
        <v>774.24337159511867</v>
      </c>
      <c r="J438">
        <f t="shared" si="650"/>
        <v>774.25407364025602</v>
      </c>
      <c r="K438">
        <f t="shared" si="650"/>
        <v>774.24957382151933</v>
      </c>
      <c r="L438">
        <f t="shared" si="650"/>
        <v>774.28835624372232</v>
      </c>
      <c r="M438">
        <f t="shared" si="650"/>
        <v>774.2883508298271</v>
      </c>
      <c r="N438">
        <f t="shared" si="650"/>
        <v>744.36272811560571</v>
      </c>
      <c r="O438">
        <f t="shared" si="650"/>
        <v>774.2883508298271</v>
      </c>
      <c r="P438">
        <f t="shared" si="650"/>
        <v>804.22412379836555</v>
      </c>
      <c r="Q438">
        <f t="shared" si="650"/>
        <v>774.2883508298271</v>
      </c>
      <c r="R438">
        <f t="shared" si="650"/>
        <v>774.22598135271267</v>
      </c>
      <c r="S438">
        <f t="shared" si="650"/>
        <v>774.17214056672924</v>
      </c>
      <c r="T438">
        <f t="shared" si="650"/>
        <v>774.2883508298271</v>
      </c>
      <c r="U438">
        <f t="shared" si="650"/>
        <v>774.28661085635781</v>
      </c>
      <c r="V438">
        <f t="shared" si="650"/>
        <v>774.28661085635781</v>
      </c>
      <c r="W438">
        <f t="shared" si="650"/>
        <v>774.2883508298271</v>
      </c>
      <c r="X438">
        <f t="shared" si="650"/>
        <v>774.2883508298271</v>
      </c>
      <c r="Y438">
        <f t="shared" si="650"/>
        <v>774.2883508298271</v>
      </c>
      <c r="Z438">
        <f t="shared" si="650"/>
        <v>774.51239893453487</v>
      </c>
      <c r="AA438">
        <f t="shared" si="650"/>
        <v>774.29761207876174</v>
      </c>
      <c r="AB438">
        <f t="shared" si="650"/>
        <v>774.36470287437828</v>
      </c>
      <c r="AC438">
        <f t="shared" si="650"/>
        <v>774.2883508298271</v>
      </c>
      <c r="AD438">
        <f t="shared" si="650"/>
        <v>774.28831970768078</v>
      </c>
      <c r="AE438">
        <f t="shared" si="650"/>
        <v>774.2883508298271</v>
      </c>
      <c r="AF438">
        <f t="shared" si="650"/>
        <v>774.2883508298271</v>
      </c>
      <c r="AG438">
        <f t="shared" si="650"/>
        <v>774.2883508298271</v>
      </c>
      <c r="AH438">
        <f t="shared" ref="AH438:BH438" si="651">AH$46/1.4*AH437*AH436</f>
        <v>774.2883508298271</v>
      </c>
      <c r="AI438">
        <f t="shared" si="651"/>
        <v>774.28832295598193</v>
      </c>
      <c r="AJ438">
        <f t="shared" si="651"/>
        <v>774.2883508298271</v>
      </c>
      <c r="AK438">
        <f t="shared" si="651"/>
        <v>774.28832259392391</v>
      </c>
      <c r="AL438">
        <f t="shared" si="651"/>
        <v>757.20438272546482</v>
      </c>
      <c r="AM438">
        <f t="shared" si="651"/>
        <v>780.01505608260697</v>
      </c>
      <c r="AN438">
        <f t="shared" si="651"/>
        <v>761.51182395154092</v>
      </c>
      <c r="AO438">
        <f t="shared" si="651"/>
        <v>778.56342878405042</v>
      </c>
      <c r="AP438">
        <f t="shared" si="651"/>
        <v>764.379003252149</v>
      </c>
      <c r="AQ438">
        <f t="shared" si="651"/>
        <v>774.2883508298271</v>
      </c>
      <c r="AR438">
        <f t="shared" si="651"/>
        <v>774.35271447279138</v>
      </c>
      <c r="AS438">
        <f t="shared" si="651"/>
        <v>774.29021913603924</v>
      </c>
      <c r="AT438">
        <f t="shared" si="651"/>
        <v>774.2883508298271</v>
      </c>
      <c r="AU438">
        <f t="shared" si="651"/>
        <v>774.2883508298271</v>
      </c>
      <c r="AV438">
        <f t="shared" si="651"/>
        <v>774.2883508298271</v>
      </c>
      <c r="AW438">
        <f t="shared" si="651"/>
        <v>774.2883508298271</v>
      </c>
      <c r="AX438">
        <f t="shared" si="651"/>
        <v>774.2883508298271</v>
      </c>
      <c r="AY438">
        <f t="shared" si="651"/>
        <v>774.2883508298271</v>
      </c>
      <c r="AZ438">
        <f t="shared" si="651"/>
        <v>774.2883508298271</v>
      </c>
      <c r="BA438">
        <f t="shared" si="651"/>
        <v>774.2883508298271</v>
      </c>
      <c r="BB438">
        <f t="shared" si="651"/>
        <v>774.2883508298271</v>
      </c>
      <c r="BC438">
        <f t="shared" si="651"/>
        <v>775.55125233202875</v>
      </c>
      <c r="BD438">
        <f t="shared" si="651"/>
        <v>775.72726134651839</v>
      </c>
      <c r="BE438">
        <f t="shared" si="651"/>
        <v>774.2883508298271</v>
      </c>
      <c r="BF438">
        <f t="shared" si="651"/>
        <v>774.2883508298271</v>
      </c>
      <c r="BG438">
        <f t="shared" si="651"/>
        <v>774.2883508298271</v>
      </c>
      <c r="BH438">
        <f t="shared" si="651"/>
        <v>774.2883508298271</v>
      </c>
    </row>
    <row r="440" spans="1:60" x14ac:dyDescent="0.25">
      <c r="A440" t="s">
        <v>748</v>
      </c>
      <c r="B440">
        <f t="shared" ref="B440:AG440" si="652">B432+B438*B84</f>
        <v>3316.4707837418719</v>
      </c>
      <c r="C440">
        <f t="shared" si="652"/>
        <v>3317.1483937747703</v>
      </c>
      <c r="D440">
        <f t="shared" si="652"/>
        <v>3316.8220451786051</v>
      </c>
      <c r="E440">
        <f t="shared" si="652"/>
        <v>3317.0570494869226</v>
      </c>
      <c r="F440">
        <f t="shared" si="652"/>
        <v>3315.7500769957101</v>
      </c>
      <c r="G440">
        <f t="shared" si="652"/>
        <v>3315.478542165959</v>
      </c>
      <c r="H440">
        <f t="shared" si="652"/>
        <v>3315.4769866853103</v>
      </c>
      <c r="I440">
        <f t="shared" si="652"/>
        <v>3315.7490844728063</v>
      </c>
      <c r="J440">
        <f t="shared" si="652"/>
        <v>3316.491501815482</v>
      </c>
      <c r="K440">
        <f t="shared" si="652"/>
        <v>3317.14577840932</v>
      </c>
      <c r="L440">
        <f t="shared" si="652"/>
        <v>3320.0887859019344</v>
      </c>
      <c r="M440">
        <f t="shared" si="652"/>
        <v>3316.6493209140422</v>
      </c>
      <c r="N440">
        <f t="shared" si="652"/>
        <v>3188.4168879326926</v>
      </c>
      <c r="O440">
        <f t="shared" si="652"/>
        <v>3316.6493209140422</v>
      </c>
      <c r="P440">
        <f t="shared" si="652"/>
        <v>3444.9284877147779</v>
      </c>
      <c r="Q440">
        <f t="shared" si="652"/>
        <v>3316.6493209140422</v>
      </c>
      <c r="R440">
        <f t="shared" si="652"/>
        <v>3316.3621592540858</v>
      </c>
      <c r="S440">
        <f t="shared" si="652"/>
        <v>3316.1142654093442</v>
      </c>
      <c r="T440">
        <f t="shared" si="652"/>
        <v>3316.6493209140422</v>
      </c>
      <c r="U440">
        <f t="shared" si="652"/>
        <v>3206.339686455332</v>
      </c>
      <c r="V440">
        <f t="shared" si="652"/>
        <v>3206.339686455332</v>
      </c>
      <c r="W440">
        <f t="shared" si="652"/>
        <v>3316.6493209140422</v>
      </c>
      <c r="X440">
        <f t="shared" si="652"/>
        <v>3316.6493209140422</v>
      </c>
      <c r="Y440">
        <f t="shared" si="652"/>
        <v>3316.6493209140422</v>
      </c>
      <c r="Z440">
        <f t="shared" si="652"/>
        <v>3317.680883605196</v>
      </c>
      <c r="AA440">
        <f t="shared" si="652"/>
        <v>3316.6919615732304</v>
      </c>
      <c r="AB440">
        <f t="shared" si="652"/>
        <v>3317.0008611364201</v>
      </c>
      <c r="AC440">
        <f t="shared" si="652"/>
        <v>3316.6493209140422</v>
      </c>
      <c r="AD440">
        <f t="shared" si="652"/>
        <v>3429.6127616755166</v>
      </c>
      <c r="AE440">
        <f t="shared" si="652"/>
        <v>3316.6493209140422</v>
      </c>
      <c r="AF440">
        <f t="shared" si="652"/>
        <v>3316.6493209140422</v>
      </c>
      <c r="AG440">
        <f t="shared" si="652"/>
        <v>3316.6493209140422</v>
      </c>
      <c r="AH440">
        <f t="shared" ref="AH440:BH440" si="653">AH432+AH438*AH84</f>
        <v>3316.6493209140422</v>
      </c>
      <c r="AI440">
        <f t="shared" si="653"/>
        <v>3417.5736587117785</v>
      </c>
      <c r="AJ440">
        <f t="shared" si="653"/>
        <v>3316.6493209140422</v>
      </c>
      <c r="AK440">
        <f t="shared" si="653"/>
        <v>3418.9125935924935</v>
      </c>
      <c r="AL440">
        <f t="shared" si="653"/>
        <v>3237.991283898692</v>
      </c>
      <c r="AM440">
        <f t="shared" si="653"/>
        <v>3362.7787515812515</v>
      </c>
      <c r="AN440">
        <f t="shared" si="653"/>
        <v>3257.823612625391</v>
      </c>
      <c r="AO440">
        <f t="shared" si="653"/>
        <v>3351.081760768378</v>
      </c>
      <c r="AP440">
        <f t="shared" si="653"/>
        <v>3243.2191878031012</v>
      </c>
      <c r="AQ440">
        <f t="shared" si="653"/>
        <v>3316.6493209140422</v>
      </c>
      <c r="AR440">
        <f t="shared" si="653"/>
        <v>3316.9456641160318</v>
      </c>
      <c r="AS440">
        <f t="shared" si="653"/>
        <v>3316.6579229729023</v>
      </c>
      <c r="AT440">
        <f t="shared" si="653"/>
        <v>3316.6493209140422</v>
      </c>
      <c r="AU440">
        <f t="shared" si="653"/>
        <v>3316.6493209140422</v>
      </c>
      <c r="AV440">
        <f t="shared" si="653"/>
        <v>3316.6493209140422</v>
      </c>
      <c r="AW440">
        <f t="shared" si="653"/>
        <v>3316.6493209140422</v>
      </c>
      <c r="AX440">
        <f t="shared" si="653"/>
        <v>3316.6493209140422</v>
      </c>
      <c r="AY440">
        <f t="shared" si="653"/>
        <v>3316.6493209140422</v>
      </c>
      <c r="AZ440">
        <f t="shared" si="653"/>
        <v>3316.6493209140422</v>
      </c>
      <c r="BA440">
        <f t="shared" si="653"/>
        <v>3316.6493209140422</v>
      </c>
      <c r="BB440">
        <f t="shared" si="653"/>
        <v>3316.6493209140422</v>
      </c>
      <c r="BC440">
        <f t="shared" si="653"/>
        <v>3322.4639743072171</v>
      </c>
      <c r="BD440">
        <f t="shared" si="653"/>
        <v>3323.2743553318232</v>
      </c>
      <c r="BE440">
        <f t="shared" si="653"/>
        <v>3316.6493209140422</v>
      </c>
      <c r="BF440">
        <f t="shared" si="653"/>
        <v>3316.6493209140422</v>
      </c>
      <c r="BG440">
        <f t="shared" si="653"/>
        <v>3316.6493209140422</v>
      </c>
      <c r="BH440">
        <f t="shared" si="653"/>
        <v>3316.6493209140422</v>
      </c>
    </row>
    <row r="441" spans="1:60" x14ac:dyDescent="0.25">
      <c r="A441" t="s">
        <v>749</v>
      </c>
      <c r="B441">
        <f t="shared" ref="B441:AG441" si="654">B438+B$52*0.01*SwordSpec*B440</f>
        <v>774.24957382151933</v>
      </c>
      <c r="C441">
        <f t="shared" si="654"/>
        <v>774.3334959536262</v>
      </c>
      <c r="D441">
        <f t="shared" si="654"/>
        <v>774.32586531580466</v>
      </c>
      <c r="E441">
        <f t="shared" si="654"/>
        <v>774.36445916739422</v>
      </c>
      <c r="F441">
        <f t="shared" si="654"/>
        <v>774.24358720861881</v>
      </c>
      <c r="G441">
        <f t="shared" si="654"/>
        <v>773.9484347985549</v>
      </c>
      <c r="H441">
        <f t="shared" si="654"/>
        <v>773.94809699242705</v>
      </c>
      <c r="I441">
        <f t="shared" si="654"/>
        <v>774.24337159511867</v>
      </c>
      <c r="J441">
        <f t="shared" si="654"/>
        <v>774.25407364025602</v>
      </c>
      <c r="K441">
        <f t="shared" si="654"/>
        <v>774.24957382151933</v>
      </c>
      <c r="L441">
        <f t="shared" si="654"/>
        <v>774.28835624372232</v>
      </c>
      <c r="M441">
        <f t="shared" si="654"/>
        <v>774.2883508298271</v>
      </c>
      <c r="N441">
        <f t="shared" si="654"/>
        <v>744.36272811560571</v>
      </c>
      <c r="O441">
        <f t="shared" si="654"/>
        <v>774.2883508298271</v>
      </c>
      <c r="P441">
        <f t="shared" si="654"/>
        <v>804.22412379836555</v>
      </c>
      <c r="Q441">
        <f t="shared" si="654"/>
        <v>774.2883508298271</v>
      </c>
      <c r="R441">
        <f t="shared" si="654"/>
        <v>774.22598135271267</v>
      </c>
      <c r="S441">
        <f t="shared" si="654"/>
        <v>774.17214056672924</v>
      </c>
      <c r="T441">
        <f t="shared" si="654"/>
        <v>774.2883508298271</v>
      </c>
      <c r="U441">
        <f t="shared" si="654"/>
        <v>774.28661085635781</v>
      </c>
      <c r="V441">
        <f t="shared" si="654"/>
        <v>774.28661085635781</v>
      </c>
      <c r="W441">
        <f t="shared" si="654"/>
        <v>774.2883508298271</v>
      </c>
      <c r="X441">
        <f t="shared" si="654"/>
        <v>774.2883508298271</v>
      </c>
      <c r="Y441">
        <f t="shared" si="654"/>
        <v>774.2883508298271</v>
      </c>
      <c r="Z441">
        <f t="shared" si="654"/>
        <v>774.51239893453487</v>
      </c>
      <c r="AA441">
        <f t="shared" si="654"/>
        <v>774.29761207876174</v>
      </c>
      <c r="AB441">
        <f t="shared" si="654"/>
        <v>774.36470287437828</v>
      </c>
      <c r="AC441">
        <f t="shared" si="654"/>
        <v>774.2883508298271</v>
      </c>
      <c r="AD441">
        <f t="shared" si="654"/>
        <v>774.28831970768078</v>
      </c>
      <c r="AE441">
        <f t="shared" si="654"/>
        <v>774.2883508298271</v>
      </c>
      <c r="AF441">
        <f t="shared" si="654"/>
        <v>774.2883508298271</v>
      </c>
      <c r="AG441">
        <f t="shared" si="654"/>
        <v>774.2883508298271</v>
      </c>
      <c r="AH441">
        <f t="shared" ref="AH441:BH441" si="655">AH438+AH$52*0.01*SwordSpec*AH440</f>
        <v>774.2883508298271</v>
      </c>
      <c r="AI441">
        <f t="shared" si="655"/>
        <v>774.28832295598193</v>
      </c>
      <c r="AJ441">
        <f t="shared" si="655"/>
        <v>774.2883508298271</v>
      </c>
      <c r="AK441">
        <f t="shared" si="655"/>
        <v>774.28832259392391</v>
      </c>
      <c r="AL441">
        <f t="shared" si="655"/>
        <v>757.20438272546482</v>
      </c>
      <c r="AM441">
        <f t="shared" si="655"/>
        <v>780.01505608260697</v>
      </c>
      <c r="AN441">
        <f t="shared" si="655"/>
        <v>761.51182395154092</v>
      </c>
      <c r="AO441">
        <f t="shared" si="655"/>
        <v>778.56342878405042</v>
      </c>
      <c r="AP441">
        <f t="shared" si="655"/>
        <v>764.379003252149</v>
      </c>
      <c r="AQ441">
        <f t="shared" si="655"/>
        <v>774.2883508298271</v>
      </c>
      <c r="AR441">
        <f t="shared" si="655"/>
        <v>774.35271447279138</v>
      </c>
      <c r="AS441">
        <f t="shared" si="655"/>
        <v>774.29021913603924</v>
      </c>
      <c r="AT441">
        <f t="shared" si="655"/>
        <v>774.2883508298271</v>
      </c>
      <c r="AU441">
        <f t="shared" si="655"/>
        <v>774.2883508298271</v>
      </c>
      <c r="AV441">
        <f t="shared" si="655"/>
        <v>774.2883508298271</v>
      </c>
      <c r="AW441">
        <f t="shared" si="655"/>
        <v>774.2883508298271</v>
      </c>
      <c r="AX441">
        <f t="shared" si="655"/>
        <v>774.2883508298271</v>
      </c>
      <c r="AY441">
        <f t="shared" si="655"/>
        <v>774.2883508298271</v>
      </c>
      <c r="AZ441">
        <f t="shared" si="655"/>
        <v>774.2883508298271</v>
      </c>
      <c r="BA441">
        <f t="shared" si="655"/>
        <v>774.2883508298271</v>
      </c>
      <c r="BB441">
        <f t="shared" si="655"/>
        <v>774.2883508298271</v>
      </c>
      <c r="BC441">
        <f t="shared" si="655"/>
        <v>775.55125233202875</v>
      </c>
      <c r="BD441">
        <f t="shared" si="655"/>
        <v>775.72726134651839</v>
      </c>
      <c r="BE441">
        <f t="shared" si="655"/>
        <v>774.2883508298271</v>
      </c>
      <c r="BF441">
        <f t="shared" si="655"/>
        <v>774.2883508298271</v>
      </c>
      <c r="BG441">
        <f t="shared" si="655"/>
        <v>774.2883508298271</v>
      </c>
      <c r="BH441">
        <f t="shared" si="655"/>
        <v>774.2883508298271</v>
      </c>
    </row>
    <row r="443" spans="1:60" x14ac:dyDescent="0.25">
      <c r="A443" t="s">
        <v>750</v>
      </c>
      <c r="B443">
        <f t="shared" ref="B443:AG443" si="656">(B$46*B$48+2.4*B425/14+180)*(1+0.1*SurpriseAttacks+0.03*Aggression+0.05*BladeTwisting)</f>
        <v>2751.4524140840572</v>
      </c>
      <c r="C443">
        <f t="shared" si="656"/>
        <v>2751.7436489635115</v>
      </c>
      <c r="D443">
        <f t="shared" si="656"/>
        <v>2751.7171683697716</v>
      </c>
      <c r="E443">
        <f t="shared" si="656"/>
        <v>2751.4524226080553</v>
      </c>
      <c r="F443">
        <f t="shared" si="656"/>
        <v>2751.4316387481276</v>
      </c>
      <c r="G443">
        <f t="shared" si="656"/>
        <v>2751.4316387481276</v>
      </c>
      <c r="H443">
        <f t="shared" si="656"/>
        <v>2751.4304660128437</v>
      </c>
      <c r="I443">
        <f t="shared" si="656"/>
        <v>2751.4308905048433</v>
      </c>
      <c r="J443">
        <f t="shared" si="656"/>
        <v>2751.468029799893</v>
      </c>
      <c r="K443">
        <f t="shared" si="656"/>
        <v>2751.4524140840572</v>
      </c>
      <c r="L443">
        <f t="shared" si="656"/>
        <v>2755.0970006796506</v>
      </c>
      <c r="M443">
        <f t="shared" si="656"/>
        <v>2751.5869818918159</v>
      </c>
      <c r="N443">
        <f t="shared" si="656"/>
        <v>2723.309687958586</v>
      </c>
      <c r="O443">
        <f t="shared" si="656"/>
        <v>2751.5869818918159</v>
      </c>
      <c r="P443">
        <f t="shared" si="656"/>
        <v>2779.8593504983855</v>
      </c>
      <c r="Q443">
        <f t="shared" si="656"/>
        <v>2751.5869818918159</v>
      </c>
      <c r="R443">
        <f t="shared" si="656"/>
        <v>2751.3705411664314</v>
      </c>
      <c r="S443">
        <f t="shared" si="656"/>
        <v>2751.1836975481629</v>
      </c>
      <c r="T443">
        <f t="shared" si="656"/>
        <v>2751.5869818918159</v>
      </c>
      <c r="U443">
        <f t="shared" si="656"/>
        <v>2751.5809436638674</v>
      </c>
      <c r="V443">
        <f t="shared" si="656"/>
        <v>2751.5809436638674</v>
      </c>
      <c r="W443">
        <f t="shared" si="656"/>
        <v>2751.5869818918159</v>
      </c>
      <c r="X443">
        <f t="shared" si="656"/>
        <v>2751.5869818918159</v>
      </c>
      <c r="Y443">
        <f t="shared" si="656"/>
        <v>2751.5869818918159</v>
      </c>
      <c r="Z443">
        <f t="shared" si="656"/>
        <v>2752.36449577437</v>
      </c>
      <c r="AA443">
        <f t="shared" si="656"/>
        <v>2751.6191211934452</v>
      </c>
      <c r="AB443">
        <f t="shared" si="656"/>
        <v>2751.8519463050493</v>
      </c>
      <c r="AC443">
        <f t="shared" si="656"/>
        <v>2751.5869818918159</v>
      </c>
      <c r="AD443">
        <f t="shared" si="656"/>
        <v>2751.5868738886675</v>
      </c>
      <c r="AE443">
        <f t="shared" si="656"/>
        <v>2751.5869818918159</v>
      </c>
      <c r="AF443">
        <f t="shared" si="656"/>
        <v>2751.5869818918159</v>
      </c>
      <c r="AG443">
        <f t="shared" si="656"/>
        <v>2751.5869818918159</v>
      </c>
      <c r="AH443">
        <f t="shared" ref="AH443:BH443" si="657">(AH$46*AH$48+2.4*AH425/14+180)*(1+0.1*SurpriseAttacks+0.03*Aggression+0.05*BladeTwisting)</f>
        <v>2751.5869818918159</v>
      </c>
      <c r="AI443">
        <f t="shared" si="657"/>
        <v>2751.5868851612436</v>
      </c>
      <c r="AJ443">
        <f t="shared" si="657"/>
        <v>2751.5869818918159</v>
      </c>
      <c r="AK443">
        <f t="shared" si="657"/>
        <v>2751.586883904793</v>
      </c>
      <c r="AL443">
        <f t="shared" si="657"/>
        <v>2692.3005068396192</v>
      </c>
      <c r="AM443">
        <f t="shared" si="657"/>
        <v>2771.4603606072401</v>
      </c>
      <c r="AN443">
        <f t="shared" si="657"/>
        <v>2707.2486152198594</v>
      </c>
      <c r="AO443">
        <f t="shared" si="657"/>
        <v>2766.4227800466101</v>
      </c>
      <c r="AP443">
        <f t="shared" si="657"/>
        <v>2751.5870908658208</v>
      </c>
      <c r="AQ443">
        <f t="shared" si="657"/>
        <v>2751.5869818918159</v>
      </c>
      <c r="AR443">
        <f t="shared" si="657"/>
        <v>2751.8103429686785</v>
      </c>
      <c r="AS443">
        <f t="shared" si="657"/>
        <v>2751.5934654727366</v>
      </c>
      <c r="AT443">
        <f t="shared" si="657"/>
        <v>2751.5869818918159</v>
      </c>
      <c r="AU443">
        <f t="shared" si="657"/>
        <v>2751.5869818918159</v>
      </c>
      <c r="AV443">
        <f t="shared" si="657"/>
        <v>2751.5869818918159</v>
      </c>
      <c r="AW443">
        <f t="shared" si="657"/>
        <v>2751.5869818918159</v>
      </c>
      <c r="AX443">
        <f t="shared" si="657"/>
        <v>2751.5869818918159</v>
      </c>
      <c r="AY443">
        <f t="shared" si="657"/>
        <v>2751.5869818918159</v>
      </c>
      <c r="AZ443">
        <f t="shared" si="657"/>
        <v>2751.5869818918159</v>
      </c>
      <c r="BA443">
        <f t="shared" si="657"/>
        <v>2751.5869818918159</v>
      </c>
      <c r="BB443">
        <f t="shared" si="657"/>
        <v>2751.5869818918159</v>
      </c>
      <c r="BC443">
        <f t="shared" si="657"/>
        <v>2755.969627536334</v>
      </c>
      <c r="BD443">
        <f t="shared" si="657"/>
        <v>2756.5804314188249</v>
      </c>
      <c r="BE443">
        <f t="shared" si="657"/>
        <v>2751.5869818918159</v>
      </c>
      <c r="BF443">
        <f t="shared" si="657"/>
        <v>2751.5869818918159</v>
      </c>
      <c r="BG443">
        <f t="shared" si="657"/>
        <v>2751.5869818918159</v>
      </c>
      <c r="BH443">
        <f t="shared" si="657"/>
        <v>2751.5869818918159</v>
      </c>
    </row>
    <row r="444" spans="1:60" x14ac:dyDescent="0.25">
      <c r="A444" t="s">
        <v>751</v>
      </c>
      <c r="B444">
        <f t="shared" ref="B444:AG444" si="658">(1+0.01*B423*(B$149-1))*B$145</f>
        <v>1.6296009879116338</v>
      </c>
      <c r="C444">
        <f t="shared" si="658"/>
        <v>1.6297932926511363</v>
      </c>
      <c r="D444">
        <f t="shared" si="658"/>
        <v>1.6296009879116338</v>
      </c>
      <c r="E444">
        <f t="shared" si="658"/>
        <v>1.6299183439231286</v>
      </c>
      <c r="F444">
        <f t="shared" si="658"/>
        <v>1.6296009879116338</v>
      </c>
      <c r="G444">
        <f t="shared" si="658"/>
        <v>1.6296009879116338</v>
      </c>
      <c r="H444">
        <f t="shared" si="658"/>
        <v>1.6296009879116338</v>
      </c>
      <c r="I444">
        <f t="shared" si="658"/>
        <v>1.6296009879116338</v>
      </c>
      <c r="J444">
        <f t="shared" si="658"/>
        <v>1.6296009879116338</v>
      </c>
      <c r="K444">
        <f t="shared" si="658"/>
        <v>1.6300234140509928</v>
      </c>
      <c r="L444">
        <f t="shared" si="658"/>
        <v>1.6296009879116338</v>
      </c>
      <c r="M444">
        <f t="shared" si="658"/>
        <v>1.6296009879116338</v>
      </c>
      <c r="N444">
        <f t="shared" si="658"/>
        <v>1.6296009879116338</v>
      </c>
      <c r="O444">
        <f t="shared" si="658"/>
        <v>1.6296009879116338</v>
      </c>
      <c r="P444">
        <f t="shared" si="658"/>
        <v>1.6296009879116338</v>
      </c>
      <c r="Q444">
        <f t="shared" si="658"/>
        <v>1.6296009879116338</v>
      </c>
      <c r="R444">
        <f t="shared" si="658"/>
        <v>1.6296009879116338</v>
      </c>
      <c r="S444">
        <f t="shared" si="658"/>
        <v>1.6296009879116338</v>
      </c>
      <c r="T444">
        <f t="shared" si="658"/>
        <v>1.6296009879116338</v>
      </c>
      <c r="U444">
        <f t="shared" si="658"/>
        <v>1.5567582835545584</v>
      </c>
      <c r="V444">
        <f t="shared" si="658"/>
        <v>1.5567582835545584</v>
      </c>
      <c r="W444">
        <f t="shared" si="658"/>
        <v>1.6296009879116338</v>
      </c>
      <c r="X444">
        <f t="shared" si="658"/>
        <v>1.6296009879116338</v>
      </c>
      <c r="Y444">
        <f t="shared" si="658"/>
        <v>1.6296009879116338</v>
      </c>
      <c r="Z444">
        <f t="shared" si="658"/>
        <v>1.6296009879116338</v>
      </c>
      <c r="AA444">
        <f t="shared" si="658"/>
        <v>1.6296009879116338</v>
      </c>
      <c r="AB444">
        <f t="shared" si="658"/>
        <v>1.6296009879116338</v>
      </c>
      <c r="AC444">
        <f t="shared" si="658"/>
        <v>1.6296009879116338</v>
      </c>
      <c r="AD444">
        <f t="shared" si="658"/>
        <v>1.7002921465390182</v>
      </c>
      <c r="AE444">
        <f t="shared" si="658"/>
        <v>1.6296009879116338</v>
      </c>
      <c r="AF444">
        <f t="shared" si="658"/>
        <v>1.6296009879116338</v>
      </c>
      <c r="AG444">
        <f t="shared" si="658"/>
        <v>1.6296009879116338</v>
      </c>
      <c r="AH444">
        <f t="shared" ref="AH444:BH444" si="659">(1+0.01*AH423*(AH$149-1))*AH$145</f>
        <v>1.6296009879116338</v>
      </c>
      <c r="AI444">
        <f t="shared" si="659"/>
        <v>1.6927582210311014</v>
      </c>
      <c r="AJ444">
        <f t="shared" si="659"/>
        <v>1.6296009879116338</v>
      </c>
      <c r="AK444">
        <f t="shared" si="659"/>
        <v>1.6935961103380492</v>
      </c>
      <c r="AL444">
        <f t="shared" si="659"/>
        <v>1.6296009879116338</v>
      </c>
      <c r="AM444">
        <f t="shared" si="659"/>
        <v>1.6425471571920769</v>
      </c>
      <c r="AN444">
        <f t="shared" si="659"/>
        <v>1.6296009879116338</v>
      </c>
      <c r="AO444">
        <f t="shared" si="659"/>
        <v>1.6392826633160147</v>
      </c>
      <c r="AP444">
        <f t="shared" si="659"/>
        <v>1.5871305211669144</v>
      </c>
      <c r="AQ444">
        <f t="shared" si="659"/>
        <v>1.6296009879116338</v>
      </c>
      <c r="AR444">
        <f t="shared" si="659"/>
        <v>1.6296009879116338</v>
      </c>
      <c r="AS444">
        <f t="shared" si="659"/>
        <v>1.7024436922687092</v>
      </c>
      <c r="AT444">
        <f t="shared" si="659"/>
        <v>1.6296009879116338</v>
      </c>
      <c r="AU444">
        <f t="shared" si="659"/>
        <v>1.6296009879116338</v>
      </c>
      <c r="AV444">
        <f t="shared" si="659"/>
        <v>1.6296009879116338</v>
      </c>
      <c r="AW444">
        <f t="shared" si="659"/>
        <v>1.6296009879116338</v>
      </c>
      <c r="AX444">
        <f t="shared" si="659"/>
        <v>1.6296009879116338</v>
      </c>
      <c r="AY444">
        <f t="shared" si="659"/>
        <v>1.6296009879116338</v>
      </c>
      <c r="AZ444">
        <f t="shared" si="659"/>
        <v>1.6296009879116338</v>
      </c>
      <c r="BA444">
        <f t="shared" si="659"/>
        <v>1.6296009879116338</v>
      </c>
      <c r="BB444">
        <f t="shared" si="659"/>
        <v>1.6296009879116338</v>
      </c>
      <c r="BC444">
        <f t="shared" si="659"/>
        <v>1.6296009879116338</v>
      </c>
      <c r="BD444">
        <f t="shared" si="659"/>
        <v>1.6296009879116338</v>
      </c>
      <c r="BE444">
        <f t="shared" si="659"/>
        <v>1.6296009879116338</v>
      </c>
      <c r="BF444">
        <f t="shared" si="659"/>
        <v>1.6296009879116338</v>
      </c>
      <c r="BG444">
        <f t="shared" si="659"/>
        <v>1.6296009879116338</v>
      </c>
      <c r="BH444">
        <f t="shared" si="659"/>
        <v>1.6296009879116338</v>
      </c>
    </row>
    <row r="445" spans="1:60" x14ac:dyDescent="0.25">
      <c r="A445" t="s">
        <v>752</v>
      </c>
      <c r="B445">
        <f t="shared" ref="B445:AG445" si="660">B443*B444+B441</f>
        <v>5258.0191460047481</v>
      </c>
      <c r="C445">
        <f t="shared" si="660"/>
        <v>5259.10683812972</v>
      </c>
      <c r="D445">
        <f t="shared" si="660"/>
        <v>5258.5268813445882</v>
      </c>
      <c r="E445">
        <f t="shared" si="660"/>
        <v>5259.0072352079951</v>
      </c>
      <c r="F445">
        <f t="shared" si="660"/>
        <v>5257.9793038838934</v>
      </c>
      <c r="G445">
        <f t="shared" si="660"/>
        <v>5257.6841514738298</v>
      </c>
      <c r="H445">
        <f t="shared" si="660"/>
        <v>5257.6819025771238</v>
      </c>
      <c r="I445">
        <f t="shared" si="660"/>
        <v>5257.9778689323975</v>
      </c>
      <c r="J445">
        <f t="shared" si="660"/>
        <v>5258.0490932094381</v>
      </c>
      <c r="K445">
        <f t="shared" si="660"/>
        <v>5259.1814314256599</v>
      </c>
      <c r="L445">
        <f t="shared" si="660"/>
        <v>5263.9971503436609</v>
      </c>
      <c r="M445">
        <f t="shared" si="660"/>
        <v>5258.2772148455215</v>
      </c>
      <c r="N445">
        <f t="shared" si="660"/>
        <v>5182.2708860022403</v>
      </c>
      <c r="O445">
        <f t="shared" si="660"/>
        <v>5258.2772148455215</v>
      </c>
      <c r="P445">
        <f t="shared" si="660"/>
        <v>5334.2856676259271</v>
      </c>
      <c r="Q445">
        <f t="shared" si="660"/>
        <v>5258.2772148455215</v>
      </c>
      <c r="R445">
        <f t="shared" si="660"/>
        <v>5257.8621333484953</v>
      </c>
      <c r="S445">
        <f t="shared" si="660"/>
        <v>5257.5038120175968</v>
      </c>
      <c r="T445">
        <f t="shared" si="660"/>
        <v>5258.2772148455215</v>
      </c>
      <c r="U445">
        <f t="shared" si="660"/>
        <v>5057.8330377759521</v>
      </c>
      <c r="V445">
        <f t="shared" si="660"/>
        <v>5057.8330377759521</v>
      </c>
      <c r="W445">
        <f t="shared" si="660"/>
        <v>5258.2772148455215</v>
      </c>
      <c r="X445">
        <f t="shared" si="660"/>
        <v>5258.2772148455215</v>
      </c>
      <c r="Y445">
        <f t="shared" si="660"/>
        <v>5258.2772148455215</v>
      </c>
      <c r="Z445">
        <f t="shared" si="660"/>
        <v>5259.768300341354</v>
      </c>
      <c r="AA445">
        <f t="shared" si="660"/>
        <v>5258.3388503321412</v>
      </c>
      <c r="AB445">
        <f t="shared" si="660"/>
        <v>5258.7853531596384</v>
      </c>
      <c r="AC445">
        <f t="shared" si="660"/>
        <v>5258.2772148455215</v>
      </c>
      <c r="AD445">
        <f t="shared" si="660"/>
        <v>5452.7898719004297</v>
      </c>
      <c r="AE445">
        <f t="shared" si="660"/>
        <v>5258.2772148455215</v>
      </c>
      <c r="AF445">
        <f t="shared" si="660"/>
        <v>5258.2772148455215</v>
      </c>
      <c r="AG445">
        <f t="shared" si="660"/>
        <v>5258.2772148455215</v>
      </c>
      <c r="AH445">
        <f t="shared" ref="AH445:BH445" si="661">AH443*AH444+AH441</f>
        <v>5258.2772148455215</v>
      </c>
      <c r="AI445">
        <f t="shared" si="661"/>
        <v>5432.0596436940386</v>
      </c>
      <c r="AJ445">
        <f t="shared" si="661"/>
        <v>5258.2772148455215</v>
      </c>
      <c r="AK445">
        <f t="shared" si="661"/>
        <v>5434.3651664322751</v>
      </c>
      <c r="AL445">
        <f t="shared" si="661"/>
        <v>5144.5799484263007</v>
      </c>
      <c r="AM445">
        <f t="shared" si="661"/>
        <v>5332.269392668557</v>
      </c>
      <c r="AN445">
        <f t="shared" si="661"/>
        <v>5173.2468418362259</v>
      </c>
      <c r="AO445">
        <f t="shared" si="661"/>
        <v>5313.5123315169512</v>
      </c>
      <c r="AP445">
        <f t="shared" si="661"/>
        <v>5131.5068568141733</v>
      </c>
      <c r="AQ445">
        <f t="shared" si="661"/>
        <v>5258.2772148455215</v>
      </c>
      <c r="AR445">
        <f t="shared" si="661"/>
        <v>5258.7055679200012</v>
      </c>
      <c r="AS445">
        <f t="shared" si="661"/>
        <v>5458.7231581178976</v>
      </c>
      <c r="AT445">
        <f t="shared" si="661"/>
        <v>5258.2772148455215</v>
      </c>
      <c r="AU445">
        <f t="shared" si="661"/>
        <v>5258.2772148455215</v>
      </c>
      <c r="AV445">
        <f t="shared" si="661"/>
        <v>5258.2772148455215</v>
      </c>
      <c r="AW445">
        <f t="shared" si="661"/>
        <v>5258.2772148455215</v>
      </c>
      <c r="AX445">
        <f t="shared" si="661"/>
        <v>5258.2772148455215</v>
      </c>
      <c r="AY445">
        <f t="shared" si="661"/>
        <v>5258.2772148455215</v>
      </c>
      <c r="AZ445">
        <f t="shared" si="661"/>
        <v>5258.2772148455215</v>
      </c>
      <c r="BA445">
        <f t="shared" si="661"/>
        <v>5258.2772148455215</v>
      </c>
      <c r="BB445">
        <f t="shared" si="661"/>
        <v>5258.2772148455215</v>
      </c>
      <c r="BC445">
        <f t="shared" si="661"/>
        <v>5266.6820800196956</v>
      </c>
      <c r="BD445">
        <f t="shared" si="661"/>
        <v>5267.8534556445129</v>
      </c>
      <c r="BE445">
        <f t="shared" si="661"/>
        <v>5258.2772148455215</v>
      </c>
      <c r="BF445">
        <f t="shared" si="661"/>
        <v>5258.2772148455215</v>
      </c>
      <c r="BG445">
        <f t="shared" si="661"/>
        <v>5258.2772148455215</v>
      </c>
      <c r="BH445">
        <f t="shared" si="661"/>
        <v>5258.2772148455215</v>
      </c>
    </row>
    <row r="447" spans="1:60" x14ac:dyDescent="0.25">
      <c r="A447" t="s">
        <v>753</v>
      </c>
      <c r="B447">
        <f t="shared" ref="B447:AG447" si="662">B445/B$90</f>
        <v>131.4504786501187</v>
      </c>
      <c r="C447">
        <f t="shared" si="662"/>
        <v>131.47767095324301</v>
      </c>
      <c r="D447">
        <f t="shared" si="662"/>
        <v>131.46317203361471</v>
      </c>
      <c r="E447">
        <f t="shared" si="662"/>
        <v>131.47518088019987</v>
      </c>
      <c r="F447">
        <f t="shared" si="662"/>
        <v>131.44948259709733</v>
      </c>
      <c r="G447">
        <f t="shared" si="662"/>
        <v>131.44210378684573</v>
      </c>
      <c r="H447">
        <f t="shared" si="662"/>
        <v>131.43302607560361</v>
      </c>
      <c r="I447">
        <f t="shared" si="662"/>
        <v>131.44042472664623</v>
      </c>
      <c r="J447">
        <f t="shared" si="662"/>
        <v>131.45122733023595</v>
      </c>
      <c r="K447">
        <f t="shared" si="662"/>
        <v>131.4795357856415</v>
      </c>
      <c r="L447">
        <f t="shared" si="662"/>
        <v>131.59992875859152</v>
      </c>
      <c r="M447">
        <f t="shared" si="662"/>
        <v>131.45693037113804</v>
      </c>
      <c r="N447">
        <f t="shared" si="662"/>
        <v>129.55677215005602</v>
      </c>
      <c r="O447">
        <f t="shared" si="662"/>
        <v>131.45693037113804</v>
      </c>
      <c r="P447">
        <f t="shared" si="662"/>
        <v>133.35714169064818</v>
      </c>
      <c r="Q447">
        <f t="shared" si="662"/>
        <v>131.45693037113804</v>
      </c>
      <c r="R447">
        <f t="shared" si="662"/>
        <v>131.44655333371239</v>
      </c>
      <c r="S447">
        <f t="shared" si="662"/>
        <v>131.43759530043991</v>
      </c>
      <c r="T447">
        <f t="shared" si="662"/>
        <v>131.45693037113804</v>
      </c>
      <c r="U447">
        <f t="shared" si="662"/>
        <v>126.44582594439881</v>
      </c>
      <c r="V447">
        <f t="shared" si="662"/>
        <v>126.44582594439881</v>
      </c>
      <c r="W447">
        <f t="shared" si="662"/>
        <v>131.45693037113804</v>
      </c>
      <c r="X447">
        <f t="shared" si="662"/>
        <v>131.45693037113804</v>
      </c>
      <c r="Y447">
        <f t="shared" si="662"/>
        <v>131.45693037113804</v>
      </c>
      <c r="Z447">
        <f t="shared" si="662"/>
        <v>131.49420750853386</v>
      </c>
      <c r="AA447">
        <f t="shared" si="662"/>
        <v>131.45847125830352</v>
      </c>
      <c r="AB447">
        <f t="shared" si="662"/>
        <v>131.46963382899096</v>
      </c>
      <c r="AC447">
        <f t="shared" si="662"/>
        <v>131.45693037113804</v>
      </c>
      <c r="AD447">
        <f t="shared" si="662"/>
        <v>136.31974679751073</v>
      </c>
      <c r="AE447">
        <f t="shared" si="662"/>
        <v>131.45693037113804</v>
      </c>
      <c r="AF447">
        <f t="shared" si="662"/>
        <v>131.45693037113804</v>
      </c>
      <c r="AG447">
        <f t="shared" si="662"/>
        <v>131.45693037113804</v>
      </c>
      <c r="AH447">
        <f t="shared" ref="AH447:BH447" si="663">AH445/AH$90</f>
        <v>131.45693037113804</v>
      </c>
      <c r="AI447">
        <f t="shared" si="663"/>
        <v>135.80149109235097</v>
      </c>
      <c r="AJ447">
        <f t="shared" si="663"/>
        <v>131.45693037113804</v>
      </c>
      <c r="AK447">
        <f t="shared" si="663"/>
        <v>135.85912916080687</v>
      </c>
      <c r="AL447">
        <f t="shared" si="663"/>
        <v>128.61449871065753</v>
      </c>
      <c r="AM447">
        <f t="shared" si="663"/>
        <v>133.30673481671391</v>
      </c>
      <c r="AN447">
        <f t="shared" si="663"/>
        <v>129.33117104590565</v>
      </c>
      <c r="AO447">
        <f t="shared" si="663"/>
        <v>132.83780828792379</v>
      </c>
      <c r="AP447">
        <f t="shared" si="663"/>
        <v>128.28767142035434</v>
      </c>
      <c r="AQ447">
        <f t="shared" si="663"/>
        <v>131.45693037113804</v>
      </c>
      <c r="AR447">
        <f t="shared" si="663"/>
        <v>131.46763919800003</v>
      </c>
      <c r="AS447">
        <f t="shared" si="663"/>
        <v>136.46807895294745</v>
      </c>
      <c r="AT447">
        <f t="shared" si="663"/>
        <v>131.45693037113804</v>
      </c>
      <c r="AU447">
        <f t="shared" si="663"/>
        <v>131.45693037113804</v>
      </c>
      <c r="AV447">
        <f t="shared" si="663"/>
        <v>131.45693037113804</v>
      </c>
      <c r="AW447">
        <f t="shared" si="663"/>
        <v>131.45693037113804</v>
      </c>
      <c r="AX447">
        <f t="shared" si="663"/>
        <v>131.45693037113804</v>
      </c>
      <c r="AY447">
        <f t="shared" si="663"/>
        <v>131.45693037113804</v>
      </c>
      <c r="AZ447">
        <f t="shared" si="663"/>
        <v>131.45693037113804</v>
      </c>
      <c r="BA447">
        <f t="shared" si="663"/>
        <v>131.45693037113804</v>
      </c>
      <c r="BB447">
        <f t="shared" si="663"/>
        <v>131.45693037113804</v>
      </c>
      <c r="BC447">
        <f t="shared" si="663"/>
        <v>131.66705200049239</v>
      </c>
      <c r="BD447">
        <f t="shared" si="663"/>
        <v>131.69633639111282</v>
      </c>
      <c r="BE447">
        <f t="shared" si="663"/>
        <v>131.45693037113804</v>
      </c>
      <c r="BF447">
        <f t="shared" si="663"/>
        <v>131.45693037113804</v>
      </c>
      <c r="BG447">
        <f t="shared" si="663"/>
        <v>131.45693037113804</v>
      </c>
      <c r="BH447">
        <f t="shared" si="663"/>
        <v>131.45693037113804</v>
      </c>
    </row>
    <row r="449" spans="1:60" x14ac:dyDescent="0.25">
      <c r="A449" t="s">
        <v>754</v>
      </c>
      <c r="B449">
        <f t="shared" ref="B449:AG449" si="664">(1+0.01*B422*(B$148-1))*B$145</f>
        <v>1.4292275037827031</v>
      </c>
      <c r="C449">
        <f t="shared" si="664"/>
        <v>1.4293754305053974</v>
      </c>
      <c r="D449">
        <f t="shared" si="664"/>
        <v>1.4292275037827031</v>
      </c>
      <c r="E449">
        <f t="shared" si="664"/>
        <v>1.4294716237915455</v>
      </c>
      <c r="F449">
        <f t="shared" si="664"/>
        <v>1.4292275037827031</v>
      </c>
      <c r="G449">
        <f t="shared" si="664"/>
        <v>1.4292275037827031</v>
      </c>
      <c r="H449">
        <f t="shared" si="664"/>
        <v>1.4292275037827031</v>
      </c>
      <c r="I449">
        <f t="shared" si="664"/>
        <v>1.4292275037827031</v>
      </c>
      <c r="J449">
        <f t="shared" si="664"/>
        <v>1.4292275037827031</v>
      </c>
      <c r="K449">
        <f t="shared" si="664"/>
        <v>1.4295979889880799</v>
      </c>
      <c r="L449">
        <f t="shared" si="664"/>
        <v>1.4292275037827031</v>
      </c>
      <c r="M449">
        <f t="shared" si="664"/>
        <v>1.4292275037827031</v>
      </c>
      <c r="N449">
        <f t="shared" si="664"/>
        <v>1.4292275037827031</v>
      </c>
      <c r="O449">
        <f t="shared" si="664"/>
        <v>1.4292275037827031</v>
      </c>
      <c r="P449">
        <f t="shared" si="664"/>
        <v>1.4292275037827031</v>
      </c>
      <c r="Q449">
        <f t="shared" si="664"/>
        <v>1.4292275037827031</v>
      </c>
      <c r="R449">
        <f t="shared" si="664"/>
        <v>1.4292275037827031</v>
      </c>
      <c r="S449">
        <f t="shared" si="664"/>
        <v>1.4292275037827031</v>
      </c>
      <c r="T449">
        <f t="shared" si="664"/>
        <v>1.4292275037827031</v>
      </c>
      <c r="U449">
        <f t="shared" si="664"/>
        <v>1.3731946542772604</v>
      </c>
      <c r="V449">
        <f t="shared" si="664"/>
        <v>1.3731946542772604</v>
      </c>
      <c r="W449">
        <f t="shared" si="664"/>
        <v>1.4292275037827031</v>
      </c>
      <c r="X449">
        <f t="shared" si="664"/>
        <v>1.4292275037827031</v>
      </c>
      <c r="Y449">
        <f t="shared" si="664"/>
        <v>1.4292275037827031</v>
      </c>
      <c r="Z449">
        <f t="shared" si="664"/>
        <v>1.4292275037827031</v>
      </c>
      <c r="AA449">
        <f t="shared" si="664"/>
        <v>1.4292275037827031</v>
      </c>
      <c r="AB449">
        <f t="shared" si="664"/>
        <v>1.4292275037827031</v>
      </c>
      <c r="AC449">
        <f t="shared" si="664"/>
        <v>1.4292275037827031</v>
      </c>
      <c r="AD449">
        <f t="shared" si="664"/>
        <v>1.4912265752940677</v>
      </c>
      <c r="AE449">
        <f t="shared" si="664"/>
        <v>1.4292275037827031</v>
      </c>
      <c r="AF449">
        <f t="shared" si="664"/>
        <v>1.4292275037827031</v>
      </c>
      <c r="AG449">
        <f t="shared" si="664"/>
        <v>1.4292275037827031</v>
      </c>
      <c r="AH449">
        <f t="shared" ref="AH449:BH449" si="665">(1+0.01*AH422*(AH$148-1))*AH$145</f>
        <v>1.4292275037827031</v>
      </c>
      <c r="AI449">
        <f t="shared" si="665"/>
        <v>1.4846190108490043</v>
      </c>
      <c r="AJ449">
        <f t="shared" si="665"/>
        <v>1.4292275037827031</v>
      </c>
      <c r="AK449">
        <f t="shared" si="665"/>
        <v>1.4853538744453685</v>
      </c>
      <c r="AL449">
        <f t="shared" si="665"/>
        <v>1.4292275037827031</v>
      </c>
      <c r="AM449">
        <f t="shared" si="665"/>
        <v>1.43918609553689</v>
      </c>
      <c r="AN449">
        <f t="shared" si="665"/>
        <v>1.4292275037827031</v>
      </c>
      <c r="AO449">
        <f t="shared" si="665"/>
        <v>1.4366749464014579</v>
      </c>
      <c r="AP449">
        <f t="shared" si="665"/>
        <v>1.3965579139790731</v>
      </c>
      <c r="AQ449">
        <f t="shared" si="665"/>
        <v>1.4292275037827031</v>
      </c>
      <c r="AR449">
        <f t="shared" si="665"/>
        <v>1.4292275037827031</v>
      </c>
      <c r="AS449">
        <f t="shared" si="665"/>
        <v>1.4292275037827031</v>
      </c>
      <c r="AT449">
        <f t="shared" si="665"/>
        <v>1.4292275037827031</v>
      </c>
      <c r="AU449">
        <f t="shared" si="665"/>
        <v>1.4292275037827031</v>
      </c>
      <c r="AV449">
        <f t="shared" si="665"/>
        <v>1.4292275037827031</v>
      </c>
      <c r="AW449">
        <f t="shared" si="665"/>
        <v>1.4292275037827031</v>
      </c>
      <c r="AX449">
        <f t="shared" si="665"/>
        <v>1.4292275037827031</v>
      </c>
      <c r="AY449">
        <f t="shared" si="665"/>
        <v>1.4292275037827031</v>
      </c>
      <c r="AZ449">
        <f t="shared" si="665"/>
        <v>1.4292275037827031</v>
      </c>
      <c r="BA449">
        <f t="shared" si="665"/>
        <v>1.4292275037827031</v>
      </c>
      <c r="BB449">
        <f t="shared" si="665"/>
        <v>1.4292275037827031</v>
      </c>
      <c r="BC449">
        <f t="shared" si="665"/>
        <v>1.4292275037827031</v>
      </c>
      <c r="BD449">
        <f t="shared" si="665"/>
        <v>1.4292275037827031</v>
      </c>
      <c r="BE449">
        <f t="shared" si="665"/>
        <v>1.4292275037827031</v>
      </c>
      <c r="BF449">
        <f t="shared" si="665"/>
        <v>1.4292275037827031</v>
      </c>
      <c r="BG449">
        <f t="shared" si="665"/>
        <v>1.4292275037827031</v>
      </c>
      <c r="BH449">
        <f t="shared" si="665"/>
        <v>1.4292275037827031</v>
      </c>
    </row>
    <row r="450" spans="1:60" x14ac:dyDescent="0.25">
      <c r="A450" t="s">
        <v>755</v>
      </c>
    </row>
    <row r="451" spans="1:60" x14ac:dyDescent="0.25">
      <c r="A451">
        <f>1</f>
        <v>1</v>
      </c>
      <c r="B451">
        <f t="shared" ref="B451:AG451" si="666">(254+(370+0.07*B425))*(1+0.2/3*ImpEvis+0.03*Aggression)*B449</f>
        <v>1913.945091298225</v>
      </c>
      <c r="C451">
        <f t="shared" si="666"/>
        <v>1914.2879868741024</v>
      </c>
      <c r="D451">
        <f t="shared" si="666"/>
        <v>1914.0767117175035</v>
      </c>
      <c r="E451">
        <f t="shared" si="666"/>
        <v>1914.2720080059951</v>
      </c>
      <c r="F451">
        <f t="shared" si="666"/>
        <v>1913.9347630105513</v>
      </c>
      <c r="G451">
        <f t="shared" si="666"/>
        <v>1913.9347630105513</v>
      </c>
      <c r="H451">
        <f t="shared" si="666"/>
        <v>1913.9341799948343</v>
      </c>
      <c r="I451">
        <f t="shared" si="666"/>
        <v>1913.9343910275461</v>
      </c>
      <c r="J451">
        <f t="shared" si="666"/>
        <v>1913.9528545231344</v>
      </c>
      <c r="K451">
        <f t="shared" si="666"/>
        <v>1914.4412252855382</v>
      </c>
      <c r="L451">
        <f t="shared" si="666"/>
        <v>1914.0119999191504</v>
      </c>
      <c r="M451">
        <f t="shared" si="666"/>
        <v>1914.0119905789325</v>
      </c>
      <c r="N451">
        <f t="shared" si="666"/>
        <v>1913.7512847924256</v>
      </c>
      <c r="O451">
        <f t="shared" si="666"/>
        <v>1914.0119905789325</v>
      </c>
      <c r="P451">
        <f t="shared" si="666"/>
        <v>1914.2702477797318</v>
      </c>
      <c r="Q451">
        <f t="shared" si="666"/>
        <v>1914.0119905789325</v>
      </c>
      <c r="R451">
        <f t="shared" si="666"/>
        <v>1913.9043888494757</v>
      </c>
      <c r="S451">
        <f t="shared" si="666"/>
        <v>1913.8115010788028</v>
      </c>
      <c r="T451">
        <f t="shared" si="666"/>
        <v>1914.0119905789325</v>
      </c>
      <c r="U451">
        <f t="shared" si="666"/>
        <v>1838.9702861143094</v>
      </c>
      <c r="V451">
        <f t="shared" si="666"/>
        <v>1838.9702861143094</v>
      </c>
      <c r="W451">
        <f t="shared" si="666"/>
        <v>1914.0119905789325</v>
      </c>
      <c r="X451">
        <f t="shared" si="666"/>
        <v>1914.0119905789325</v>
      </c>
      <c r="Y451">
        <f t="shared" si="666"/>
        <v>1914.0119905789325</v>
      </c>
      <c r="Z451">
        <f t="shared" si="666"/>
        <v>1914.3985252215746</v>
      </c>
      <c r="AA451">
        <f t="shared" si="666"/>
        <v>1914.0279683688459</v>
      </c>
      <c r="AB451">
        <f t="shared" si="666"/>
        <v>1914.143715461382</v>
      </c>
      <c r="AC451">
        <f t="shared" si="666"/>
        <v>1914.0119905789325</v>
      </c>
      <c r="AD451">
        <f t="shared" si="666"/>
        <v>1997.0406797800515</v>
      </c>
      <c r="AE451">
        <f t="shared" si="666"/>
        <v>1914.0119905789325</v>
      </c>
      <c r="AF451">
        <f t="shared" si="666"/>
        <v>1914.0119905789325</v>
      </c>
      <c r="AG451">
        <f t="shared" si="666"/>
        <v>1914.0119905789325</v>
      </c>
      <c r="AH451">
        <f t="shared" ref="AH451:BH451" si="667">(254+(370+0.07*AH425))*(1+0.2/3*ImpEvis+0.03*Aggression)*AH449</f>
        <v>1914.0119905789325</v>
      </c>
      <c r="AI451">
        <f t="shared" si="667"/>
        <v>1988.1918793838825</v>
      </c>
      <c r="AJ451">
        <f t="shared" si="667"/>
        <v>1914.0119905789325</v>
      </c>
      <c r="AK451">
        <f t="shared" si="667"/>
        <v>1989.1760031626493</v>
      </c>
      <c r="AL451">
        <f t="shared" si="667"/>
        <v>1884.5382063006039</v>
      </c>
      <c r="AM451">
        <f t="shared" si="667"/>
        <v>1937.2971988521542</v>
      </c>
      <c r="AN451">
        <f t="shared" si="667"/>
        <v>1891.9695356447819</v>
      </c>
      <c r="AO451">
        <f t="shared" si="667"/>
        <v>1931.3994839143681</v>
      </c>
      <c r="AP451">
        <f t="shared" si="667"/>
        <v>1870.2611456038121</v>
      </c>
      <c r="AQ451">
        <f t="shared" si="667"/>
        <v>1914.0119905789325</v>
      </c>
      <c r="AR451">
        <f t="shared" si="667"/>
        <v>1914.1230327043052</v>
      </c>
      <c r="AS451">
        <f t="shared" si="667"/>
        <v>1914.0152138379517</v>
      </c>
      <c r="AT451">
        <f t="shared" si="667"/>
        <v>1914.0119905789325</v>
      </c>
      <c r="AU451">
        <f t="shared" si="667"/>
        <v>1914.0119905789325</v>
      </c>
      <c r="AV451">
        <f t="shared" si="667"/>
        <v>1914.0119905789325</v>
      </c>
      <c r="AW451">
        <f t="shared" si="667"/>
        <v>1914.0119905789325</v>
      </c>
      <c r="AX451">
        <f t="shared" si="667"/>
        <v>1914.0119905789325</v>
      </c>
      <c r="AY451">
        <f t="shared" si="667"/>
        <v>1914.0119905789325</v>
      </c>
      <c r="AZ451">
        <f t="shared" si="667"/>
        <v>1914.0119905789325</v>
      </c>
      <c r="BA451">
        <f t="shared" si="667"/>
        <v>1914.0119905789325</v>
      </c>
      <c r="BB451">
        <f t="shared" si="667"/>
        <v>1914.0119905789325</v>
      </c>
      <c r="BC451">
        <f t="shared" si="667"/>
        <v>1916.1907868757469</v>
      </c>
      <c r="BD451">
        <f t="shared" si="667"/>
        <v>1916.4944430106923</v>
      </c>
      <c r="BE451">
        <f t="shared" si="667"/>
        <v>1914.0119905789325</v>
      </c>
      <c r="BF451">
        <f t="shared" si="667"/>
        <v>1914.0119905789325</v>
      </c>
      <c r="BG451">
        <f t="shared" si="667"/>
        <v>1914.0119905789325</v>
      </c>
      <c r="BH451">
        <f t="shared" si="667"/>
        <v>1914.0119905789325</v>
      </c>
    </row>
    <row r="452" spans="1:60" x14ac:dyDescent="0.25">
      <c r="A452">
        <f>2</f>
        <v>2</v>
      </c>
      <c r="B452">
        <f t="shared" ref="B452:AG452" si="668">(254+(370+0.07*B425)*2)*(1+0.2/3*ImpEvis+0.03*Aggression)*B449</f>
        <v>3410.4128287415224</v>
      </c>
      <c r="C452">
        <f t="shared" si="668"/>
        <v>3411.0554104975777</v>
      </c>
      <c r="D452">
        <f t="shared" si="668"/>
        <v>3410.676069580079</v>
      </c>
      <c r="E452">
        <f t="shared" si="668"/>
        <v>3410.9953547024797</v>
      </c>
      <c r="F452">
        <f t="shared" si="668"/>
        <v>3410.392172166175</v>
      </c>
      <c r="G452">
        <f t="shared" si="668"/>
        <v>3410.392172166175</v>
      </c>
      <c r="H452">
        <f t="shared" si="668"/>
        <v>3410.3910061347401</v>
      </c>
      <c r="I452">
        <f t="shared" si="668"/>
        <v>3410.3914282001651</v>
      </c>
      <c r="J452">
        <f t="shared" si="668"/>
        <v>3410.4283551913413</v>
      </c>
      <c r="K452">
        <f t="shared" si="668"/>
        <v>3411.2968779876583</v>
      </c>
      <c r="L452">
        <f t="shared" si="668"/>
        <v>3410.5466459833733</v>
      </c>
      <c r="M452">
        <f t="shared" si="668"/>
        <v>3410.5466273029378</v>
      </c>
      <c r="N452">
        <f t="shared" si="668"/>
        <v>3410.0252157299237</v>
      </c>
      <c r="O452">
        <f t="shared" si="668"/>
        <v>3410.5466273029378</v>
      </c>
      <c r="P452">
        <f t="shared" si="668"/>
        <v>3411.0631417045361</v>
      </c>
      <c r="Q452">
        <f t="shared" si="668"/>
        <v>3410.5466273029378</v>
      </c>
      <c r="R452">
        <f t="shared" si="668"/>
        <v>3410.3314238440239</v>
      </c>
      <c r="S452">
        <f t="shared" si="668"/>
        <v>3410.1456483026786</v>
      </c>
      <c r="T452">
        <f t="shared" si="668"/>
        <v>3410.5466273029378</v>
      </c>
      <c r="U452">
        <f t="shared" si="668"/>
        <v>3276.8304137142313</v>
      </c>
      <c r="V452">
        <f t="shared" si="668"/>
        <v>3276.8304137142313</v>
      </c>
      <c r="W452">
        <f t="shared" si="668"/>
        <v>3410.5466273029378</v>
      </c>
      <c r="X452">
        <f t="shared" si="668"/>
        <v>3410.5466273029378</v>
      </c>
      <c r="Y452">
        <f t="shared" si="668"/>
        <v>3410.5466273029378</v>
      </c>
      <c r="Z452">
        <f t="shared" si="668"/>
        <v>3411.3196965882212</v>
      </c>
      <c r="AA452">
        <f t="shared" si="668"/>
        <v>3410.5785828827643</v>
      </c>
      <c r="AB452">
        <f t="shared" si="668"/>
        <v>3410.8100770678361</v>
      </c>
      <c r="AC452">
        <f t="shared" si="668"/>
        <v>3410.5466273029378</v>
      </c>
      <c r="AD452">
        <f t="shared" si="668"/>
        <v>3558.494076916706</v>
      </c>
      <c r="AE452">
        <f t="shared" si="668"/>
        <v>3410.5466273029378</v>
      </c>
      <c r="AF452">
        <f t="shared" si="668"/>
        <v>3410.5466273029378</v>
      </c>
      <c r="AG452">
        <f t="shared" si="668"/>
        <v>3410.5466273029378</v>
      </c>
      <c r="AH452">
        <f t="shared" ref="AH452:BH452" si="669">(254+(370+0.07*AH425)*2)*(1+0.2/3*ImpEvis+0.03*Aggression)*AH449</f>
        <v>3410.5466273029378</v>
      </c>
      <c r="AI452">
        <f t="shared" si="669"/>
        <v>3542.7265456987707</v>
      </c>
      <c r="AJ452">
        <f t="shared" si="669"/>
        <v>3410.5466273029378</v>
      </c>
      <c r="AK452">
        <f t="shared" si="669"/>
        <v>3544.4801395998065</v>
      </c>
      <c r="AL452">
        <f t="shared" si="669"/>
        <v>3351.5990587462793</v>
      </c>
      <c r="AM452">
        <f t="shared" si="669"/>
        <v>3454.2081391979827</v>
      </c>
      <c r="AN452">
        <f t="shared" si="669"/>
        <v>3366.4617174346363</v>
      </c>
      <c r="AO452">
        <f t="shared" si="669"/>
        <v>3443.1462159848702</v>
      </c>
      <c r="AP452">
        <f t="shared" si="669"/>
        <v>3332.5877245343372</v>
      </c>
      <c r="AQ452">
        <f t="shared" si="669"/>
        <v>3410.5466273029378</v>
      </c>
      <c r="AR452">
        <f t="shared" si="669"/>
        <v>3410.7687115536833</v>
      </c>
      <c r="AS452">
        <f t="shared" si="669"/>
        <v>3410.5530738209759</v>
      </c>
      <c r="AT452">
        <f t="shared" si="669"/>
        <v>3410.5466273029378</v>
      </c>
      <c r="AU452">
        <f t="shared" si="669"/>
        <v>3410.5466273029378</v>
      </c>
      <c r="AV452">
        <f t="shared" si="669"/>
        <v>3410.5466273029378</v>
      </c>
      <c r="AW452">
        <f t="shared" si="669"/>
        <v>3410.5466273029378</v>
      </c>
      <c r="AX452">
        <f t="shared" si="669"/>
        <v>3410.5466273029378</v>
      </c>
      <c r="AY452">
        <f t="shared" si="669"/>
        <v>3410.5466273029378</v>
      </c>
      <c r="AZ452">
        <f t="shared" si="669"/>
        <v>3410.5466273029378</v>
      </c>
      <c r="BA452">
        <f t="shared" si="669"/>
        <v>3410.5466273029378</v>
      </c>
      <c r="BB452">
        <f t="shared" si="669"/>
        <v>3410.5466273029378</v>
      </c>
      <c r="BC452">
        <f t="shared" si="669"/>
        <v>3414.9042198965662</v>
      </c>
      <c r="BD452">
        <f t="shared" si="669"/>
        <v>3415.5115321664571</v>
      </c>
      <c r="BE452">
        <f t="shared" si="669"/>
        <v>3410.5466273029378</v>
      </c>
      <c r="BF452">
        <f t="shared" si="669"/>
        <v>3410.5466273029378</v>
      </c>
      <c r="BG452">
        <f t="shared" si="669"/>
        <v>3410.5466273029378</v>
      </c>
      <c r="BH452">
        <f t="shared" si="669"/>
        <v>3410.5466273029378</v>
      </c>
    </row>
    <row r="453" spans="1:60" x14ac:dyDescent="0.25">
      <c r="A453">
        <f>3</f>
        <v>3</v>
      </c>
      <c r="B453">
        <f t="shared" ref="B453:AG453" si="670">(254+(370+0.07*B425)*3)*(1+0.2/3*ImpEvis+0.03*Aggression)*B449</f>
        <v>4906.8805661848201</v>
      </c>
      <c r="C453">
        <f t="shared" si="670"/>
        <v>4907.8228341210543</v>
      </c>
      <c r="D453">
        <f t="shared" si="670"/>
        <v>4907.2754274426543</v>
      </c>
      <c r="E453">
        <f t="shared" si="670"/>
        <v>4907.7187013989651</v>
      </c>
      <c r="F453">
        <f t="shared" si="670"/>
        <v>4906.8495813217996</v>
      </c>
      <c r="G453">
        <f t="shared" si="670"/>
        <v>4906.8495813217996</v>
      </c>
      <c r="H453">
        <f t="shared" si="670"/>
        <v>4906.8478322746469</v>
      </c>
      <c r="I453">
        <f t="shared" si="670"/>
        <v>4906.8484653727837</v>
      </c>
      <c r="J453">
        <f t="shared" si="670"/>
        <v>4906.9038558595475</v>
      </c>
      <c r="K453">
        <f t="shared" si="670"/>
        <v>4908.1525306897784</v>
      </c>
      <c r="L453">
        <f t="shared" si="670"/>
        <v>4907.0812920475955</v>
      </c>
      <c r="M453">
        <f t="shared" si="670"/>
        <v>4907.0812640269432</v>
      </c>
      <c r="N453">
        <f t="shared" si="670"/>
        <v>4906.2991466674221</v>
      </c>
      <c r="O453">
        <f t="shared" si="670"/>
        <v>4907.0812640269432</v>
      </c>
      <c r="P453">
        <f t="shared" si="670"/>
        <v>4907.8560356293401</v>
      </c>
      <c r="Q453">
        <f t="shared" si="670"/>
        <v>4907.0812640269432</v>
      </c>
      <c r="R453">
        <f t="shared" si="670"/>
        <v>4906.7584588385726</v>
      </c>
      <c r="S453">
        <f t="shared" si="670"/>
        <v>4906.479795526554</v>
      </c>
      <c r="T453">
        <f t="shared" si="670"/>
        <v>4907.0812640269432</v>
      </c>
      <c r="U453">
        <f t="shared" si="670"/>
        <v>4714.6905413141531</v>
      </c>
      <c r="V453">
        <f t="shared" si="670"/>
        <v>4714.6905413141531</v>
      </c>
      <c r="W453">
        <f t="shared" si="670"/>
        <v>4907.0812640269432</v>
      </c>
      <c r="X453">
        <f t="shared" si="670"/>
        <v>4907.0812640269432</v>
      </c>
      <c r="Y453">
        <f t="shared" si="670"/>
        <v>4907.0812640269432</v>
      </c>
      <c r="Z453">
        <f t="shared" si="670"/>
        <v>4908.2408679548689</v>
      </c>
      <c r="AA453">
        <f t="shared" si="670"/>
        <v>4907.1291973966827</v>
      </c>
      <c r="AB453">
        <f t="shared" si="670"/>
        <v>4907.4764386742909</v>
      </c>
      <c r="AC453">
        <f t="shared" si="670"/>
        <v>4907.0812640269432</v>
      </c>
      <c r="AD453">
        <f t="shared" si="670"/>
        <v>5119.9474740533606</v>
      </c>
      <c r="AE453">
        <f t="shared" si="670"/>
        <v>4907.0812640269432</v>
      </c>
      <c r="AF453">
        <f t="shared" si="670"/>
        <v>4907.0812640269432</v>
      </c>
      <c r="AG453">
        <f t="shared" si="670"/>
        <v>4907.0812640269432</v>
      </c>
      <c r="AH453">
        <f t="shared" ref="AH453:BH453" si="671">(254+(370+0.07*AH425)*3)*(1+0.2/3*ImpEvis+0.03*Aggression)*AH449</f>
        <v>4907.0812640269432</v>
      </c>
      <c r="AI453">
        <f t="shared" si="671"/>
        <v>5097.2612120136582</v>
      </c>
      <c r="AJ453">
        <f t="shared" si="671"/>
        <v>4907.0812640269432</v>
      </c>
      <c r="AK453">
        <f t="shared" si="671"/>
        <v>5099.7842760369631</v>
      </c>
      <c r="AL453">
        <f t="shared" si="671"/>
        <v>4818.6599111919559</v>
      </c>
      <c r="AM453">
        <f t="shared" si="671"/>
        <v>4971.1190795438115</v>
      </c>
      <c r="AN453">
        <f t="shared" si="671"/>
        <v>4840.9538992244907</v>
      </c>
      <c r="AO453">
        <f t="shared" si="671"/>
        <v>4954.8929480553725</v>
      </c>
      <c r="AP453">
        <f t="shared" si="671"/>
        <v>4794.9143034648623</v>
      </c>
      <c r="AQ453">
        <f t="shared" si="671"/>
        <v>4907.0812640269432</v>
      </c>
      <c r="AR453">
        <f t="shared" si="671"/>
        <v>4907.4143904030598</v>
      </c>
      <c r="AS453">
        <f t="shared" si="671"/>
        <v>4907.0909338039992</v>
      </c>
      <c r="AT453">
        <f t="shared" si="671"/>
        <v>4907.0812640269432</v>
      </c>
      <c r="AU453">
        <f t="shared" si="671"/>
        <v>4907.0812640269432</v>
      </c>
      <c r="AV453">
        <f t="shared" si="671"/>
        <v>4907.0812640269432</v>
      </c>
      <c r="AW453">
        <f t="shared" si="671"/>
        <v>4907.0812640269432</v>
      </c>
      <c r="AX453">
        <f t="shared" si="671"/>
        <v>4907.0812640269432</v>
      </c>
      <c r="AY453">
        <f t="shared" si="671"/>
        <v>4907.0812640269432</v>
      </c>
      <c r="AZ453">
        <f t="shared" si="671"/>
        <v>4907.0812640269432</v>
      </c>
      <c r="BA453">
        <f t="shared" si="671"/>
        <v>4907.0812640269432</v>
      </c>
      <c r="BB453">
        <f t="shared" si="671"/>
        <v>4907.0812640269432</v>
      </c>
      <c r="BC453">
        <f t="shared" si="671"/>
        <v>4913.6176529173845</v>
      </c>
      <c r="BD453">
        <f t="shared" si="671"/>
        <v>4914.5286213222225</v>
      </c>
      <c r="BE453">
        <f t="shared" si="671"/>
        <v>4907.0812640269432</v>
      </c>
      <c r="BF453">
        <f t="shared" si="671"/>
        <v>4907.0812640269432</v>
      </c>
      <c r="BG453">
        <f t="shared" si="671"/>
        <v>4907.0812640269432</v>
      </c>
      <c r="BH453">
        <f t="shared" si="671"/>
        <v>4907.0812640269432</v>
      </c>
    </row>
    <row r="454" spans="1:60" x14ac:dyDescent="0.25">
      <c r="A454">
        <f>4</f>
        <v>4</v>
      </c>
      <c r="B454">
        <f t="shared" ref="B454:AG454" si="672">(254+(370+0.07*B425)*4)*(1+0.2/3*ImpEvis+0.03*Aggression)*B449</f>
        <v>6403.3483036281177</v>
      </c>
      <c r="C454">
        <f t="shared" si="672"/>
        <v>6404.5902577445295</v>
      </c>
      <c r="D454">
        <f t="shared" si="672"/>
        <v>6403.8747853052309</v>
      </c>
      <c r="E454">
        <f t="shared" si="672"/>
        <v>6404.4420480954504</v>
      </c>
      <c r="F454">
        <f t="shared" si="672"/>
        <v>6403.3069904774229</v>
      </c>
      <c r="G454">
        <f t="shared" si="672"/>
        <v>6403.3069904774229</v>
      </c>
      <c r="H454">
        <f t="shared" si="672"/>
        <v>6403.3046584145541</v>
      </c>
      <c r="I454">
        <f t="shared" si="672"/>
        <v>6403.3055025454032</v>
      </c>
      <c r="J454">
        <f t="shared" si="672"/>
        <v>6403.3793565277547</v>
      </c>
      <c r="K454">
        <f t="shared" si="672"/>
        <v>6405.0081833918994</v>
      </c>
      <c r="L454">
        <f t="shared" si="672"/>
        <v>6403.6159381118187</v>
      </c>
      <c r="M454">
        <f t="shared" si="672"/>
        <v>6403.6159007509486</v>
      </c>
      <c r="N454">
        <f t="shared" si="672"/>
        <v>6402.5730776049195</v>
      </c>
      <c r="O454">
        <f t="shared" si="672"/>
        <v>6403.6159007509486</v>
      </c>
      <c r="P454">
        <f t="shared" si="672"/>
        <v>6404.6489295541451</v>
      </c>
      <c r="Q454">
        <f t="shared" si="672"/>
        <v>6403.6159007509486</v>
      </c>
      <c r="R454">
        <f t="shared" si="672"/>
        <v>6403.1854938331198</v>
      </c>
      <c r="S454">
        <f t="shared" si="672"/>
        <v>6402.8139427504284</v>
      </c>
      <c r="T454">
        <f t="shared" si="672"/>
        <v>6403.6159007509486</v>
      </c>
      <c r="U454">
        <f t="shared" si="672"/>
        <v>6152.5506689140757</v>
      </c>
      <c r="V454">
        <f t="shared" si="672"/>
        <v>6152.5506689140757</v>
      </c>
      <c r="W454">
        <f t="shared" si="672"/>
        <v>6403.6159007509486</v>
      </c>
      <c r="X454">
        <f t="shared" si="672"/>
        <v>6403.6159007509486</v>
      </c>
      <c r="Y454">
        <f t="shared" si="672"/>
        <v>6403.6159007509486</v>
      </c>
      <c r="Z454">
        <f t="shared" si="672"/>
        <v>6405.1620393215153</v>
      </c>
      <c r="AA454">
        <f t="shared" si="672"/>
        <v>6403.6798119106006</v>
      </c>
      <c r="AB454">
        <f t="shared" si="672"/>
        <v>6404.1428002807452</v>
      </c>
      <c r="AC454">
        <f t="shared" si="672"/>
        <v>6403.6159007509486</v>
      </c>
      <c r="AD454">
        <f t="shared" si="672"/>
        <v>6681.4008711900151</v>
      </c>
      <c r="AE454">
        <f t="shared" si="672"/>
        <v>6403.6159007509486</v>
      </c>
      <c r="AF454">
        <f t="shared" si="672"/>
        <v>6403.6159007509486</v>
      </c>
      <c r="AG454">
        <f t="shared" si="672"/>
        <v>6403.6159007509486</v>
      </c>
      <c r="AH454">
        <f t="shared" ref="AH454:BH454" si="673">(254+(370+0.07*AH425)*4)*(1+0.2/3*ImpEvis+0.03*Aggression)*AH449</f>
        <v>6403.6159007509486</v>
      </c>
      <c r="AI454">
        <f t="shared" si="673"/>
        <v>6651.7958783285467</v>
      </c>
      <c r="AJ454">
        <f t="shared" si="673"/>
        <v>6403.6159007509486</v>
      </c>
      <c r="AK454">
        <f t="shared" si="673"/>
        <v>6655.0884124741197</v>
      </c>
      <c r="AL454">
        <f t="shared" si="673"/>
        <v>6285.7207636376324</v>
      </c>
      <c r="AM454">
        <f t="shared" si="673"/>
        <v>6488.0300198896412</v>
      </c>
      <c r="AN454">
        <f t="shared" si="673"/>
        <v>6315.4460810143446</v>
      </c>
      <c r="AO454">
        <f t="shared" si="673"/>
        <v>6466.6396801258761</v>
      </c>
      <c r="AP454">
        <f t="shared" si="673"/>
        <v>6257.2408823953874</v>
      </c>
      <c r="AQ454">
        <f t="shared" si="673"/>
        <v>6403.6159007509486</v>
      </c>
      <c r="AR454">
        <f t="shared" si="673"/>
        <v>6404.0600692524367</v>
      </c>
      <c r="AS454">
        <f t="shared" si="673"/>
        <v>6403.6287937870238</v>
      </c>
      <c r="AT454">
        <f t="shared" si="673"/>
        <v>6403.6159007509486</v>
      </c>
      <c r="AU454">
        <f t="shared" si="673"/>
        <v>6403.6159007509486</v>
      </c>
      <c r="AV454">
        <f t="shared" si="673"/>
        <v>6403.6159007509486</v>
      </c>
      <c r="AW454">
        <f t="shared" si="673"/>
        <v>6403.6159007509486</v>
      </c>
      <c r="AX454">
        <f t="shared" si="673"/>
        <v>6403.6159007509486</v>
      </c>
      <c r="AY454">
        <f t="shared" si="673"/>
        <v>6403.6159007509486</v>
      </c>
      <c r="AZ454">
        <f t="shared" si="673"/>
        <v>6403.6159007509486</v>
      </c>
      <c r="BA454">
        <f t="shared" si="673"/>
        <v>6403.6159007509486</v>
      </c>
      <c r="BB454">
        <f t="shared" si="673"/>
        <v>6403.6159007509486</v>
      </c>
      <c r="BC454">
        <f t="shared" si="673"/>
        <v>6412.3310859382045</v>
      </c>
      <c r="BD454">
        <f t="shared" si="673"/>
        <v>6413.545710477988</v>
      </c>
      <c r="BE454">
        <f t="shared" si="673"/>
        <v>6403.6159007509486</v>
      </c>
      <c r="BF454">
        <f t="shared" si="673"/>
        <v>6403.6159007509486</v>
      </c>
      <c r="BG454">
        <f t="shared" si="673"/>
        <v>6403.6159007509486</v>
      </c>
      <c r="BH454">
        <f t="shared" si="673"/>
        <v>6403.6159007509486</v>
      </c>
    </row>
    <row r="455" spans="1:60" x14ac:dyDescent="0.25">
      <c r="A455">
        <f>5</f>
        <v>5</v>
      </c>
      <c r="B455">
        <f t="shared" ref="B455:AG455" si="674">(254+(370+0.07*B425)*5)*(1+0.2/3*ImpEvis+0.03*Aggression)*B449</f>
        <v>7899.8160410714136</v>
      </c>
      <c r="C455">
        <f t="shared" si="674"/>
        <v>7901.3576813680065</v>
      </c>
      <c r="D455">
        <f t="shared" si="674"/>
        <v>7900.4741431678067</v>
      </c>
      <c r="E455">
        <f t="shared" si="674"/>
        <v>7901.165394791934</v>
      </c>
      <c r="F455">
        <f t="shared" si="674"/>
        <v>7899.7643996330462</v>
      </c>
      <c r="G455">
        <f t="shared" si="674"/>
        <v>7899.7643996330462</v>
      </c>
      <c r="H455">
        <f t="shared" si="674"/>
        <v>7899.7614845544604</v>
      </c>
      <c r="I455">
        <f t="shared" si="674"/>
        <v>7899.7625397180209</v>
      </c>
      <c r="J455">
        <f t="shared" si="674"/>
        <v>7899.85485719596</v>
      </c>
      <c r="K455">
        <f t="shared" si="674"/>
        <v>7901.8638360940176</v>
      </c>
      <c r="L455">
        <f t="shared" si="674"/>
        <v>7900.1505841760418</v>
      </c>
      <c r="M455">
        <f t="shared" si="674"/>
        <v>7900.150537474954</v>
      </c>
      <c r="N455">
        <f t="shared" si="674"/>
        <v>7898.8470085424187</v>
      </c>
      <c r="O455">
        <f t="shared" si="674"/>
        <v>7900.150537474954</v>
      </c>
      <c r="P455">
        <f t="shared" si="674"/>
        <v>7901.4418234789491</v>
      </c>
      <c r="Q455">
        <f t="shared" si="674"/>
        <v>7900.150537474954</v>
      </c>
      <c r="R455">
        <f t="shared" si="674"/>
        <v>7899.6125288276671</v>
      </c>
      <c r="S455">
        <f t="shared" si="674"/>
        <v>7899.1480899743046</v>
      </c>
      <c r="T455">
        <f t="shared" si="674"/>
        <v>7900.150537474954</v>
      </c>
      <c r="U455">
        <f t="shared" si="674"/>
        <v>7590.4107965139956</v>
      </c>
      <c r="V455">
        <f t="shared" si="674"/>
        <v>7590.4107965139956</v>
      </c>
      <c r="W455">
        <f t="shared" si="674"/>
        <v>7900.150537474954</v>
      </c>
      <c r="X455">
        <f t="shared" si="674"/>
        <v>7900.150537474954</v>
      </c>
      <c r="Y455">
        <f t="shared" si="674"/>
        <v>7900.150537474954</v>
      </c>
      <c r="Z455">
        <f t="shared" si="674"/>
        <v>7902.0832106881635</v>
      </c>
      <c r="AA455">
        <f t="shared" si="674"/>
        <v>7900.2304264245186</v>
      </c>
      <c r="AB455">
        <f t="shared" si="674"/>
        <v>7900.8091618872004</v>
      </c>
      <c r="AC455">
        <f t="shared" si="674"/>
        <v>7900.150537474954</v>
      </c>
      <c r="AD455">
        <f t="shared" si="674"/>
        <v>8242.8542683266696</v>
      </c>
      <c r="AE455">
        <f t="shared" si="674"/>
        <v>7900.150537474954</v>
      </c>
      <c r="AF455">
        <f t="shared" si="674"/>
        <v>7900.150537474954</v>
      </c>
      <c r="AG455">
        <f t="shared" si="674"/>
        <v>7900.150537474954</v>
      </c>
      <c r="AH455">
        <f t="shared" ref="AH455:BH455" si="675">(254+(370+0.07*AH425)*5)*(1+0.2/3*ImpEvis+0.03*Aggression)*AH449</f>
        <v>7900.150537474954</v>
      </c>
      <c r="AI455">
        <f t="shared" si="675"/>
        <v>8206.3305446434351</v>
      </c>
      <c r="AJ455">
        <f t="shared" si="675"/>
        <v>7900.150537474954</v>
      </c>
      <c r="AK455">
        <f t="shared" si="675"/>
        <v>8210.3925489112771</v>
      </c>
      <c r="AL455">
        <f t="shared" si="675"/>
        <v>7752.7816160833072</v>
      </c>
      <c r="AM455">
        <f t="shared" si="675"/>
        <v>8004.9409602354699</v>
      </c>
      <c r="AN455">
        <f t="shared" si="675"/>
        <v>7789.9382628041985</v>
      </c>
      <c r="AO455">
        <f t="shared" si="675"/>
        <v>7978.3864121963779</v>
      </c>
      <c r="AP455">
        <f t="shared" si="675"/>
        <v>7719.5674613259125</v>
      </c>
      <c r="AQ455">
        <f t="shared" si="675"/>
        <v>7900.150537474954</v>
      </c>
      <c r="AR455">
        <f t="shared" si="675"/>
        <v>7900.7057481018137</v>
      </c>
      <c r="AS455">
        <f t="shared" si="675"/>
        <v>7900.1666537700476</v>
      </c>
      <c r="AT455">
        <f t="shared" si="675"/>
        <v>7900.150537474954</v>
      </c>
      <c r="AU455">
        <f t="shared" si="675"/>
        <v>7900.150537474954</v>
      </c>
      <c r="AV455">
        <f t="shared" si="675"/>
        <v>7900.150537474954</v>
      </c>
      <c r="AW455">
        <f t="shared" si="675"/>
        <v>7900.150537474954</v>
      </c>
      <c r="AX455">
        <f t="shared" si="675"/>
        <v>7900.150537474954</v>
      </c>
      <c r="AY455">
        <f t="shared" si="675"/>
        <v>7900.150537474954</v>
      </c>
      <c r="AZ455">
        <f t="shared" si="675"/>
        <v>7900.150537474954</v>
      </c>
      <c r="BA455">
        <f t="shared" si="675"/>
        <v>7900.150537474954</v>
      </c>
      <c r="BB455">
        <f t="shared" si="675"/>
        <v>7900.150537474954</v>
      </c>
      <c r="BC455">
        <f t="shared" si="675"/>
        <v>7911.0445189590237</v>
      </c>
      <c r="BD455">
        <f t="shared" si="675"/>
        <v>7912.5627996337516</v>
      </c>
      <c r="BE455">
        <f t="shared" si="675"/>
        <v>7900.150537474954</v>
      </c>
      <c r="BF455">
        <f t="shared" si="675"/>
        <v>7900.150537474954</v>
      </c>
      <c r="BG455">
        <f t="shared" si="675"/>
        <v>7900.150537474954</v>
      </c>
      <c r="BH455">
        <f t="shared" si="675"/>
        <v>7900.150537474954</v>
      </c>
    </row>
    <row r="457" spans="1:60" x14ac:dyDescent="0.25">
      <c r="A457" t="s">
        <v>756</v>
      </c>
    </row>
    <row r="458" spans="1:60" x14ac:dyDescent="0.25">
      <c r="A458">
        <f>1</f>
        <v>1</v>
      </c>
      <c r="B458">
        <f t="shared" ref="B458:K462" si="676">B$94-$A458*RelentlessStrikes</f>
        <v>35</v>
      </c>
      <c r="C458">
        <f t="shared" si="676"/>
        <v>35</v>
      </c>
      <c r="D458">
        <f t="shared" si="676"/>
        <v>35</v>
      </c>
      <c r="E458">
        <f t="shared" si="676"/>
        <v>35</v>
      </c>
      <c r="F458">
        <f t="shared" si="676"/>
        <v>35</v>
      </c>
      <c r="G458">
        <f t="shared" si="676"/>
        <v>35</v>
      </c>
      <c r="H458">
        <f t="shared" si="676"/>
        <v>35.01067724565074</v>
      </c>
      <c r="I458">
        <f t="shared" si="676"/>
        <v>35</v>
      </c>
      <c r="J458">
        <f t="shared" si="676"/>
        <v>35</v>
      </c>
      <c r="K458">
        <f t="shared" si="676"/>
        <v>35</v>
      </c>
      <c r="L458">
        <f t="shared" ref="L458:U462" si="677">L$94-$A458*RelentlessStrikes</f>
        <v>35</v>
      </c>
      <c r="M458">
        <f t="shared" si="677"/>
        <v>35</v>
      </c>
      <c r="N458">
        <f t="shared" si="677"/>
        <v>35</v>
      </c>
      <c r="O458">
        <f t="shared" si="677"/>
        <v>35</v>
      </c>
      <c r="P458">
        <f t="shared" si="677"/>
        <v>35</v>
      </c>
      <c r="Q458">
        <f t="shared" si="677"/>
        <v>35</v>
      </c>
      <c r="R458">
        <f t="shared" si="677"/>
        <v>35</v>
      </c>
      <c r="S458">
        <f t="shared" si="677"/>
        <v>35</v>
      </c>
      <c r="T458">
        <f t="shared" si="677"/>
        <v>35</v>
      </c>
      <c r="U458">
        <f t="shared" si="677"/>
        <v>35</v>
      </c>
      <c r="V458">
        <f t="shared" ref="V458:AE462" si="678">V$94-$A458*RelentlessStrikes</f>
        <v>35</v>
      </c>
      <c r="W458">
        <f t="shared" si="678"/>
        <v>35</v>
      </c>
      <c r="X458">
        <f t="shared" si="678"/>
        <v>35</v>
      </c>
      <c r="Y458">
        <f t="shared" si="678"/>
        <v>35</v>
      </c>
      <c r="Z458">
        <f t="shared" si="678"/>
        <v>35</v>
      </c>
      <c r="AA458">
        <f t="shared" si="678"/>
        <v>35</v>
      </c>
      <c r="AB458">
        <f t="shared" si="678"/>
        <v>35</v>
      </c>
      <c r="AC458">
        <f t="shared" si="678"/>
        <v>35</v>
      </c>
      <c r="AD458">
        <f t="shared" si="678"/>
        <v>35</v>
      </c>
      <c r="AE458">
        <f t="shared" si="678"/>
        <v>35</v>
      </c>
      <c r="AF458">
        <f t="shared" ref="AF458:AO462" si="679">AF$94-$A458*RelentlessStrikes</f>
        <v>35</v>
      </c>
      <c r="AG458">
        <f t="shared" si="679"/>
        <v>35</v>
      </c>
      <c r="AH458">
        <f t="shared" si="679"/>
        <v>35</v>
      </c>
      <c r="AI458">
        <f t="shared" si="679"/>
        <v>35</v>
      </c>
      <c r="AJ458">
        <f t="shared" si="679"/>
        <v>35</v>
      </c>
      <c r="AK458">
        <f t="shared" si="679"/>
        <v>35</v>
      </c>
      <c r="AL458">
        <f t="shared" si="679"/>
        <v>35</v>
      </c>
      <c r="AM458">
        <f t="shared" si="679"/>
        <v>35</v>
      </c>
      <c r="AN458">
        <f t="shared" si="679"/>
        <v>35</v>
      </c>
      <c r="AO458">
        <f t="shared" si="679"/>
        <v>35</v>
      </c>
      <c r="AP458">
        <f t="shared" ref="AP458:AY462" si="680">AP$94-$A458*RelentlessStrikes</f>
        <v>35</v>
      </c>
      <c r="AQ458">
        <f t="shared" si="680"/>
        <v>35</v>
      </c>
      <c r="AR458">
        <f t="shared" si="680"/>
        <v>35</v>
      </c>
      <c r="AS458">
        <f t="shared" si="680"/>
        <v>35</v>
      </c>
      <c r="AT458">
        <f t="shared" si="680"/>
        <v>35</v>
      </c>
      <c r="AU458">
        <f t="shared" si="680"/>
        <v>35</v>
      </c>
      <c r="AV458">
        <f t="shared" si="680"/>
        <v>35</v>
      </c>
      <c r="AW458">
        <f t="shared" si="680"/>
        <v>35</v>
      </c>
      <c r="AX458">
        <f t="shared" si="680"/>
        <v>35</v>
      </c>
      <c r="AY458">
        <f t="shared" si="680"/>
        <v>35</v>
      </c>
      <c r="AZ458">
        <f t="shared" ref="AZ458:BH462" si="681">AZ$94-$A458*RelentlessStrikes</f>
        <v>35</v>
      </c>
      <c r="BA458">
        <f t="shared" si="681"/>
        <v>35</v>
      </c>
      <c r="BB458">
        <f t="shared" si="681"/>
        <v>35</v>
      </c>
      <c r="BC458">
        <f t="shared" si="681"/>
        <v>35</v>
      </c>
      <c r="BD458">
        <f t="shared" si="681"/>
        <v>35</v>
      </c>
      <c r="BE458">
        <f t="shared" si="681"/>
        <v>35</v>
      </c>
      <c r="BF458">
        <f t="shared" si="681"/>
        <v>35</v>
      </c>
      <c r="BG458">
        <f t="shared" si="681"/>
        <v>35</v>
      </c>
      <c r="BH458">
        <f t="shared" si="681"/>
        <v>35</v>
      </c>
    </row>
    <row r="459" spans="1:60" x14ac:dyDescent="0.25">
      <c r="A459">
        <f>2</f>
        <v>2</v>
      </c>
      <c r="B459">
        <f t="shared" si="676"/>
        <v>35</v>
      </c>
      <c r="C459">
        <f t="shared" si="676"/>
        <v>35</v>
      </c>
      <c r="D459">
        <f t="shared" si="676"/>
        <v>35</v>
      </c>
      <c r="E459">
        <f t="shared" si="676"/>
        <v>35</v>
      </c>
      <c r="F459">
        <f t="shared" si="676"/>
        <v>35</v>
      </c>
      <c r="G459">
        <f t="shared" si="676"/>
        <v>35</v>
      </c>
      <c r="H459">
        <f t="shared" si="676"/>
        <v>35.01067724565074</v>
      </c>
      <c r="I459">
        <f t="shared" si="676"/>
        <v>35</v>
      </c>
      <c r="J459">
        <f t="shared" si="676"/>
        <v>35</v>
      </c>
      <c r="K459">
        <f t="shared" si="676"/>
        <v>35</v>
      </c>
      <c r="L459">
        <f t="shared" si="677"/>
        <v>35</v>
      </c>
      <c r="M459">
        <f t="shared" si="677"/>
        <v>35</v>
      </c>
      <c r="N459">
        <f t="shared" si="677"/>
        <v>35</v>
      </c>
      <c r="O459">
        <f t="shared" si="677"/>
        <v>35</v>
      </c>
      <c r="P459">
        <f t="shared" si="677"/>
        <v>35</v>
      </c>
      <c r="Q459">
        <f t="shared" si="677"/>
        <v>35</v>
      </c>
      <c r="R459">
        <f t="shared" si="677"/>
        <v>35</v>
      </c>
      <c r="S459">
        <f t="shared" si="677"/>
        <v>35</v>
      </c>
      <c r="T459">
        <f t="shared" si="677"/>
        <v>35</v>
      </c>
      <c r="U459">
        <f t="shared" si="677"/>
        <v>35</v>
      </c>
      <c r="V459">
        <f t="shared" si="678"/>
        <v>35</v>
      </c>
      <c r="W459">
        <f t="shared" si="678"/>
        <v>35</v>
      </c>
      <c r="X459">
        <f t="shared" si="678"/>
        <v>35</v>
      </c>
      <c r="Y459">
        <f t="shared" si="678"/>
        <v>35</v>
      </c>
      <c r="Z459">
        <f t="shared" si="678"/>
        <v>35</v>
      </c>
      <c r="AA459">
        <f t="shared" si="678"/>
        <v>35</v>
      </c>
      <c r="AB459">
        <f t="shared" si="678"/>
        <v>35</v>
      </c>
      <c r="AC459">
        <f t="shared" si="678"/>
        <v>35</v>
      </c>
      <c r="AD459">
        <f t="shared" si="678"/>
        <v>35</v>
      </c>
      <c r="AE459">
        <f t="shared" si="678"/>
        <v>35</v>
      </c>
      <c r="AF459">
        <f t="shared" si="679"/>
        <v>35</v>
      </c>
      <c r="AG459">
        <f t="shared" si="679"/>
        <v>35</v>
      </c>
      <c r="AH459">
        <f t="shared" si="679"/>
        <v>35</v>
      </c>
      <c r="AI459">
        <f t="shared" si="679"/>
        <v>35</v>
      </c>
      <c r="AJ459">
        <f t="shared" si="679"/>
        <v>35</v>
      </c>
      <c r="AK459">
        <f t="shared" si="679"/>
        <v>35</v>
      </c>
      <c r="AL459">
        <f t="shared" si="679"/>
        <v>35</v>
      </c>
      <c r="AM459">
        <f t="shared" si="679"/>
        <v>35</v>
      </c>
      <c r="AN459">
        <f t="shared" si="679"/>
        <v>35</v>
      </c>
      <c r="AO459">
        <f t="shared" si="679"/>
        <v>35</v>
      </c>
      <c r="AP459">
        <f t="shared" si="680"/>
        <v>35</v>
      </c>
      <c r="AQ459">
        <f t="shared" si="680"/>
        <v>35</v>
      </c>
      <c r="AR459">
        <f t="shared" si="680"/>
        <v>35</v>
      </c>
      <c r="AS459">
        <f t="shared" si="680"/>
        <v>35</v>
      </c>
      <c r="AT459">
        <f t="shared" si="680"/>
        <v>35</v>
      </c>
      <c r="AU459">
        <f t="shared" si="680"/>
        <v>35</v>
      </c>
      <c r="AV459">
        <f t="shared" si="680"/>
        <v>35</v>
      </c>
      <c r="AW459">
        <f t="shared" si="680"/>
        <v>35</v>
      </c>
      <c r="AX459">
        <f t="shared" si="680"/>
        <v>35</v>
      </c>
      <c r="AY459">
        <f t="shared" si="680"/>
        <v>35</v>
      </c>
      <c r="AZ459">
        <f t="shared" si="681"/>
        <v>35</v>
      </c>
      <c r="BA459">
        <f t="shared" si="681"/>
        <v>35</v>
      </c>
      <c r="BB459">
        <f t="shared" si="681"/>
        <v>35</v>
      </c>
      <c r="BC459">
        <f t="shared" si="681"/>
        <v>35</v>
      </c>
      <c r="BD459">
        <f t="shared" si="681"/>
        <v>35</v>
      </c>
      <c r="BE459">
        <f t="shared" si="681"/>
        <v>35</v>
      </c>
      <c r="BF459">
        <f t="shared" si="681"/>
        <v>35</v>
      </c>
      <c r="BG459">
        <f t="shared" si="681"/>
        <v>35</v>
      </c>
      <c r="BH459">
        <f t="shared" si="681"/>
        <v>35</v>
      </c>
    </row>
    <row r="460" spans="1:60" x14ac:dyDescent="0.25">
      <c r="A460">
        <f>3</f>
        <v>3</v>
      </c>
      <c r="B460">
        <f t="shared" si="676"/>
        <v>35</v>
      </c>
      <c r="C460">
        <f t="shared" si="676"/>
        <v>35</v>
      </c>
      <c r="D460">
        <f t="shared" si="676"/>
        <v>35</v>
      </c>
      <c r="E460">
        <f t="shared" si="676"/>
        <v>35</v>
      </c>
      <c r="F460">
        <f t="shared" si="676"/>
        <v>35</v>
      </c>
      <c r="G460">
        <f t="shared" si="676"/>
        <v>35</v>
      </c>
      <c r="H460">
        <f t="shared" si="676"/>
        <v>35.01067724565074</v>
      </c>
      <c r="I460">
        <f t="shared" si="676"/>
        <v>35</v>
      </c>
      <c r="J460">
        <f t="shared" si="676"/>
        <v>35</v>
      </c>
      <c r="K460">
        <f t="shared" si="676"/>
        <v>35</v>
      </c>
      <c r="L460">
        <f t="shared" si="677"/>
        <v>35</v>
      </c>
      <c r="M460">
        <f t="shared" si="677"/>
        <v>35</v>
      </c>
      <c r="N460">
        <f t="shared" si="677"/>
        <v>35</v>
      </c>
      <c r="O460">
        <f t="shared" si="677"/>
        <v>35</v>
      </c>
      <c r="P460">
        <f t="shared" si="677"/>
        <v>35</v>
      </c>
      <c r="Q460">
        <f t="shared" si="677"/>
        <v>35</v>
      </c>
      <c r="R460">
        <f t="shared" si="677"/>
        <v>35</v>
      </c>
      <c r="S460">
        <f t="shared" si="677"/>
        <v>35</v>
      </c>
      <c r="T460">
        <f t="shared" si="677"/>
        <v>35</v>
      </c>
      <c r="U460">
        <f t="shared" si="677"/>
        <v>35</v>
      </c>
      <c r="V460">
        <f t="shared" si="678"/>
        <v>35</v>
      </c>
      <c r="W460">
        <f t="shared" si="678"/>
        <v>35</v>
      </c>
      <c r="X460">
        <f t="shared" si="678"/>
        <v>35</v>
      </c>
      <c r="Y460">
        <f t="shared" si="678"/>
        <v>35</v>
      </c>
      <c r="Z460">
        <f t="shared" si="678"/>
        <v>35</v>
      </c>
      <c r="AA460">
        <f t="shared" si="678"/>
        <v>35</v>
      </c>
      <c r="AB460">
        <f t="shared" si="678"/>
        <v>35</v>
      </c>
      <c r="AC460">
        <f t="shared" si="678"/>
        <v>35</v>
      </c>
      <c r="AD460">
        <f t="shared" si="678"/>
        <v>35</v>
      </c>
      <c r="AE460">
        <f t="shared" si="678"/>
        <v>35</v>
      </c>
      <c r="AF460">
        <f t="shared" si="679"/>
        <v>35</v>
      </c>
      <c r="AG460">
        <f t="shared" si="679"/>
        <v>35</v>
      </c>
      <c r="AH460">
        <f t="shared" si="679"/>
        <v>35</v>
      </c>
      <c r="AI460">
        <f t="shared" si="679"/>
        <v>35</v>
      </c>
      <c r="AJ460">
        <f t="shared" si="679"/>
        <v>35</v>
      </c>
      <c r="AK460">
        <f t="shared" si="679"/>
        <v>35</v>
      </c>
      <c r="AL460">
        <f t="shared" si="679"/>
        <v>35</v>
      </c>
      <c r="AM460">
        <f t="shared" si="679"/>
        <v>35</v>
      </c>
      <c r="AN460">
        <f t="shared" si="679"/>
        <v>35</v>
      </c>
      <c r="AO460">
        <f t="shared" si="679"/>
        <v>35</v>
      </c>
      <c r="AP460">
        <f t="shared" si="680"/>
        <v>35</v>
      </c>
      <c r="AQ460">
        <f t="shared" si="680"/>
        <v>35</v>
      </c>
      <c r="AR460">
        <f t="shared" si="680"/>
        <v>35</v>
      </c>
      <c r="AS460">
        <f t="shared" si="680"/>
        <v>35</v>
      </c>
      <c r="AT460">
        <f t="shared" si="680"/>
        <v>35</v>
      </c>
      <c r="AU460">
        <f t="shared" si="680"/>
        <v>35</v>
      </c>
      <c r="AV460">
        <f t="shared" si="680"/>
        <v>35</v>
      </c>
      <c r="AW460">
        <f t="shared" si="680"/>
        <v>35</v>
      </c>
      <c r="AX460">
        <f t="shared" si="680"/>
        <v>35</v>
      </c>
      <c r="AY460">
        <f t="shared" si="680"/>
        <v>35</v>
      </c>
      <c r="AZ460">
        <f t="shared" si="681"/>
        <v>35</v>
      </c>
      <c r="BA460">
        <f t="shared" si="681"/>
        <v>35</v>
      </c>
      <c r="BB460">
        <f t="shared" si="681"/>
        <v>35</v>
      </c>
      <c r="BC460">
        <f t="shared" si="681"/>
        <v>35</v>
      </c>
      <c r="BD460">
        <f t="shared" si="681"/>
        <v>35</v>
      </c>
      <c r="BE460">
        <f t="shared" si="681"/>
        <v>35</v>
      </c>
      <c r="BF460">
        <f t="shared" si="681"/>
        <v>35</v>
      </c>
      <c r="BG460">
        <f t="shared" si="681"/>
        <v>35</v>
      </c>
      <c r="BH460">
        <f t="shared" si="681"/>
        <v>35</v>
      </c>
    </row>
    <row r="461" spans="1:60" x14ac:dyDescent="0.25">
      <c r="A461">
        <f>4</f>
        <v>4</v>
      </c>
      <c r="B461">
        <f t="shared" si="676"/>
        <v>35</v>
      </c>
      <c r="C461">
        <f t="shared" si="676"/>
        <v>35</v>
      </c>
      <c r="D461">
        <f t="shared" si="676"/>
        <v>35</v>
      </c>
      <c r="E461">
        <f t="shared" si="676"/>
        <v>35</v>
      </c>
      <c r="F461">
        <f t="shared" si="676"/>
        <v>35</v>
      </c>
      <c r="G461">
        <f t="shared" si="676"/>
        <v>35</v>
      </c>
      <c r="H461">
        <f t="shared" si="676"/>
        <v>35.01067724565074</v>
      </c>
      <c r="I461">
        <f t="shared" si="676"/>
        <v>35</v>
      </c>
      <c r="J461">
        <f t="shared" si="676"/>
        <v>35</v>
      </c>
      <c r="K461">
        <f t="shared" si="676"/>
        <v>35</v>
      </c>
      <c r="L461">
        <f t="shared" si="677"/>
        <v>35</v>
      </c>
      <c r="M461">
        <f t="shared" si="677"/>
        <v>35</v>
      </c>
      <c r="N461">
        <f t="shared" si="677"/>
        <v>35</v>
      </c>
      <c r="O461">
        <f t="shared" si="677"/>
        <v>35</v>
      </c>
      <c r="P461">
        <f t="shared" si="677"/>
        <v>35</v>
      </c>
      <c r="Q461">
        <f t="shared" si="677"/>
        <v>35</v>
      </c>
      <c r="R461">
        <f t="shared" si="677"/>
        <v>35</v>
      </c>
      <c r="S461">
        <f t="shared" si="677"/>
        <v>35</v>
      </c>
      <c r="T461">
        <f t="shared" si="677"/>
        <v>35</v>
      </c>
      <c r="U461">
        <f t="shared" si="677"/>
        <v>35</v>
      </c>
      <c r="V461">
        <f t="shared" si="678"/>
        <v>35</v>
      </c>
      <c r="W461">
        <f t="shared" si="678"/>
        <v>35</v>
      </c>
      <c r="X461">
        <f t="shared" si="678"/>
        <v>35</v>
      </c>
      <c r="Y461">
        <f t="shared" si="678"/>
        <v>35</v>
      </c>
      <c r="Z461">
        <f t="shared" si="678"/>
        <v>35</v>
      </c>
      <c r="AA461">
        <f t="shared" si="678"/>
        <v>35</v>
      </c>
      <c r="AB461">
        <f t="shared" si="678"/>
        <v>35</v>
      </c>
      <c r="AC461">
        <f t="shared" si="678"/>
        <v>35</v>
      </c>
      <c r="AD461">
        <f t="shared" si="678"/>
        <v>35</v>
      </c>
      <c r="AE461">
        <f t="shared" si="678"/>
        <v>35</v>
      </c>
      <c r="AF461">
        <f t="shared" si="679"/>
        <v>35</v>
      </c>
      <c r="AG461">
        <f t="shared" si="679"/>
        <v>35</v>
      </c>
      <c r="AH461">
        <f t="shared" si="679"/>
        <v>35</v>
      </c>
      <c r="AI461">
        <f t="shared" si="679"/>
        <v>35</v>
      </c>
      <c r="AJ461">
        <f t="shared" si="679"/>
        <v>35</v>
      </c>
      <c r="AK461">
        <f t="shared" si="679"/>
        <v>35</v>
      </c>
      <c r="AL461">
        <f t="shared" si="679"/>
        <v>35</v>
      </c>
      <c r="AM461">
        <f t="shared" si="679"/>
        <v>35</v>
      </c>
      <c r="AN461">
        <f t="shared" si="679"/>
        <v>35</v>
      </c>
      <c r="AO461">
        <f t="shared" si="679"/>
        <v>35</v>
      </c>
      <c r="AP461">
        <f t="shared" si="680"/>
        <v>35</v>
      </c>
      <c r="AQ461">
        <f t="shared" si="680"/>
        <v>35</v>
      </c>
      <c r="AR461">
        <f t="shared" si="680"/>
        <v>35</v>
      </c>
      <c r="AS461">
        <f t="shared" si="680"/>
        <v>35</v>
      </c>
      <c r="AT461">
        <f t="shared" si="680"/>
        <v>35</v>
      </c>
      <c r="AU461">
        <f t="shared" si="680"/>
        <v>35</v>
      </c>
      <c r="AV461">
        <f t="shared" si="680"/>
        <v>35</v>
      </c>
      <c r="AW461">
        <f t="shared" si="680"/>
        <v>35</v>
      </c>
      <c r="AX461">
        <f t="shared" si="680"/>
        <v>35</v>
      </c>
      <c r="AY461">
        <f t="shared" si="680"/>
        <v>35</v>
      </c>
      <c r="AZ461">
        <f t="shared" si="681"/>
        <v>35</v>
      </c>
      <c r="BA461">
        <f t="shared" si="681"/>
        <v>35</v>
      </c>
      <c r="BB461">
        <f t="shared" si="681"/>
        <v>35</v>
      </c>
      <c r="BC461">
        <f t="shared" si="681"/>
        <v>35</v>
      </c>
      <c r="BD461">
        <f t="shared" si="681"/>
        <v>35</v>
      </c>
      <c r="BE461">
        <f t="shared" si="681"/>
        <v>35</v>
      </c>
      <c r="BF461">
        <f t="shared" si="681"/>
        <v>35</v>
      </c>
      <c r="BG461">
        <f t="shared" si="681"/>
        <v>35</v>
      </c>
      <c r="BH461">
        <f t="shared" si="681"/>
        <v>35</v>
      </c>
    </row>
    <row r="462" spans="1:60" x14ac:dyDescent="0.25">
      <c r="A462">
        <f>5</f>
        <v>5</v>
      </c>
      <c r="B462">
        <f t="shared" si="676"/>
        <v>35</v>
      </c>
      <c r="C462">
        <f t="shared" si="676"/>
        <v>35</v>
      </c>
      <c r="D462">
        <f t="shared" si="676"/>
        <v>35</v>
      </c>
      <c r="E462">
        <f t="shared" si="676"/>
        <v>35</v>
      </c>
      <c r="F462">
        <f t="shared" si="676"/>
        <v>35</v>
      </c>
      <c r="G462">
        <f t="shared" si="676"/>
        <v>35</v>
      </c>
      <c r="H462">
        <f t="shared" si="676"/>
        <v>35.01067724565074</v>
      </c>
      <c r="I462">
        <f t="shared" si="676"/>
        <v>35</v>
      </c>
      <c r="J462">
        <f t="shared" si="676"/>
        <v>35</v>
      </c>
      <c r="K462">
        <f t="shared" si="676"/>
        <v>35</v>
      </c>
      <c r="L462">
        <f t="shared" si="677"/>
        <v>35</v>
      </c>
      <c r="M462">
        <f t="shared" si="677"/>
        <v>35</v>
      </c>
      <c r="N462">
        <f t="shared" si="677"/>
        <v>35</v>
      </c>
      <c r="O462">
        <f t="shared" si="677"/>
        <v>35</v>
      </c>
      <c r="P462">
        <f t="shared" si="677"/>
        <v>35</v>
      </c>
      <c r="Q462">
        <f t="shared" si="677"/>
        <v>35</v>
      </c>
      <c r="R462">
        <f t="shared" si="677"/>
        <v>35</v>
      </c>
      <c r="S462">
        <f t="shared" si="677"/>
        <v>35</v>
      </c>
      <c r="T462">
        <f t="shared" si="677"/>
        <v>35</v>
      </c>
      <c r="U462">
        <f t="shared" si="677"/>
        <v>35</v>
      </c>
      <c r="V462">
        <f t="shared" si="678"/>
        <v>35</v>
      </c>
      <c r="W462">
        <f t="shared" si="678"/>
        <v>35</v>
      </c>
      <c r="X462">
        <f t="shared" si="678"/>
        <v>35</v>
      </c>
      <c r="Y462">
        <f t="shared" si="678"/>
        <v>35</v>
      </c>
      <c r="Z462">
        <f t="shared" si="678"/>
        <v>35</v>
      </c>
      <c r="AA462">
        <f t="shared" si="678"/>
        <v>35</v>
      </c>
      <c r="AB462">
        <f t="shared" si="678"/>
        <v>35</v>
      </c>
      <c r="AC462">
        <f t="shared" si="678"/>
        <v>35</v>
      </c>
      <c r="AD462">
        <f t="shared" si="678"/>
        <v>35</v>
      </c>
      <c r="AE462">
        <f t="shared" si="678"/>
        <v>35</v>
      </c>
      <c r="AF462">
        <f t="shared" si="679"/>
        <v>35</v>
      </c>
      <c r="AG462">
        <f t="shared" si="679"/>
        <v>35</v>
      </c>
      <c r="AH462">
        <f t="shared" si="679"/>
        <v>35</v>
      </c>
      <c r="AI462">
        <f t="shared" si="679"/>
        <v>35</v>
      </c>
      <c r="AJ462">
        <f t="shared" si="679"/>
        <v>35</v>
      </c>
      <c r="AK462">
        <f t="shared" si="679"/>
        <v>35</v>
      </c>
      <c r="AL462">
        <f t="shared" si="679"/>
        <v>35</v>
      </c>
      <c r="AM462">
        <f t="shared" si="679"/>
        <v>35</v>
      </c>
      <c r="AN462">
        <f t="shared" si="679"/>
        <v>35</v>
      </c>
      <c r="AO462">
        <f t="shared" si="679"/>
        <v>35</v>
      </c>
      <c r="AP462">
        <f t="shared" si="680"/>
        <v>35</v>
      </c>
      <c r="AQ462">
        <f t="shared" si="680"/>
        <v>35</v>
      </c>
      <c r="AR462">
        <f t="shared" si="680"/>
        <v>35</v>
      </c>
      <c r="AS462">
        <f t="shared" si="680"/>
        <v>35</v>
      </c>
      <c r="AT462">
        <f t="shared" si="680"/>
        <v>35</v>
      </c>
      <c r="AU462">
        <f t="shared" si="680"/>
        <v>35</v>
      </c>
      <c r="AV462">
        <f t="shared" si="680"/>
        <v>35</v>
      </c>
      <c r="AW462">
        <f t="shared" si="680"/>
        <v>35</v>
      </c>
      <c r="AX462">
        <f t="shared" si="680"/>
        <v>35</v>
      </c>
      <c r="AY462">
        <f t="shared" si="680"/>
        <v>35</v>
      </c>
      <c r="AZ462">
        <f t="shared" si="681"/>
        <v>35</v>
      </c>
      <c r="BA462">
        <f t="shared" si="681"/>
        <v>35</v>
      </c>
      <c r="BB462">
        <f t="shared" si="681"/>
        <v>35</v>
      </c>
      <c r="BC462">
        <f t="shared" si="681"/>
        <v>35</v>
      </c>
      <c r="BD462">
        <f t="shared" si="681"/>
        <v>35</v>
      </c>
      <c r="BE462">
        <f t="shared" si="681"/>
        <v>35</v>
      </c>
      <c r="BF462">
        <f t="shared" si="681"/>
        <v>35</v>
      </c>
      <c r="BG462">
        <f t="shared" si="681"/>
        <v>35</v>
      </c>
      <c r="BH462">
        <f t="shared" si="681"/>
        <v>35</v>
      </c>
    </row>
    <row r="464" spans="1:60" x14ac:dyDescent="0.25">
      <c r="A464" t="s">
        <v>757</v>
      </c>
    </row>
    <row r="465" spans="1:60" x14ac:dyDescent="0.25">
      <c r="A465">
        <f>1</f>
        <v>1</v>
      </c>
      <c r="B465">
        <f t="shared" ref="B465:AG465" si="682">B451-B458*B447</f>
        <v>-2686.8216614559296</v>
      </c>
      <c r="C465">
        <f t="shared" si="682"/>
        <v>-2687.4304964894031</v>
      </c>
      <c r="D465">
        <f t="shared" si="682"/>
        <v>-2687.1343094590111</v>
      </c>
      <c r="E465">
        <f t="shared" si="682"/>
        <v>-2687.3593228010004</v>
      </c>
      <c r="F465">
        <f t="shared" si="682"/>
        <v>-2686.7971278878549</v>
      </c>
      <c r="G465">
        <f t="shared" si="682"/>
        <v>-2686.5388695290494</v>
      </c>
      <c r="H465">
        <f t="shared" si="682"/>
        <v>-2687.6250753573213</v>
      </c>
      <c r="I465">
        <f t="shared" si="682"/>
        <v>-2686.4804744050721</v>
      </c>
      <c r="J465">
        <f t="shared" si="682"/>
        <v>-2686.8401020351239</v>
      </c>
      <c r="K465">
        <f t="shared" si="682"/>
        <v>-2687.3425272119148</v>
      </c>
      <c r="L465">
        <f t="shared" si="682"/>
        <v>-2691.9855066315531</v>
      </c>
      <c r="M465">
        <f t="shared" si="682"/>
        <v>-2686.9805724108992</v>
      </c>
      <c r="N465">
        <f t="shared" si="682"/>
        <v>-2620.735740459535</v>
      </c>
      <c r="O465">
        <f t="shared" si="682"/>
        <v>-2686.9805724108992</v>
      </c>
      <c r="P465">
        <f t="shared" si="682"/>
        <v>-2753.2297113929544</v>
      </c>
      <c r="Q465">
        <f t="shared" si="682"/>
        <v>-2686.9805724108992</v>
      </c>
      <c r="R465">
        <f t="shared" si="682"/>
        <v>-2686.7249778304581</v>
      </c>
      <c r="S465">
        <f t="shared" si="682"/>
        <v>-2686.5043344365936</v>
      </c>
      <c r="T465">
        <f t="shared" si="682"/>
        <v>-2686.9805724108992</v>
      </c>
      <c r="U465">
        <f t="shared" si="682"/>
        <v>-2586.6336219396489</v>
      </c>
      <c r="V465">
        <f t="shared" si="682"/>
        <v>-2586.6336219396489</v>
      </c>
      <c r="W465">
        <f t="shared" si="682"/>
        <v>-2686.9805724108992</v>
      </c>
      <c r="X465">
        <f t="shared" si="682"/>
        <v>-2686.9805724108992</v>
      </c>
      <c r="Y465">
        <f t="shared" si="682"/>
        <v>-2686.9805724108992</v>
      </c>
      <c r="Z465">
        <f t="shared" si="682"/>
        <v>-2687.8987375771112</v>
      </c>
      <c r="AA465">
        <f t="shared" si="682"/>
        <v>-2687.0185256717768</v>
      </c>
      <c r="AB465">
        <f t="shared" si="682"/>
        <v>-2687.2934685533019</v>
      </c>
      <c r="AC465">
        <f t="shared" si="682"/>
        <v>-2686.9805724108992</v>
      </c>
      <c r="AD465">
        <f t="shared" si="682"/>
        <v>-2774.1504581328245</v>
      </c>
      <c r="AE465">
        <f t="shared" si="682"/>
        <v>-2686.9805724108992</v>
      </c>
      <c r="AF465">
        <f t="shared" si="682"/>
        <v>-2686.9805724108992</v>
      </c>
      <c r="AG465">
        <f t="shared" si="682"/>
        <v>-2686.9805724108992</v>
      </c>
      <c r="AH465">
        <f t="shared" ref="AH465:BH465" si="683">AH451-AH458*AH447</f>
        <v>-2686.9805724108992</v>
      </c>
      <c r="AI465">
        <f t="shared" si="683"/>
        <v>-2764.8603088484015</v>
      </c>
      <c r="AJ465">
        <f t="shared" si="683"/>
        <v>-2686.9805724108992</v>
      </c>
      <c r="AK465">
        <f t="shared" si="683"/>
        <v>-2765.8935174655917</v>
      </c>
      <c r="AL465">
        <f t="shared" si="683"/>
        <v>-2616.9692485724099</v>
      </c>
      <c r="AM465">
        <f t="shared" si="683"/>
        <v>-2728.4385197328329</v>
      </c>
      <c r="AN465">
        <f t="shared" si="683"/>
        <v>-2634.6214509619158</v>
      </c>
      <c r="AO465">
        <f t="shared" si="683"/>
        <v>-2717.9238061629649</v>
      </c>
      <c r="AP465">
        <f t="shared" si="683"/>
        <v>-2619.8073541085896</v>
      </c>
      <c r="AQ465">
        <f t="shared" si="683"/>
        <v>-2686.9805724108992</v>
      </c>
      <c r="AR465">
        <f t="shared" si="683"/>
        <v>-2687.2443392256964</v>
      </c>
      <c r="AS465">
        <f t="shared" si="683"/>
        <v>-2862.3675495152092</v>
      </c>
      <c r="AT465">
        <f t="shared" si="683"/>
        <v>-2686.9805724108992</v>
      </c>
      <c r="AU465">
        <f t="shared" si="683"/>
        <v>-2686.9805724108992</v>
      </c>
      <c r="AV465">
        <f t="shared" si="683"/>
        <v>-2686.9805724108992</v>
      </c>
      <c r="AW465">
        <f t="shared" si="683"/>
        <v>-2686.9805724108992</v>
      </c>
      <c r="AX465">
        <f t="shared" si="683"/>
        <v>-2686.9805724108992</v>
      </c>
      <c r="AY465">
        <f t="shared" si="683"/>
        <v>-2686.9805724108992</v>
      </c>
      <c r="AZ465">
        <f t="shared" si="683"/>
        <v>-2686.9805724108992</v>
      </c>
      <c r="BA465">
        <f t="shared" si="683"/>
        <v>-2686.9805724108992</v>
      </c>
      <c r="BB465">
        <f t="shared" si="683"/>
        <v>-2686.9805724108992</v>
      </c>
      <c r="BC465">
        <f t="shared" si="683"/>
        <v>-2692.1560331414867</v>
      </c>
      <c r="BD465">
        <f t="shared" si="683"/>
        <v>-2692.8773306782559</v>
      </c>
      <c r="BE465">
        <f t="shared" si="683"/>
        <v>-2686.9805724108992</v>
      </c>
      <c r="BF465">
        <f t="shared" si="683"/>
        <v>-2686.9805724108992</v>
      </c>
      <c r="BG465">
        <f t="shared" si="683"/>
        <v>-2686.9805724108992</v>
      </c>
      <c r="BH465">
        <f t="shared" si="683"/>
        <v>-2686.9805724108992</v>
      </c>
    </row>
    <row r="466" spans="1:60" x14ac:dyDescent="0.25">
      <c r="A466">
        <f>2</f>
        <v>2</v>
      </c>
      <c r="B466">
        <f t="shared" ref="B466:AG466" si="684">B452-B459*B447</f>
        <v>-1190.353924012632</v>
      </c>
      <c r="C466">
        <f t="shared" si="684"/>
        <v>-1190.6630728659279</v>
      </c>
      <c r="D466">
        <f t="shared" si="684"/>
        <v>-1190.5349515964358</v>
      </c>
      <c r="E466">
        <f t="shared" si="684"/>
        <v>-1190.635976104516</v>
      </c>
      <c r="F466">
        <f t="shared" si="684"/>
        <v>-1190.3397187322312</v>
      </c>
      <c r="G466">
        <f t="shared" si="684"/>
        <v>-1190.0814603734257</v>
      </c>
      <c r="H466">
        <f t="shared" si="684"/>
        <v>-1191.1682492174155</v>
      </c>
      <c r="I466">
        <f t="shared" si="684"/>
        <v>-1190.023437232453</v>
      </c>
      <c r="J466">
        <f t="shared" si="684"/>
        <v>-1190.3646013669168</v>
      </c>
      <c r="K466">
        <f t="shared" si="684"/>
        <v>-1190.4868745097947</v>
      </c>
      <c r="L466">
        <f t="shared" si="684"/>
        <v>-1195.45086056733</v>
      </c>
      <c r="M466">
        <f t="shared" si="684"/>
        <v>-1190.4459356868938</v>
      </c>
      <c r="N466">
        <f t="shared" si="684"/>
        <v>-1124.4618095220367</v>
      </c>
      <c r="O466">
        <f t="shared" si="684"/>
        <v>-1190.4459356868938</v>
      </c>
      <c r="P466">
        <f t="shared" si="684"/>
        <v>-1256.4368174681504</v>
      </c>
      <c r="Q466">
        <f t="shared" si="684"/>
        <v>-1190.4459356868938</v>
      </c>
      <c r="R466">
        <f t="shared" si="684"/>
        <v>-1190.2979428359099</v>
      </c>
      <c r="S466">
        <f t="shared" si="684"/>
        <v>-1190.1701872127178</v>
      </c>
      <c r="T466">
        <f t="shared" si="684"/>
        <v>-1190.4459356868938</v>
      </c>
      <c r="U466">
        <f t="shared" si="684"/>
        <v>-1148.7734943397272</v>
      </c>
      <c r="V466">
        <f t="shared" si="684"/>
        <v>-1148.7734943397272</v>
      </c>
      <c r="W466">
        <f t="shared" si="684"/>
        <v>-1190.4459356868938</v>
      </c>
      <c r="X466">
        <f t="shared" si="684"/>
        <v>-1190.4459356868938</v>
      </c>
      <c r="Y466">
        <f t="shared" si="684"/>
        <v>-1190.4459356868938</v>
      </c>
      <c r="Z466">
        <f t="shared" si="684"/>
        <v>-1190.9775662104644</v>
      </c>
      <c r="AA466">
        <f t="shared" si="684"/>
        <v>-1190.4679111578585</v>
      </c>
      <c r="AB466">
        <f t="shared" si="684"/>
        <v>-1190.627106946848</v>
      </c>
      <c r="AC466">
        <f t="shared" si="684"/>
        <v>-1190.4459356868938</v>
      </c>
      <c r="AD466">
        <f t="shared" si="684"/>
        <v>-1212.69706099617</v>
      </c>
      <c r="AE466">
        <f t="shared" si="684"/>
        <v>-1190.4459356868938</v>
      </c>
      <c r="AF466">
        <f t="shared" si="684"/>
        <v>-1190.4459356868938</v>
      </c>
      <c r="AG466">
        <f t="shared" si="684"/>
        <v>-1190.4459356868938</v>
      </c>
      <c r="AH466">
        <f t="shared" ref="AH466:BH466" si="685">AH452-AH459*AH447</f>
        <v>-1190.4459356868938</v>
      </c>
      <c r="AI466">
        <f t="shared" si="685"/>
        <v>-1210.325642533513</v>
      </c>
      <c r="AJ466">
        <f t="shared" si="685"/>
        <v>-1190.4459356868938</v>
      </c>
      <c r="AK466">
        <f t="shared" si="685"/>
        <v>-1210.5893810284342</v>
      </c>
      <c r="AL466">
        <f t="shared" si="685"/>
        <v>-1149.9083961267343</v>
      </c>
      <c r="AM466">
        <f t="shared" si="685"/>
        <v>-1211.5275793870042</v>
      </c>
      <c r="AN466">
        <f t="shared" si="685"/>
        <v>-1160.1292691720614</v>
      </c>
      <c r="AO466">
        <f t="shared" si="685"/>
        <v>-1206.1770740924626</v>
      </c>
      <c r="AP466">
        <f t="shared" si="685"/>
        <v>-1157.4807751780645</v>
      </c>
      <c r="AQ466">
        <f t="shared" si="685"/>
        <v>-1190.4459356868938</v>
      </c>
      <c r="AR466">
        <f t="shared" si="685"/>
        <v>-1190.5986603763181</v>
      </c>
      <c r="AS466">
        <f t="shared" si="685"/>
        <v>-1365.8296895321851</v>
      </c>
      <c r="AT466">
        <f t="shared" si="685"/>
        <v>-1190.4459356868938</v>
      </c>
      <c r="AU466">
        <f t="shared" si="685"/>
        <v>-1190.4459356868938</v>
      </c>
      <c r="AV466">
        <f t="shared" si="685"/>
        <v>-1190.4459356868938</v>
      </c>
      <c r="AW466">
        <f t="shared" si="685"/>
        <v>-1190.4459356868938</v>
      </c>
      <c r="AX466">
        <f t="shared" si="685"/>
        <v>-1190.4459356868938</v>
      </c>
      <c r="AY466">
        <f t="shared" si="685"/>
        <v>-1190.4459356868938</v>
      </c>
      <c r="AZ466">
        <f t="shared" si="685"/>
        <v>-1190.4459356868938</v>
      </c>
      <c r="BA466">
        <f t="shared" si="685"/>
        <v>-1190.4459356868938</v>
      </c>
      <c r="BB466">
        <f t="shared" si="685"/>
        <v>-1190.4459356868938</v>
      </c>
      <c r="BC466">
        <f t="shared" si="685"/>
        <v>-1193.4426001206675</v>
      </c>
      <c r="BD466">
        <f t="shared" si="685"/>
        <v>-1193.8602415224914</v>
      </c>
      <c r="BE466">
        <f t="shared" si="685"/>
        <v>-1190.4459356868938</v>
      </c>
      <c r="BF466">
        <f t="shared" si="685"/>
        <v>-1190.4459356868938</v>
      </c>
      <c r="BG466">
        <f t="shared" si="685"/>
        <v>-1190.4459356868938</v>
      </c>
      <c r="BH466">
        <f t="shared" si="685"/>
        <v>-1190.4459356868938</v>
      </c>
    </row>
    <row r="467" spans="1:60" x14ac:dyDescent="0.25">
      <c r="A467">
        <f>3</f>
        <v>3</v>
      </c>
      <c r="B467">
        <f t="shared" ref="B467:AG467" si="686">B453-B460*B447</f>
        <v>306.11381343066569</v>
      </c>
      <c r="C467">
        <f t="shared" si="686"/>
        <v>306.10435075754867</v>
      </c>
      <c r="D467">
        <f t="shared" si="686"/>
        <v>306.06440626613949</v>
      </c>
      <c r="E467">
        <f t="shared" si="686"/>
        <v>306.08737059196937</v>
      </c>
      <c r="F467">
        <f t="shared" si="686"/>
        <v>306.11769042339347</v>
      </c>
      <c r="G467">
        <f t="shared" si="686"/>
        <v>306.37594878219898</v>
      </c>
      <c r="H467">
        <f t="shared" si="686"/>
        <v>305.2885769224913</v>
      </c>
      <c r="I467">
        <f t="shared" si="686"/>
        <v>306.43359994016555</v>
      </c>
      <c r="J467">
        <f t="shared" si="686"/>
        <v>306.11089930128946</v>
      </c>
      <c r="K467">
        <f t="shared" si="686"/>
        <v>306.36877819232541</v>
      </c>
      <c r="L467">
        <f t="shared" si="686"/>
        <v>301.08378549689223</v>
      </c>
      <c r="M467">
        <f t="shared" si="686"/>
        <v>306.0887010371116</v>
      </c>
      <c r="N467">
        <f t="shared" si="686"/>
        <v>371.81212141546166</v>
      </c>
      <c r="O467">
        <f t="shared" si="686"/>
        <v>306.0887010371116</v>
      </c>
      <c r="P467">
        <f t="shared" si="686"/>
        <v>240.35607645665368</v>
      </c>
      <c r="Q467">
        <f t="shared" si="686"/>
        <v>306.0887010371116</v>
      </c>
      <c r="R467">
        <f t="shared" si="686"/>
        <v>306.12909215863874</v>
      </c>
      <c r="S467">
        <f t="shared" si="686"/>
        <v>306.16396001115754</v>
      </c>
      <c r="T467">
        <f t="shared" si="686"/>
        <v>306.0887010371116</v>
      </c>
      <c r="U467">
        <f t="shared" si="686"/>
        <v>289.0866332601945</v>
      </c>
      <c r="V467">
        <f t="shared" si="686"/>
        <v>289.0866332601945</v>
      </c>
      <c r="W467">
        <f t="shared" si="686"/>
        <v>306.0887010371116</v>
      </c>
      <c r="X467">
        <f t="shared" si="686"/>
        <v>306.0887010371116</v>
      </c>
      <c r="Y467">
        <f t="shared" si="686"/>
        <v>306.0887010371116</v>
      </c>
      <c r="Z467">
        <f t="shared" si="686"/>
        <v>305.94360515618337</v>
      </c>
      <c r="AA467">
        <f t="shared" si="686"/>
        <v>306.08270335605994</v>
      </c>
      <c r="AB467">
        <f t="shared" si="686"/>
        <v>306.03925465960674</v>
      </c>
      <c r="AC467">
        <f t="shared" si="686"/>
        <v>306.0887010371116</v>
      </c>
      <c r="AD467">
        <f t="shared" si="686"/>
        <v>348.75633614048456</v>
      </c>
      <c r="AE467">
        <f t="shared" si="686"/>
        <v>306.0887010371116</v>
      </c>
      <c r="AF467">
        <f t="shared" si="686"/>
        <v>306.0887010371116</v>
      </c>
      <c r="AG467">
        <f t="shared" si="686"/>
        <v>306.0887010371116</v>
      </c>
      <c r="AH467">
        <f t="shared" ref="AH467:BH467" si="687">AH453-AH460*AH447</f>
        <v>306.0887010371116</v>
      </c>
      <c r="AI467">
        <f t="shared" si="687"/>
        <v>344.20902378137453</v>
      </c>
      <c r="AJ467">
        <f t="shared" si="687"/>
        <v>306.0887010371116</v>
      </c>
      <c r="AK467">
        <f t="shared" si="687"/>
        <v>344.71475540872234</v>
      </c>
      <c r="AL467">
        <f t="shared" si="687"/>
        <v>317.15245631894231</v>
      </c>
      <c r="AM467">
        <f t="shared" si="687"/>
        <v>305.3833609588246</v>
      </c>
      <c r="AN467">
        <f t="shared" si="687"/>
        <v>314.36291261779297</v>
      </c>
      <c r="AO467">
        <f t="shared" si="687"/>
        <v>305.56965797803969</v>
      </c>
      <c r="AP467">
        <f t="shared" si="687"/>
        <v>304.8458037524606</v>
      </c>
      <c r="AQ467">
        <f t="shared" si="687"/>
        <v>306.0887010371116</v>
      </c>
      <c r="AR467">
        <f t="shared" si="687"/>
        <v>306.04701847305842</v>
      </c>
      <c r="AS467">
        <f t="shared" si="687"/>
        <v>130.70817045083822</v>
      </c>
      <c r="AT467">
        <f t="shared" si="687"/>
        <v>306.0887010371116</v>
      </c>
      <c r="AU467">
        <f t="shared" si="687"/>
        <v>306.0887010371116</v>
      </c>
      <c r="AV467">
        <f t="shared" si="687"/>
        <v>306.0887010371116</v>
      </c>
      <c r="AW467">
        <f t="shared" si="687"/>
        <v>306.0887010371116</v>
      </c>
      <c r="AX467">
        <f t="shared" si="687"/>
        <v>306.0887010371116</v>
      </c>
      <c r="AY467">
        <f t="shared" si="687"/>
        <v>306.0887010371116</v>
      </c>
      <c r="AZ467">
        <f t="shared" si="687"/>
        <v>306.0887010371116</v>
      </c>
      <c r="BA467">
        <f t="shared" si="687"/>
        <v>306.0887010371116</v>
      </c>
      <c r="BB467">
        <f t="shared" si="687"/>
        <v>306.0887010371116</v>
      </c>
      <c r="BC467">
        <f t="shared" si="687"/>
        <v>305.27083290015071</v>
      </c>
      <c r="BD467">
        <f t="shared" si="687"/>
        <v>305.15684763327408</v>
      </c>
      <c r="BE467">
        <f t="shared" si="687"/>
        <v>306.0887010371116</v>
      </c>
      <c r="BF467">
        <f t="shared" si="687"/>
        <v>306.0887010371116</v>
      </c>
      <c r="BG467">
        <f t="shared" si="687"/>
        <v>306.0887010371116</v>
      </c>
      <c r="BH467">
        <f t="shared" si="687"/>
        <v>306.0887010371116</v>
      </c>
    </row>
    <row r="468" spans="1:60" x14ac:dyDescent="0.25">
      <c r="A468">
        <f>4</f>
        <v>4</v>
      </c>
      <c r="B468">
        <f t="shared" ref="B468:AG468" si="688">B454-B461*B447</f>
        <v>1802.5815508739634</v>
      </c>
      <c r="C468">
        <f t="shared" si="688"/>
        <v>1802.8717743810239</v>
      </c>
      <c r="D468">
        <f t="shared" si="688"/>
        <v>1802.6637641287161</v>
      </c>
      <c r="E468">
        <f t="shared" si="688"/>
        <v>1802.8107172884547</v>
      </c>
      <c r="F468">
        <f t="shared" si="688"/>
        <v>1802.5750995790168</v>
      </c>
      <c r="G468">
        <f t="shared" si="688"/>
        <v>1802.8333579378223</v>
      </c>
      <c r="H468">
        <f t="shared" si="688"/>
        <v>1801.7454030623985</v>
      </c>
      <c r="I468">
        <f t="shared" si="688"/>
        <v>1802.890637112785</v>
      </c>
      <c r="J468">
        <f t="shared" si="688"/>
        <v>1802.5863999694966</v>
      </c>
      <c r="K468">
        <f t="shared" si="688"/>
        <v>1803.2244308944464</v>
      </c>
      <c r="L468">
        <f t="shared" si="688"/>
        <v>1797.6184315611154</v>
      </c>
      <c r="M468">
        <f t="shared" si="688"/>
        <v>1802.623337761117</v>
      </c>
      <c r="N468">
        <f t="shared" si="688"/>
        <v>1868.0860523529591</v>
      </c>
      <c r="O468">
        <f t="shared" si="688"/>
        <v>1802.623337761117</v>
      </c>
      <c r="P468">
        <f t="shared" si="688"/>
        <v>1737.1489703814586</v>
      </c>
      <c r="Q468">
        <f t="shared" si="688"/>
        <v>1802.623337761117</v>
      </c>
      <c r="R468">
        <f t="shared" si="688"/>
        <v>1802.556127153186</v>
      </c>
      <c r="S468">
        <f t="shared" si="688"/>
        <v>1802.498107235032</v>
      </c>
      <c r="T468">
        <f t="shared" si="688"/>
        <v>1802.623337761117</v>
      </c>
      <c r="U468">
        <f t="shared" si="688"/>
        <v>1726.9467608601171</v>
      </c>
      <c r="V468">
        <f t="shared" si="688"/>
        <v>1726.9467608601171</v>
      </c>
      <c r="W468">
        <f t="shared" si="688"/>
        <v>1802.623337761117</v>
      </c>
      <c r="X468">
        <f t="shared" si="688"/>
        <v>1802.623337761117</v>
      </c>
      <c r="Y468">
        <f t="shared" si="688"/>
        <v>1802.623337761117</v>
      </c>
      <c r="Z468">
        <f t="shared" si="688"/>
        <v>1802.8647765228297</v>
      </c>
      <c r="AA468">
        <f t="shared" si="688"/>
        <v>1802.6333178699779</v>
      </c>
      <c r="AB468">
        <f t="shared" si="688"/>
        <v>1802.705616266061</v>
      </c>
      <c r="AC468">
        <f t="shared" si="688"/>
        <v>1802.623337761117</v>
      </c>
      <c r="AD468">
        <f t="shared" si="688"/>
        <v>1910.2097332771391</v>
      </c>
      <c r="AE468">
        <f t="shared" si="688"/>
        <v>1802.623337761117</v>
      </c>
      <c r="AF468">
        <f t="shared" si="688"/>
        <v>1802.623337761117</v>
      </c>
      <c r="AG468">
        <f t="shared" si="688"/>
        <v>1802.623337761117</v>
      </c>
      <c r="AH468">
        <f t="shared" ref="AH468:BH468" si="689">AH454-AH461*AH447</f>
        <v>1802.623337761117</v>
      </c>
      <c r="AI468">
        <f t="shared" si="689"/>
        <v>1898.743690096263</v>
      </c>
      <c r="AJ468">
        <f t="shared" si="689"/>
        <v>1802.623337761117</v>
      </c>
      <c r="AK468">
        <f t="shared" si="689"/>
        <v>1900.0188918458789</v>
      </c>
      <c r="AL468">
        <f t="shared" si="689"/>
        <v>1784.2133087646189</v>
      </c>
      <c r="AM468">
        <f t="shared" si="689"/>
        <v>1822.2943013046543</v>
      </c>
      <c r="AN468">
        <f t="shared" si="689"/>
        <v>1788.8550944076469</v>
      </c>
      <c r="AO468">
        <f t="shared" si="689"/>
        <v>1817.3163900485433</v>
      </c>
      <c r="AP468">
        <f t="shared" si="689"/>
        <v>1767.1723826829857</v>
      </c>
      <c r="AQ468">
        <f t="shared" si="689"/>
        <v>1802.623337761117</v>
      </c>
      <c r="AR468">
        <f t="shared" si="689"/>
        <v>1802.6926973224354</v>
      </c>
      <c r="AS468">
        <f t="shared" si="689"/>
        <v>1627.2460304338629</v>
      </c>
      <c r="AT468">
        <f t="shared" si="689"/>
        <v>1802.623337761117</v>
      </c>
      <c r="AU468">
        <f t="shared" si="689"/>
        <v>1802.623337761117</v>
      </c>
      <c r="AV468">
        <f t="shared" si="689"/>
        <v>1802.623337761117</v>
      </c>
      <c r="AW468">
        <f t="shared" si="689"/>
        <v>1802.623337761117</v>
      </c>
      <c r="AX468">
        <f t="shared" si="689"/>
        <v>1802.623337761117</v>
      </c>
      <c r="AY468">
        <f t="shared" si="689"/>
        <v>1802.623337761117</v>
      </c>
      <c r="AZ468">
        <f t="shared" si="689"/>
        <v>1802.623337761117</v>
      </c>
      <c r="BA468">
        <f t="shared" si="689"/>
        <v>1802.623337761117</v>
      </c>
      <c r="BB468">
        <f t="shared" si="689"/>
        <v>1802.623337761117</v>
      </c>
      <c r="BC468">
        <f t="shared" si="689"/>
        <v>1803.9842659209708</v>
      </c>
      <c r="BD468">
        <f t="shared" si="689"/>
        <v>1804.1739367890395</v>
      </c>
      <c r="BE468">
        <f t="shared" si="689"/>
        <v>1802.623337761117</v>
      </c>
      <c r="BF468">
        <f t="shared" si="689"/>
        <v>1802.623337761117</v>
      </c>
      <c r="BG468">
        <f t="shared" si="689"/>
        <v>1802.623337761117</v>
      </c>
      <c r="BH468">
        <f t="shared" si="689"/>
        <v>1802.623337761117</v>
      </c>
    </row>
    <row r="469" spans="1:60" x14ac:dyDescent="0.25">
      <c r="A469">
        <f>5</f>
        <v>5</v>
      </c>
      <c r="B469">
        <f t="shared" ref="B469:AG469" si="690">B455-B462*B447</f>
        <v>3299.0492883172592</v>
      </c>
      <c r="C469">
        <f t="shared" si="690"/>
        <v>3299.6391980045009</v>
      </c>
      <c r="D469">
        <f t="shared" si="690"/>
        <v>3299.2631219912919</v>
      </c>
      <c r="E469">
        <f t="shared" si="690"/>
        <v>3299.5340639849383</v>
      </c>
      <c r="F469">
        <f t="shared" si="690"/>
        <v>3299.03250873464</v>
      </c>
      <c r="G469">
        <f t="shared" si="690"/>
        <v>3299.2907670934455</v>
      </c>
      <c r="H469">
        <f t="shared" si="690"/>
        <v>3298.2022292023048</v>
      </c>
      <c r="I469">
        <f t="shared" si="690"/>
        <v>3299.3476742854027</v>
      </c>
      <c r="J469">
        <f t="shared" si="690"/>
        <v>3299.0619006377019</v>
      </c>
      <c r="K469">
        <f t="shared" si="690"/>
        <v>3300.0800835965647</v>
      </c>
      <c r="L469">
        <f t="shared" si="690"/>
        <v>3294.1530776253385</v>
      </c>
      <c r="M469">
        <f t="shared" si="690"/>
        <v>3299.1579744851224</v>
      </c>
      <c r="N469">
        <f t="shared" si="690"/>
        <v>3364.3599832904583</v>
      </c>
      <c r="O469">
        <f t="shared" si="690"/>
        <v>3299.1579744851224</v>
      </c>
      <c r="P469">
        <f t="shared" si="690"/>
        <v>3233.9418643062627</v>
      </c>
      <c r="Q469">
        <f t="shared" si="690"/>
        <v>3299.1579744851224</v>
      </c>
      <c r="R469">
        <f t="shared" si="690"/>
        <v>3298.9831621477333</v>
      </c>
      <c r="S469">
        <f t="shared" si="690"/>
        <v>3298.8322544589082</v>
      </c>
      <c r="T469">
        <f t="shared" si="690"/>
        <v>3299.1579744851224</v>
      </c>
      <c r="U469">
        <f t="shared" si="690"/>
        <v>3164.806888460037</v>
      </c>
      <c r="V469">
        <f t="shared" si="690"/>
        <v>3164.806888460037</v>
      </c>
      <c r="W469">
        <f t="shared" si="690"/>
        <v>3299.1579744851224</v>
      </c>
      <c r="X469">
        <f t="shared" si="690"/>
        <v>3299.1579744851224</v>
      </c>
      <c r="Y469">
        <f t="shared" si="690"/>
        <v>3299.1579744851224</v>
      </c>
      <c r="Z469">
        <f t="shared" si="690"/>
        <v>3299.7859478894779</v>
      </c>
      <c r="AA469">
        <f t="shared" si="690"/>
        <v>3299.1839323838958</v>
      </c>
      <c r="AB469">
        <f t="shared" si="690"/>
        <v>3299.3719778725163</v>
      </c>
      <c r="AC469">
        <f t="shared" si="690"/>
        <v>3299.1579744851224</v>
      </c>
      <c r="AD469">
        <f t="shared" si="690"/>
        <v>3471.6631304137936</v>
      </c>
      <c r="AE469">
        <f t="shared" si="690"/>
        <v>3299.1579744851224</v>
      </c>
      <c r="AF469">
        <f t="shared" si="690"/>
        <v>3299.1579744851224</v>
      </c>
      <c r="AG469">
        <f t="shared" si="690"/>
        <v>3299.1579744851224</v>
      </c>
      <c r="AH469">
        <f t="shared" ref="AH469:BH469" si="691">AH455-AH462*AH447</f>
        <v>3299.1579744851224</v>
      </c>
      <c r="AI469">
        <f t="shared" si="691"/>
        <v>3453.2783564111514</v>
      </c>
      <c r="AJ469">
        <f t="shared" si="691"/>
        <v>3299.1579744851224</v>
      </c>
      <c r="AK469">
        <f t="shared" si="691"/>
        <v>3455.3230282830364</v>
      </c>
      <c r="AL469">
        <f t="shared" si="691"/>
        <v>3251.2741612102936</v>
      </c>
      <c r="AM469">
        <f t="shared" si="691"/>
        <v>3339.205241650483</v>
      </c>
      <c r="AN469">
        <f t="shared" si="691"/>
        <v>3263.3472761975008</v>
      </c>
      <c r="AO469">
        <f t="shared" si="691"/>
        <v>3329.0631221190451</v>
      </c>
      <c r="AP469">
        <f t="shared" si="691"/>
        <v>3229.4989616135108</v>
      </c>
      <c r="AQ469">
        <f t="shared" si="691"/>
        <v>3299.1579744851224</v>
      </c>
      <c r="AR469">
        <f t="shared" si="691"/>
        <v>3299.3383761718123</v>
      </c>
      <c r="AS469">
        <f t="shared" si="691"/>
        <v>3123.7838904168866</v>
      </c>
      <c r="AT469">
        <f t="shared" si="691"/>
        <v>3299.1579744851224</v>
      </c>
      <c r="AU469">
        <f t="shared" si="691"/>
        <v>3299.1579744851224</v>
      </c>
      <c r="AV469">
        <f t="shared" si="691"/>
        <v>3299.1579744851224</v>
      </c>
      <c r="AW469">
        <f t="shared" si="691"/>
        <v>3299.1579744851224</v>
      </c>
      <c r="AX469">
        <f t="shared" si="691"/>
        <v>3299.1579744851224</v>
      </c>
      <c r="AY469">
        <f t="shared" si="691"/>
        <v>3299.1579744851224</v>
      </c>
      <c r="AZ469">
        <f t="shared" si="691"/>
        <v>3299.1579744851224</v>
      </c>
      <c r="BA469">
        <f t="shared" si="691"/>
        <v>3299.1579744851224</v>
      </c>
      <c r="BB469">
        <f t="shared" si="691"/>
        <v>3299.1579744851224</v>
      </c>
      <c r="BC469">
        <f t="shared" si="691"/>
        <v>3302.6976989417899</v>
      </c>
      <c r="BD469">
        <f t="shared" si="691"/>
        <v>3303.1910259448032</v>
      </c>
      <c r="BE469">
        <f t="shared" si="691"/>
        <v>3299.1579744851224</v>
      </c>
      <c r="BF469">
        <f t="shared" si="691"/>
        <v>3299.1579744851224</v>
      </c>
      <c r="BG469">
        <f t="shared" si="691"/>
        <v>3299.1579744851224</v>
      </c>
      <c r="BH469">
        <f t="shared" si="691"/>
        <v>3299.1579744851224</v>
      </c>
    </row>
    <row r="471" spans="1:60" x14ac:dyDescent="0.25">
      <c r="A471" t="s">
        <v>758</v>
      </c>
    </row>
    <row r="472" spans="1:60" x14ac:dyDescent="0.25">
      <c r="A472">
        <f>1</f>
        <v>1</v>
      </c>
      <c r="B472">
        <f t="shared" ref="B472:AG472" si="692">$A472-0.2*Ruthlessness+B458*B428/B$90-3*0.13*B16</f>
        <v>1.5357500186055808</v>
      </c>
      <c r="C472">
        <f t="shared" si="692"/>
        <v>1.5358077686055807</v>
      </c>
      <c r="D472">
        <f t="shared" si="692"/>
        <v>1.5357500186055808</v>
      </c>
      <c r="E472">
        <f t="shared" si="692"/>
        <v>1.5358453220791781</v>
      </c>
      <c r="F472">
        <f t="shared" si="692"/>
        <v>1.5357500186055808</v>
      </c>
      <c r="G472">
        <f t="shared" si="692"/>
        <v>1.5357500186055808</v>
      </c>
      <c r="H472">
        <f t="shared" si="692"/>
        <v>1.5360185195617844</v>
      </c>
      <c r="I472">
        <f t="shared" si="692"/>
        <v>1.5356720667150701</v>
      </c>
      <c r="J472">
        <f t="shared" si="692"/>
        <v>1.5357500186055808</v>
      </c>
      <c r="K472">
        <f t="shared" si="692"/>
        <v>1.5357500186055808</v>
      </c>
      <c r="L472">
        <f t="shared" si="692"/>
        <v>1.5357500186055808</v>
      </c>
      <c r="M472">
        <f t="shared" si="692"/>
        <v>1.5357500186055808</v>
      </c>
      <c r="N472">
        <f t="shared" si="692"/>
        <v>1.5357500186055808</v>
      </c>
      <c r="O472">
        <f t="shared" si="692"/>
        <v>1.5357500186055808</v>
      </c>
      <c r="P472">
        <f t="shared" si="692"/>
        <v>1.5357500186055808</v>
      </c>
      <c r="Q472">
        <f t="shared" si="692"/>
        <v>1.5357500186055808</v>
      </c>
      <c r="R472">
        <f t="shared" si="692"/>
        <v>1.5357500186055808</v>
      </c>
      <c r="S472">
        <f t="shared" si="692"/>
        <v>1.5357500186055808</v>
      </c>
      <c r="T472">
        <f t="shared" si="692"/>
        <v>1.5357500186055808</v>
      </c>
      <c r="U472">
        <f t="shared" si="692"/>
        <v>1.5138750186055807</v>
      </c>
      <c r="V472">
        <f t="shared" si="692"/>
        <v>1.5138750186055807</v>
      </c>
      <c r="W472">
        <f t="shared" si="692"/>
        <v>1.5357500186055808</v>
      </c>
      <c r="X472">
        <f t="shared" si="692"/>
        <v>1.5357500186055808</v>
      </c>
      <c r="Y472">
        <f t="shared" si="692"/>
        <v>1.5357500186055808</v>
      </c>
      <c r="Z472">
        <f t="shared" si="692"/>
        <v>1.5357500186055808</v>
      </c>
      <c r="AA472">
        <f t="shared" si="692"/>
        <v>1.1457500186055807</v>
      </c>
      <c r="AB472">
        <f t="shared" si="692"/>
        <v>1.5357500186055808</v>
      </c>
      <c r="AC472">
        <f t="shared" si="692"/>
        <v>1.5357500186055808</v>
      </c>
      <c r="AD472">
        <f t="shared" si="692"/>
        <v>1.5357500186055808</v>
      </c>
      <c r="AE472">
        <f t="shared" si="692"/>
        <v>1.5357500186055808</v>
      </c>
      <c r="AF472">
        <f t="shared" si="692"/>
        <v>1.5357500186055808</v>
      </c>
      <c r="AG472">
        <f t="shared" si="692"/>
        <v>1.5357500186055808</v>
      </c>
      <c r="AH472">
        <f t="shared" ref="AH472:BH472" si="693">$A472-0.2*Ruthlessness+AH458*AH428/AH$90-3*0.13*AH16</f>
        <v>1.5357500186055808</v>
      </c>
      <c r="AI472">
        <f t="shared" si="693"/>
        <v>1.5357500186055808</v>
      </c>
      <c r="AJ472">
        <f t="shared" si="693"/>
        <v>1.5357500186055808</v>
      </c>
      <c r="AK472">
        <f t="shared" si="693"/>
        <v>1.5357500186055808</v>
      </c>
      <c r="AL472">
        <f t="shared" si="693"/>
        <v>1.5357500186055808</v>
      </c>
      <c r="AM472">
        <f t="shared" si="693"/>
        <v>1.5396378129359705</v>
      </c>
      <c r="AN472">
        <f t="shared" si="693"/>
        <v>1.5357500186055808</v>
      </c>
      <c r="AO472">
        <f t="shared" si="693"/>
        <v>1.5386574703722347</v>
      </c>
      <c r="AP472">
        <f t="shared" si="693"/>
        <v>1.5357500186055808</v>
      </c>
      <c r="AQ472">
        <f t="shared" si="693"/>
        <v>1.5357500186055808</v>
      </c>
      <c r="AR472">
        <f t="shared" si="693"/>
        <v>1.5357500186055808</v>
      </c>
      <c r="AS472">
        <f t="shared" si="693"/>
        <v>1.5576250186055807</v>
      </c>
      <c r="AT472">
        <f t="shared" si="693"/>
        <v>1.5357500186055808</v>
      </c>
      <c r="AU472">
        <f t="shared" si="693"/>
        <v>1.5357500186055808</v>
      </c>
      <c r="AV472">
        <f t="shared" si="693"/>
        <v>1.5357500186055808</v>
      </c>
      <c r="AW472">
        <f t="shared" si="693"/>
        <v>1.5357500186055808</v>
      </c>
      <c r="AX472">
        <f t="shared" si="693"/>
        <v>1.5357500186055808</v>
      </c>
      <c r="AY472">
        <f t="shared" si="693"/>
        <v>1.5357500186055808</v>
      </c>
      <c r="AZ472">
        <f t="shared" si="693"/>
        <v>1.5357500186055808</v>
      </c>
      <c r="BA472">
        <f t="shared" si="693"/>
        <v>1.5357500186055808</v>
      </c>
      <c r="BB472">
        <f t="shared" si="693"/>
        <v>1.5357500186055808</v>
      </c>
      <c r="BC472">
        <f t="shared" si="693"/>
        <v>1.5357500186055808</v>
      </c>
      <c r="BD472">
        <f t="shared" si="693"/>
        <v>1.5357500186055808</v>
      </c>
      <c r="BE472">
        <f t="shared" si="693"/>
        <v>1.5357500186055808</v>
      </c>
      <c r="BF472">
        <f t="shared" si="693"/>
        <v>1.5357500186055808</v>
      </c>
      <c r="BG472">
        <f t="shared" si="693"/>
        <v>1.5357500186055808</v>
      </c>
      <c r="BH472">
        <f t="shared" si="693"/>
        <v>1.5357500186055808</v>
      </c>
    </row>
    <row r="473" spans="1:60" x14ac:dyDescent="0.25">
      <c r="A473">
        <f>2</f>
        <v>2</v>
      </c>
      <c r="B473">
        <f t="shared" ref="B473:AG473" si="694">$A473-0.2*Ruthlessness+B459*B428/B$90-3*0.13*B16</f>
        <v>2.5357500186055808</v>
      </c>
      <c r="C473">
        <f t="shared" si="694"/>
        <v>2.5358077686055807</v>
      </c>
      <c r="D473">
        <f t="shared" si="694"/>
        <v>2.5357500186055808</v>
      </c>
      <c r="E473">
        <f t="shared" si="694"/>
        <v>2.5358453220791781</v>
      </c>
      <c r="F473">
        <f t="shared" si="694"/>
        <v>2.5357500186055808</v>
      </c>
      <c r="G473">
        <f t="shared" si="694"/>
        <v>2.5357500186055808</v>
      </c>
      <c r="H473">
        <f t="shared" si="694"/>
        <v>2.5360185195617841</v>
      </c>
      <c r="I473">
        <f t="shared" si="694"/>
        <v>2.5356720667150698</v>
      </c>
      <c r="J473">
        <f t="shared" si="694"/>
        <v>2.5357500186055808</v>
      </c>
      <c r="K473">
        <f t="shared" si="694"/>
        <v>2.5357500186055808</v>
      </c>
      <c r="L473">
        <f t="shared" si="694"/>
        <v>2.5357500186055808</v>
      </c>
      <c r="M473">
        <f t="shared" si="694"/>
        <v>2.5357500186055808</v>
      </c>
      <c r="N473">
        <f t="shared" si="694"/>
        <v>2.5357500186055808</v>
      </c>
      <c r="O473">
        <f t="shared" si="694"/>
        <v>2.5357500186055808</v>
      </c>
      <c r="P473">
        <f t="shared" si="694"/>
        <v>2.5357500186055808</v>
      </c>
      <c r="Q473">
        <f t="shared" si="694"/>
        <v>2.5357500186055808</v>
      </c>
      <c r="R473">
        <f t="shared" si="694"/>
        <v>2.5357500186055808</v>
      </c>
      <c r="S473">
        <f t="shared" si="694"/>
        <v>2.5357500186055808</v>
      </c>
      <c r="T473">
        <f t="shared" si="694"/>
        <v>2.5357500186055808</v>
      </c>
      <c r="U473">
        <f t="shared" si="694"/>
        <v>2.5138750186055807</v>
      </c>
      <c r="V473">
        <f t="shared" si="694"/>
        <v>2.5138750186055807</v>
      </c>
      <c r="W473">
        <f t="shared" si="694"/>
        <v>2.5357500186055808</v>
      </c>
      <c r="X473">
        <f t="shared" si="694"/>
        <v>2.5357500186055808</v>
      </c>
      <c r="Y473">
        <f t="shared" si="694"/>
        <v>2.5357500186055808</v>
      </c>
      <c r="Z473">
        <f t="shared" si="694"/>
        <v>2.5357500186055808</v>
      </c>
      <c r="AA473">
        <f t="shared" si="694"/>
        <v>2.1457500186055807</v>
      </c>
      <c r="AB473">
        <f t="shared" si="694"/>
        <v>2.5357500186055808</v>
      </c>
      <c r="AC473">
        <f t="shared" si="694"/>
        <v>2.5357500186055808</v>
      </c>
      <c r="AD473">
        <f t="shared" si="694"/>
        <v>2.5357500186055808</v>
      </c>
      <c r="AE473">
        <f t="shared" si="694"/>
        <v>2.5357500186055808</v>
      </c>
      <c r="AF473">
        <f t="shared" si="694"/>
        <v>2.5357500186055808</v>
      </c>
      <c r="AG473">
        <f t="shared" si="694"/>
        <v>2.5357500186055808</v>
      </c>
      <c r="AH473">
        <f t="shared" ref="AH473:BH473" si="695">$A473-0.2*Ruthlessness+AH459*AH428/AH$90-3*0.13*AH16</f>
        <v>2.5357500186055808</v>
      </c>
      <c r="AI473">
        <f t="shared" si="695"/>
        <v>2.5357500186055808</v>
      </c>
      <c r="AJ473">
        <f t="shared" si="695"/>
        <v>2.5357500186055808</v>
      </c>
      <c r="AK473">
        <f t="shared" si="695"/>
        <v>2.5357500186055808</v>
      </c>
      <c r="AL473">
        <f t="shared" si="695"/>
        <v>2.5357500186055808</v>
      </c>
      <c r="AM473">
        <f t="shared" si="695"/>
        <v>2.5396378129359705</v>
      </c>
      <c r="AN473">
        <f t="shared" si="695"/>
        <v>2.5357500186055808</v>
      </c>
      <c r="AO473">
        <f t="shared" si="695"/>
        <v>2.5386574703722347</v>
      </c>
      <c r="AP473">
        <f t="shared" si="695"/>
        <v>2.5357500186055808</v>
      </c>
      <c r="AQ473">
        <f t="shared" si="695"/>
        <v>2.5357500186055808</v>
      </c>
      <c r="AR473">
        <f t="shared" si="695"/>
        <v>2.5357500186055808</v>
      </c>
      <c r="AS473">
        <f t="shared" si="695"/>
        <v>2.5576250186055809</v>
      </c>
      <c r="AT473">
        <f t="shared" si="695"/>
        <v>2.5357500186055808</v>
      </c>
      <c r="AU473">
        <f t="shared" si="695"/>
        <v>2.5357500186055808</v>
      </c>
      <c r="AV473">
        <f t="shared" si="695"/>
        <v>2.5357500186055808</v>
      </c>
      <c r="AW473">
        <f t="shared" si="695"/>
        <v>2.5357500186055808</v>
      </c>
      <c r="AX473">
        <f t="shared" si="695"/>
        <v>2.5357500186055808</v>
      </c>
      <c r="AY473">
        <f t="shared" si="695"/>
        <v>2.5357500186055808</v>
      </c>
      <c r="AZ473">
        <f t="shared" si="695"/>
        <v>2.5357500186055808</v>
      </c>
      <c r="BA473">
        <f t="shared" si="695"/>
        <v>2.5357500186055808</v>
      </c>
      <c r="BB473">
        <f t="shared" si="695"/>
        <v>2.5357500186055808</v>
      </c>
      <c r="BC473">
        <f t="shared" si="695"/>
        <v>2.5357500186055808</v>
      </c>
      <c r="BD473">
        <f t="shared" si="695"/>
        <v>2.5357500186055808</v>
      </c>
      <c r="BE473">
        <f t="shared" si="695"/>
        <v>2.5357500186055808</v>
      </c>
      <c r="BF473">
        <f t="shared" si="695"/>
        <v>2.5357500186055808</v>
      </c>
      <c r="BG473">
        <f t="shared" si="695"/>
        <v>2.5357500186055808</v>
      </c>
      <c r="BH473">
        <f t="shared" si="695"/>
        <v>2.5357500186055808</v>
      </c>
    </row>
    <row r="474" spans="1:60" x14ac:dyDescent="0.25">
      <c r="A474">
        <f>3</f>
        <v>3</v>
      </c>
      <c r="B474">
        <f t="shared" ref="B474:AG474" si="696">$A474-0.2*Ruthlessness+B460*B428/B$90-3*0.13*B16</f>
        <v>3.5357500186055808</v>
      </c>
      <c r="C474">
        <f t="shared" si="696"/>
        <v>3.5358077686055807</v>
      </c>
      <c r="D474">
        <f t="shared" si="696"/>
        <v>3.5357500186055808</v>
      </c>
      <c r="E474">
        <f t="shared" si="696"/>
        <v>3.5358453220791781</v>
      </c>
      <c r="F474">
        <f t="shared" si="696"/>
        <v>3.5357500186055808</v>
      </c>
      <c r="G474">
        <f t="shared" si="696"/>
        <v>3.5357500186055808</v>
      </c>
      <c r="H474">
        <f t="shared" si="696"/>
        <v>3.5360185195617841</v>
      </c>
      <c r="I474">
        <f t="shared" si="696"/>
        <v>3.5356720667150698</v>
      </c>
      <c r="J474">
        <f t="shared" si="696"/>
        <v>3.5357500186055808</v>
      </c>
      <c r="K474">
        <f t="shared" si="696"/>
        <v>3.5357500186055808</v>
      </c>
      <c r="L474">
        <f t="shared" si="696"/>
        <v>3.5357500186055808</v>
      </c>
      <c r="M474">
        <f t="shared" si="696"/>
        <v>3.5357500186055808</v>
      </c>
      <c r="N474">
        <f t="shared" si="696"/>
        <v>3.5357500186055808</v>
      </c>
      <c r="O474">
        <f t="shared" si="696"/>
        <v>3.5357500186055808</v>
      </c>
      <c r="P474">
        <f t="shared" si="696"/>
        <v>3.5357500186055808</v>
      </c>
      <c r="Q474">
        <f t="shared" si="696"/>
        <v>3.5357500186055808</v>
      </c>
      <c r="R474">
        <f t="shared" si="696"/>
        <v>3.5357500186055808</v>
      </c>
      <c r="S474">
        <f t="shared" si="696"/>
        <v>3.5357500186055808</v>
      </c>
      <c r="T474">
        <f t="shared" si="696"/>
        <v>3.5357500186055808</v>
      </c>
      <c r="U474">
        <f t="shared" si="696"/>
        <v>3.5138750186055807</v>
      </c>
      <c r="V474">
        <f t="shared" si="696"/>
        <v>3.5138750186055807</v>
      </c>
      <c r="W474">
        <f t="shared" si="696"/>
        <v>3.5357500186055808</v>
      </c>
      <c r="X474">
        <f t="shared" si="696"/>
        <v>3.5357500186055808</v>
      </c>
      <c r="Y474">
        <f t="shared" si="696"/>
        <v>3.5357500186055808</v>
      </c>
      <c r="Z474">
        <f t="shared" si="696"/>
        <v>3.5357500186055808</v>
      </c>
      <c r="AA474">
        <f t="shared" si="696"/>
        <v>3.1457500186055807</v>
      </c>
      <c r="AB474">
        <f t="shared" si="696"/>
        <v>3.5357500186055808</v>
      </c>
      <c r="AC474">
        <f t="shared" si="696"/>
        <v>3.5357500186055808</v>
      </c>
      <c r="AD474">
        <f t="shared" si="696"/>
        <v>3.5357500186055808</v>
      </c>
      <c r="AE474">
        <f t="shared" si="696"/>
        <v>3.5357500186055808</v>
      </c>
      <c r="AF474">
        <f t="shared" si="696"/>
        <v>3.5357500186055808</v>
      </c>
      <c r="AG474">
        <f t="shared" si="696"/>
        <v>3.5357500186055808</v>
      </c>
      <c r="AH474">
        <f t="shared" ref="AH474:BH474" si="697">$A474-0.2*Ruthlessness+AH460*AH428/AH$90-3*0.13*AH16</f>
        <v>3.5357500186055808</v>
      </c>
      <c r="AI474">
        <f t="shared" si="697"/>
        <v>3.5357500186055808</v>
      </c>
      <c r="AJ474">
        <f t="shared" si="697"/>
        <v>3.5357500186055808</v>
      </c>
      <c r="AK474">
        <f t="shared" si="697"/>
        <v>3.5357500186055808</v>
      </c>
      <c r="AL474">
        <f t="shared" si="697"/>
        <v>3.5357500186055808</v>
      </c>
      <c r="AM474">
        <f t="shared" si="697"/>
        <v>3.5396378129359705</v>
      </c>
      <c r="AN474">
        <f t="shared" si="697"/>
        <v>3.5357500186055808</v>
      </c>
      <c r="AO474">
        <f t="shared" si="697"/>
        <v>3.5386574703722347</v>
      </c>
      <c r="AP474">
        <f t="shared" si="697"/>
        <v>3.5357500186055808</v>
      </c>
      <c r="AQ474">
        <f t="shared" si="697"/>
        <v>3.5357500186055808</v>
      </c>
      <c r="AR474">
        <f t="shared" si="697"/>
        <v>3.5357500186055808</v>
      </c>
      <c r="AS474">
        <f t="shared" si="697"/>
        <v>3.5576250186055809</v>
      </c>
      <c r="AT474">
        <f t="shared" si="697"/>
        <v>3.5357500186055808</v>
      </c>
      <c r="AU474">
        <f t="shared" si="697"/>
        <v>3.5357500186055808</v>
      </c>
      <c r="AV474">
        <f t="shared" si="697"/>
        <v>3.5357500186055808</v>
      </c>
      <c r="AW474">
        <f t="shared" si="697"/>
        <v>3.5357500186055808</v>
      </c>
      <c r="AX474">
        <f t="shared" si="697"/>
        <v>3.5357500186055808</v>
      </c>
      <c r="AY474">
        <f t="shared" si="697"/>
        <v>3.5357500186055808</v>
      </c>
      <c r="AZ474">
        <f t="shared" si="697"/>
        <v>3.5357500186055808</v>
      </c>
      <c r="BA474">
        <f t="shared" si="697"/>
        <v>3.5357500186055808</v>
      </c>
      <c r="BB474">
        <f t="shared" si="697"/>
        <v>3.5357500186055808</v>
      </c>
      <c r="BC474">
        <f t="shared" si="697"/>
        <v>3.5357500186055808</v>
      </c>
      <c r="BD474">
        <f t="shared" si="697"/>
        <v>3.5357500186055808</v>
      </c>
      <c r="BE474">
        <f t="shared" si="697"/>
        <v>3.5357500186055808</v>
      </c>
      <c r="BF474">
        <f t="shared" si="697"/>
        <v>3.5357500186055808</v>
      </c>
      <c r="BG474">
        <f t="shared" si="697"/>
        <v>3.5357500186055808</v>
      </c>
      <c r="BH474">
        <f t="shared" si="697"/>
        <v>3.5357500186055808</v>
      </c>
    </row>
    <row r="475" spans="1:60" x14ac:dyDescent="0.25">
      <c r="A475">
        <f>4</f>
        <v>4</v>
      </c>
      <c r="B475">
        <f t="shared" ref="B475:AG475" si="698">$A475-0.2*Ruthlessness+B461*B428/B$90-3*0.13*B16</f>
        <v>4.5357500186055812</v>
      </c>
      <c r="C475">
        <f t="shared" si="698"/>
        <v>4.5358077686055811</v>
      </c>
      <c r="D475">
        <f t="shared" si="698"/>
        <v>4.5357500186055812</v>
      </c>
      <c r="E475">
        <f t="shared" si="698"/>
        <v>4.5358453220791777</v>
      </c>
      <c r="F475">
        <f t="shared" si="698"/>
        <v>4.5357500186055812</v>
      </c>
      <c r="G475">
        <f t="shared" si="698"/>
        <v>4.5357500186055812</v>
      </c>
      <c r="H475">
        <f t="shared" si="698"/>
        <v>4.5360185195617841</v>
      </c>
      <c r="I475">
        <f t="shared" si="698"/>
        <v>4.5356720667150698</v>
      </c>
      <c r="J475">
        <f t="shared" si="698"/>
        <v>4.5357500186055812</v>
      </c>
      <c r="K475">
        <f t="shared" si="698"/>
        <v>4.5357500186055812</v>
      </c>
      <c r="L475">
        <f t="shared" si="698"/>
        <v>4.5357500186055812</v>
      </c>
      <c r="M475">
        <f t="shared" si="698"/>
        <v>4.5357500186055812</v>
      </c>
      <c r="N475">
        <f t="shared" si="698"/>
        <v>4.5357500186055812</v>
      </c>
      <c r="O475">
        <f t="shared" si="698"/>
        <v>4.5357500186055812</v>
      </c>
      <c r="P475">
        <f t="shared" si="698"/>
        <v>4.5357500186055812</v>
      </c>
      <c r="Q475">
        <f t="shared" si="698"/>
        <v>4.5357500186055812</v>
      </c>
      <c r="R475">
        <f t="shared" si="698"/>
        <v>4.5357500186055812</v>
      </c>
      <c r="S475">
        <f t="shared" si="698"/>
        <v>4.5357500186055812</v>
      </c>
      <c r="T475">
        <f t="shared" si="698"/>
        <v>4.5357500186055812</v>
      </c>
      <c r="U475">
        <f t="shared" si="698"/>
        <v>4.5138750186055807</v>
      </c>
      <c r="V475">
        <f t="shared" si="698"/>
        <v>4.5138750186055807</v>
      </c>
      <c r="W475">
        <f t="shared" si="698"/>
        <v>4.5357500186055812</v>
      </c>
      <c r="X475">
        <f t="shared" si="698"/>
        <v>4.5357500186055812</v>
      </c>
      <c r="Y475">
        <f t="shared" si="698"/>
        <v>4.5357500186055812</v>
      </c>
      <c r="Z475">
        <f t="shared" si="698"/>
        <v>4.5357500186055812</v>
      </c>
      <c r="AA475">
        <f t="shared" si="698"/>
        <v>4.1457500186055816</v>
      </c>
      <c r="AB475">
        <f t="shared" si="698"/>
        <v>4.5357500186055812</v>
      </c>
      <c r="AC475">
        <f t="shared" si="698"/>
        <v>4.5357500186055812</v>
      </c>
      <c r="AD475">
        <f t="shared" si="698"/>
        <v>4.5357500186055812</v>
      </c>
      <c r="AE475">
        <f t="shared" si="698"/>
        <v>4.5357500186055812</v>
      </c>
      <c r="AF475">
        <f t="shared" si="698"/>
        <v>4.5357500186055812</v>
      </c>
      <c r="AG475">
        <f t="shared" si="698"/>
        <v>4.5357500186055812</v>
      </c>
      <c r="AH475">
        <f t="shared" ref="AH475:BH475" si="699">$A475-0.2*Ruthlessness+AH461*AH428/AH$90-3*0.13*AH16</f>
        <v>4.5357500186055812</v>
      </c>
      <c r="AI475">
        <f t="shared" si="699"/>
        <v>4.5357500186055812</v>
      </c>
      <c r="AJ475">
        <f t="shared" si="699"/>
        <v>4.5357500186055812</v>
      </c>
      <c r="AK475">
        <f t="shared" si="699"/>
        <v>4.5357500186055812</v>
      </c>
      <c r="AL475">
        <f t="shared" si="699"/>
        <v>4.5357500186055812</v>
      </c>
      <c r="AM475">
        <f t="shared" si="699"/>
        <v>4.53963781293597</v>
      </c>
      <c r="AN475">
        <f t="shared" si="699"/>
        <v>4.5357500186055812</v>
      </c>
      <c r="AO475">
        <f t="shared" si="699"/>
        <v>4.5386574703722342</v>
      </c>
      <c r="AP475">
        <f t="shared" si="699"/>
        <v>4.5357500186055812</v>
      </c>
      <c r="AQ475">
        <f t="shared" si="699"/>
        <v>4.5357500186055812</v>
      </c>
      <c r="AR475">
        <f t="shared" si="699"/>
        <v>4.5357500186055812</v>
      </c>
      <c r="AS475">
        <f t="shared" si="699"/>
        <v>4.5576250186055809</v>
      </c>
      <c r="AT475">
        <f t="shared" si="699"/>
        <v>4.5357500186055812</v>
      </c>
      <c r="AU475">
        <f t="shared" si="699"/>
        <v>4.5357500186055812</v>
      </c>
      <c r="AV475">
        <f t="shared" si="699"/>
        <v>4.5357500186055812</v>
      </c>
      <c r="AW475">
        <f t="shared" si="699"/>
        <v>4.5357500186055812</v>
      </c>
      <c r="AX475">
        <f t="shared" si="699"/>
        <v>4.5357500186055812</v>
      </c>
      <c r="AY475">
        <f t="shared" si="699"/>
        <v>4.5357500186055812</v>
      </c>
      <c r="AZ475">
        <f t="shared" si="699"/>
        <v>4.5357500186055812</v>
      </c>
      <c r="BA475">
        <f t="shared" si="699"/>
        <v>4.5357500186055812</v>
      </c>
      <c r="BB475">
        <f t="shared" si="699"/>
        <v>4.5357500186055812</v>
      </c>
      <c r="BC475">
        <f t="shared" si="699"/>
        <v>4.5357500186055812</v>
      </c>
      <c r="BD475">
        <f t="shared" si="699"/>
        <v>4.5357500186055812</v>
      </c>
      <c r="BE475">
        <f t="shared" si="699"/>
        <v>4.5357500186055812</v>
      </c>
      <c r="BF475">
        <f t="shared" si="699"/>
        <v>4.5357500186055812</v>
      </c>
      <c r="BG475">
        <f t="shared" si="699"/>
        <v>4.5357500186055812</v>
      </c>
      <c r="BH475">
        <f t="shared" si="699"/>
        <v>4.5357500186055812</v>
      </c>
    </row>
    <row r="476" spans="1:60" x14ac:dyDescent="0.25">
      <c r="A476">
        <f>5</f>
        <v>5</v>
      </c>
      <c r="B476">
        <f t="shared" ref="B476:AG476" si="700">$A476-0.2*Ruthlessness+B462*B428/B$90-3*0.13*B16</f>
        <v>5.5357500186055812</v>
      </c>
      <c r="C476">
        <f t="shared" si="700"/>
        <v>5.5358077686055811</v>
      </c>
      <c r="D476">
        <f t="shared" si="700"/>
        <v>5.5357500186055812</v>
      </c>
      <c r="E476">
        <f t="shared" si="700"/>
        <v>5.5358453220791786</v>
      </c>
      <c r="F476">
        <f t="shared" si="700"/>
        <v>5.5357500186055812</v>
      </c>
      <c r="G476">
        <f t="shared" si="700"/>
        <v>5.5357500186055812</v>
      </c>
      <c r="H476">
        <f t="shared" si="700"/>
        <v>5.536018519561785</v>
      </c>
      <c r="I476">
        <f t="shared" si="700"/>
        <v>5.5356720667150707</v>
      </c>
      <c r="J476">
        <f t="shared" si="700"/>
        <v>5.5357500186055812</v>
      </c>
      <c r="K476">
        <f t="shared" si="700"/>
        <v>5.5357500186055812</v>
      </c>
      <c r="L476">
        <f t="shared" si="700"/>
        <v>5.5357500186055812</v>
      </c>
      <c r="M476">
        <f t="shared" si="700"/>
        <v>5.5357500186055812</v>
      </c>
      <c r="N476">
        <f t="shared" si="700"/>
        <v>5.5357500186055812</v>
      </c>
      <c r="O476">
        <f t="shared" si="700"/>
        <v>5.5357500186055812</v>
      </c>
      <c r="P476">
        <f t="shared" si="700"/>
        <v>5.5357500186055812</v>
      </c>
      <c r="Q476">
        <f t="shared" si="700"/>
        <v>5.5357500186055812</v>
      </c>
      <c r="R476">
        <f t="shared" si="700"/>
        <v>5.5357500186055812</v>
      </c>
      <c r="S476">
        <f t="shared" si="700"/>
        <v>5.5357500186055812</v>
      </c>
      <c r="T476">
        <f t="shared" si="700"/>
        <v>5.5357500186055812</v>
      </c>
      <c r="U476">
        <f t="shared" si="700"/>
        <v>5.5138750186055816</v>
      </c>
      <c r="V476">
        <f t="shared" si="700"/>
        <v>5.5138750186055816</v>
      </c>
      <c r="W476">
        <f t="shared" si="700"/>
        <v>5.5357500186055812</v>
      </c>
      <c r="X476">
        <f t="shared" si="700"/>
        <v>5.5357500186055812</v>
      </c>
      <c r="Y476">
        <f t="shared" si="700"/>
        <v>5.5357500186055812</v>
      </c>
      <c r="Z476">
        <f t="shared" si="700"/>
        <v>5.5357500186055812</v>
      </c>
      <c r="AA476">
        <f t="shared" si="700"/>
        <v>5.1457500186055816</v>
      </c>
      <c r="AB476">
        <f t="shared" si="700"/>
        <v>5.5357500186055812</v>
      </c>
      <c r="AC476">
        <f t="shared" si="700"/>
        <v>5.5357500186055812</v>
      </c>
      <c r="AD476">
        <f t="shared" si="700"/>
        <v>5.5357500186055812</v>
      </c>
      <c r="AE476">
        <f t="shared" si="700"/>
        <v>5.5357500186055812</v>
      </c>
      <c r="AF476">
        <f t="shared" si="700"/>
        <v>5.5357500186055812</v>
      </c>
      <c r="AG476">
        <f t="shared" si="700"/>
        <v>5.5357500186055812</v>
      </c>
      <c r="AH476">
        <f t="shared" ref="AH476:BH476" si="701">$A476-0.2*Ruthlessness+AH462*AH428/AH$90-3*0.13*AH16</f>
        <v>5.5357500186055812</v>
      </c>
      <c r="AI476">
        <f t="shared" si="701"/>
        <v>5.5357500186055812</v>
      </c>
      <c r="AJ476">
        <f t="shared" si="701"/>
        <v>5.5357500186055812</v>
      </c>
      <c r="AK476">
        <f t="shared" si="701"/>
        <v>5.5357500186055812</v>
      </c>
      <c r="AL476">
        <f t="shared" si="701"/>
        <v>5.5357500186055812</v>
      </c>
      <c r="AM476">
        <f t="shared" si="701"/>
        <v>5.5396378129359709</v>
      </c>
      <c r="AN476">
        <f t="shared" si="701"/>
        <v>5.5357500186055812</v>
      </c>
      <c r="AO476">
        <f t="shared" si="701"/>
        <v>5.5386574703722351</v>
      </c>
      <c r="AP476">
        <f t="shared" si="701"/>
        <v>5.5357500186055812</v>
      </c>
      <c r="AQ476">
        <f t="shared" si="701"/>
        <v>5.5357500186055812</v>
      </c>
      <c r="AR476">
        <f t="shared" si="701"/>
        <v>5.5357500186055812</v>
      </c>
      <c r="AS476">
        <f t="shared" si="701"/>
        <v>5.5576250186055809</v>
      </c>
      <c r="AT476">
        <f t="shared" si="701"/>
        <v>5.5357500186055812</v>
      </c>
      <c r="AU476">
        <f t="shared" si="701"/>
        <v>5.5357500186055812</v>
      </c>
      <c r="AV476">
        <f t="shared" si="701"/>
        <v>5.5357500186055812</v>
      </c>
      <c r="AW476">
        <f t="shared" si="701"/>
        <v>5.5357500186055812</v>
      </c>
      <c r="AX476">
        <f t="shared" si="701"/>
        <v>5.5357500186055812</v>
      </c>
      <c r="AY476">
        <f t="shared" si="701"/>
        <v>5.5357500186055812</v>
      </c>
      <c r="AZ476">
        <f t="shared" si="701"/>
        <v>5.5357500186055812</v>
      </c>
      <c r="BA476">
        <f t="shared" si="701"/>
        <v>5.5357500186055812</v>
      </c>
      <c r="BB476">
        <f t="shared" si="701"/>
        <v>5.5357500186055812</v>
      </c>
      <c r="BC476">
        <f t="shared" si="701"/>
        <v>5.5357500186055812</v>
      </c>
      <c r="BD476">
        <f t="shared" si="701"/>
        <v>5.5357500186055812</v>
      </c>
      <c r="BE476">
        <f t="shared" si="701"/>
        <v>5.5357500186055812</v>
      </c>
      <c r="BF476">
        <f t="shared" si="701"/>
        <v>5.5357500186055812</v>
      </c>
      <c r="BG476">
        <f t="shared" si="701"/>
        <v>5.5357500186055812</v>
      </c>
      <c r="BH476">
        <f t="shared" si="701"/>
        <v>5.5357500186055812</v>
      </c>
    </row>
    <row r="478" spans="1:60" x14ac:dyDescent="0.25">
      <c r="A478" t="s">
        <v>759</v>
      </c>
    </row>
    <row r="479" spans="1:60" x14ac:dyDescent="0.25">
      <c r="A479">
        <f>1</f>
        <v>1</v>
      </c>
      <c r="B479">
        <f t="shared" ref="B479:AG479" si="702">B465/B472</f>
        <v>-1749.5175835293107</v>
      </c>
      <c r="C479">
        <f t="shared" si="702"/>
        <v>-1749.848224123404</v>
      </c>
      <c r="D479">
        <f t="shared" si="702"/>
        <v>-1749.7211635386179</v>
      </c>
      <c r="E479">
        <f t="shared" si="702"/>
        <v>-1749.7590962890322</v>
      </c>
      <c r="F479">
        <f t="shared" si="702"/>
        <v>-1749.5016085543621</v>
      </c>
      <c r="G479">
        <f t="shared" si="702"/>
        <v>-1749.3334442335567</v>
      </c>
      <c r="H479">
        <f t="shared" si="702"/>
        <v>-1749.7348118719835</v>
      </c>
      <c r="I479">
        <f t="shared" si="702"/>
        <v>-1749.3842159619903</v>
      </c>
      <c r="J479">
        <f t="shared" si="702"/>
        <v>-1749.5295910689304</v>
      </c>
      <c r="K479">
        <f t="shared" si="702"/>
        <v>-1749.8567440369941</v>
      </c>
      <c r="L479">
        <f t="shared" si="702"/>
        <v>-1752.8800091279195</v>
      </c>
      <c r="M479">
        <f t="shared" si="702"/>
        <v>-1749.6210580225838</v>
      </c>
      <c r="N479">
        <f t="shared" si="702"/>
        <v>-1706.4858920458237</v>
      </c>
      <c r="O479">
        <f t="shared" si="702"/>
        <v>-1749.6210580225838</v>
      </c>
      <c r="P479">
        <f t="shared" si="702"/>
        <v>-1792.7590285122133</v>
      </c>
      <c r="Q479">
        <f t="shared" si="702"/>
        <v>-1749.6210580225838</v>
      </c>
      <c r="R479">
        <f t="shared" si="702"/>
        <v>-1749.4546282147737</v>
      </c>
      <c r="S479">
        <f t="shared" si="702"/>
        <v>-1749.3109567896124</v>
      </c>
      <c r="T479">
        <f t="shared" si="702"/>
        <v>-1749.6210580225838</v>
      </c>
      <c r="U479">
        <f t="shared" si="702"/>
        <v>-1708.6176798941951</v>
      </c>
      <c r="V479">
        <f t="shared" si="702"/>
        <v>-1708.6176798941951</v>
      </c>
      <c r="W479">
        <f t="shared" si="702"/>
        <v>-1749.6210580225838</v>
      </c>
      <c r="X479">
        <f t="shared" si="702"/>
        <v>-1749.6210580225838</v>
      </c>
      <c r="Y479">
        <f t="shared" si="702"/>
        <v>-1749.6210580225838</v>
      </c>
      <c r="Z479">
        <f t="shared" si="702"/>
        <v>-1750.2189191035466</v>
      </c>
      <c r="AA479">
        <f t="shared" si="702"/>
        <v>-2345.2048719510176</v>
      </c>
      <c r="AB479">
        <f t="shared" si="702"/>
        <v>-1749.8247996072246</v>
      </c>
      <c r="AC479">
        <f t="shared" si="702"/>
        <v>-1749.6210580225838</v>
      </c>
      <c r="AD479">
        <f t="shared" si="702"/>
        <v>-1806.3815233755802</v>
      </c>
      <c r="AE479">
        <f t="shared" si="702"/>
        <v>-1749.6210580225838</v>
      </c>
      <c r="AF479">
        <f t="shared" si="702"/>
        <v>-1749.6210580225838</v>
      </c>
      <c r="AG479">
        <f t="shared" si="702"/>
        <v>-1749.6210580225838</v>
      </c>
      <c r="AH479">
        <f t="shared" ref="AH479:BH479" si="703">AH465/AH472</f>
        <v>-1749.6210580225838</v>
      </c>
      <c r="AI479">
        <f t="shared" si="703"/>
        <v>-1800.3322645952624</v>
      </c>
      <c r="AJ479">
        <f t="shared" si="703"/>
        <v>-1749.6210580225838</v>
      </c>
      <c r="AK479">
        <f t="shared" si="703"/>
        <v>-1801.0050359478084</v>
      </c>
      <c r="AL479">
        <f t="shared" si="703"/>
        <v>-1704.033349743044</v>
      </c>
      <c r="AM479">
        <f t="shared" si="703"/>
        <v>-1772.1301054109026</v>
      </c>
      <c r="AN479">
        <f t="shared" si="703"/>
        <v>-1715.5275396669572</v>
      </c>
      <c r="AO479">
        <f t="shared" si="703"/>
        <v>-1766.4255095745514</v>
      </c>
      <c r="AP479">
        <f t="shared" si="703"/>
        <v>-1705.8813754645455</v>
      </c>
      <c r="AQ479">
        <f t="shared" si="703"/>
        <v>-1749.6210580225838</v>
      </c>
      <c r="AR479">
        <f t="shared" si="703"/>
        <v>-1749.7928091615074</v>
      </c>
      <c r="AS479">
        <f t="shared" si="703"/>
        <v>-1837.64867366965</v>
      </c>
      <c r="AT479">
        <f t="shared" si="703"/>
        <v>-1749.6210580225838</v>
      </c>
      <c r="AU479">
        <f t="shared" si="703"/>
        <v>-1749.6210580225838</v>
      </c>
      <c r="AV479">
        <f t="shared" si="703"/>
        <v>-1749.6210580225838</v>
      </c>
      <c r="AW479">
        <f t="shared" si="703"/>
        <v>-1749.6210580225838</v>
      </c>
      <c r="AX479">
        <f t="shared" si="703"/>
        <v>-1749.6210580225838</v>
      </c>
      <c r="AY479">
        <f t="shared" si="703"/>
        <v>-1749.6210580225838</v>
      </c>
      <c r="AZ479">
        <f t="shared" si="703"/>
        <v>-1749.6210580225838</v>
      </c>
      <c r="BA479">
        <f t="shared" si="703"/>
        <v>-1749.6210580225838</v>
      </c>
      <c r="BB479">
        <f t="shared" si="703"/>
        <v>-1749.6210580225838</v>
      </c>
      <c r="BC479">
        <f t="shared" si="703"/>
        <v>-1752.9910470623931</v>
      </c>
      <c r="BD479">
        <f t="shared" si="703"/>
        <v>-1753.4607182510831</v>
      </c>
      <c r="BE479">
        <f t="shared" si="703"/>
        <v>-1749.6210580225838</v>
      </c>
      <c r="BF479">
        <f t="shared" si="703"/>
        <v>-1749.6210580225838</v>
      </c>
      <c r="BG479">
        <f t="shared" si="703"/>
        <v>-1749.6210580225838</v>
      </c>
      <c r="BH479">
        <f t="shared" si="703"/>
        <v>-1749.6210580225838</v>
      </c>
    </row>
    <row r="480" spans="1:60" x14ac:dyDescent="0.25">
      <c r="A480">
        <f>2</f>
        <v>2</v>
      </c>
      <c r="B480">
        <f t="shared" ref="B480:AG480" si="704">B466/B473</f>
        <v>-469.42873519812196</v>
      </c>
      <c r="C480">
        <f t="shared" si="704"/>
        <v>-469.53995788121728</v>
      </c>
      <c r="D480">
        <f t="shared" si="704"/>
        <v>-469.50012535191297</v>
      </c>
      <c r="E480">
        <f t="shared" si="704"/>
        <v>-469.52231894345016</v>
      </c>
      <c r="F480">
        <f t="shared" si="704"/>
        <v>-469.42313319465291</v>
      </c>
      <c r="G480">
        <f t="shared" si="704"/>
        <v>-469.32128626301119</v>
      </c>
      <c r="H480">
        <f t="shared" si="704"/>
        <v>-469.70013824001785</v>
      </c>
      <c r="I480">
        <f t="shared" si="704"/>
        <v>-469.31283143963992</v>
      </c>
      <c r="J480">
        <f t="shared" si="704"/>
        <v>-469.43294592639029</v>
      </c>
      <c r="K480">
        <f t="shared" si="704"/>
        <v>-469.48116564125996</v>
      </c>
      <c r="L480">
        <f t="shared" si="704"/>
        <v>-471.43876635943525</v>
      </c>
      <c r="M480">
        <f t="shared" si="704"/>
        <v>-469.46502098086341</v>
      </c>
      <c r="N480">
        <f t="shared" si="704"/>
        <v>-443.44347876230432</v>
      </c>
      <c r="O480">
        <f t="shared" si="704"/>
        <v>-469.46502098086341</v>
      </c>
      <c r="P480">
        <f t="shared" si="704"/>
        <v>-495.48922734862879</v>
      </c>
      <c r="Q480">
        <f t="shared" si="704"/>
        <v>-469.46502098086341</v>
      </c>
      <c r="R480">
        <f t="shared" si="704"/>
        <v>-469.40665842544666</v>
      </c>
      <c r="S480">
        <f t="shared" si="704"/>
        <v>-469.35627663613195</v>
      </c>
      <c r="T480">
        <f t="shared" si="704"/>
        <v>-469.46502098086341</v>
      </c>
      <c r="U480">
        <f t="shared" si="704"/>
        <v>-456.97319311321189</v>
      </c>
      <c r="V480">
        <f t="shared" si="704"/>
        <v>-456.97319311321189</v>
      </c>
      <c r="W480">
        <f t="shared" si="704"/>
        <v>-469.46502098086341</v>
      </c>
      <c r="X480">
        <f t="shared" si="704"/>
        <v>-469.46502098086341</v>
      </c>
      <c r="Y480">
        <f t="shared" si="704"/>
        <v>-469.46502098086341</v>
      </c>
      <c r="Z480">
        <f t="shared" si="704"/>
        <v>-469.67467513433667</v>
      </c>
      <c r="AA480">
        <f t="shared" si="704"/>
        <v>-554.80270340693562</v>
      </c>
      <c r="AB480">
        <f t="shared" si="704"/>
        <v>-469.53646779487303</v>
      </c>
      <c r="AC480">
        <f t="shared" si="704"/>
        <v>-469.46502098086341</v>
      </c>
      <c r="AD480">
        <f t="shared" si="704"/>
        <v>-478.23998899664286</v>
      </c>
      <c r="AE480">
        <f t="shared" si="704"/>
        <v>-469.46502098086341</v>
      </c>
      <c r="AF480">
        <f t="shared" si="704"/>
        <v>-469.46502098086341</v>
      </c>
      <c r="AG480">
        <f t="shared" si="704"/>
        <v>-469.46502098086341</v>
      </c>
      <c r="AH480">
        <f t="shared" ref="AH480:BH480" si="705">AH466/AH473</f>
        <v>-469.46502098086341</v>
      </c>
      <c r="AI480">
        <f t="shared" si="705"/>
        <v>-477.30479489420492</v>
      </c>
      <c r="AJ480">
        <f t="shared" si="705"/>
        <v>-469.46502098086341</v>
      </c>
      <c r="AK480">
        <f t="shared" si="705"/>
        <v>-477.40880297583209</v>
      </c>
      <c r="AL480">
        <f t="shared" si="705"/>
        <v>-453.47861093936757</v>
      </c>
      <c r="AM480">
        <f t="shared" si="705"/>
        <v>-477.04738573978278</v>
      </c>
      <c r="AN480">
        <f t="shared" si="705"/>
        <v>-457.50932097400562</v>
      </c>
      <c r="AO480">
        <f t="shared" si="705"/>
        <v>-475.12399296451952</v>
      </c>
      <c r="AP480">
        <f t="shared" si="705"/>
        <v>-456.46485918772385</v>
      </c>
      <c r="AQ480">
        <f t="shared" si="705"/>
        <v>-469.46502098086341</v>
      </c>
      <c r="AR480">
        <f t="shared" si="705"/>
        <v>-469.52524958711552</v>
      </c>
      <c r="AS480">
        <f t="shared" si="705"/>
        <v>-534.0226497615497</v>
      </c>
      <c r="AT480">
        <f t="shared" si="705"/>
        <v>-469.46502098086341</v>
      </c>
      <c r="AU480">
        <f t="shared" si="705"/>
        <v>-469.46502098086341</v>
      </c>
      <c r="AV480">
        <f t="shared" si="705"/>
        <v>-469.46502098086341</v>
      </c>
      <c r="AW480">
        <f t="shared" si="705"/>
        <v>-469.46502098086341</v>
      </c>
      <c r="AX480">
        <f t="shared" si="705"/>
        <v>-469.46502098086341</v>
      </c>
      <c r="AY480">
        <f t="shared" si="705"/>
        <v>-469.46502098086341</v>
      </c>
      <c r="AZ480">
        <f t="shared" si="705"/>
        <v>-469.46502098086341</v>
      </c>
      <c r="BA480">
        <f t="shared" si="705"/>
        <v>-469.46502098086341</v>
      </c>
      <c r="BB480">
        <f t="shared" si="705"/>
        <v>-469.46502098086341</v>
      </c>
      <c r="BC480">
        <f t="shared" si="705"/>
        <v>-470.64678748457487</v>
      </c>
      <c r="BD480">
        <f t="shared" si="705"/>
        <v>-470.81148881505283</v>
      </c>
      <c r="BE480">
        <f t="shared" si="705"/>
        <v>-469.46502098086341</v>
      </c>
      <c r="BF480">
        <f t="shared" si="705"/>
        <v>-469.46502098086341</v>
      </c>
      <c r="BG480">
        <f t="shared" si="705"/>
        <v>-469.46502098086341</v>
      </c>
      <c r="BH480">
        <f t="shared" si="705"/>
        <v>-469.46502098086341</v>
      </c>
    </row>
    <row r="481" spans="1:60" x14ac:dyDescent="0.25">
      <c r="A481">
        <f>3</f>
        <v>3</v>
      </c>
      <c r="B481">
        <f t="shared" ref="B481:AG481" si="706">B467/B474</f>
        <v>86.576769234209038</v>
      </c>
      <c r="C481">
        <f t="shared" si="706"/>
        <v>86.572678943535237</v>
      </c>
      <c r="D481">
        <f t="shared" si="706"/>
        <v>86.562795631927713</v>
      </c>
      <c r="E481">
        <f t="shared" si="706"/>
        <v>86.566957180123836</v>
      </c>
      <c r="F481">
        <f t="shared" si="706"/>
        <v>86.577865746323127</v>
      </c>
      <c r="G481">
        <f t="shared" si="706"/>
        <v>86.650907776287497</v>
      </c>
      <c r="H481">
        <f t="shared" si="706"/>
        <v>86.336815045958943</v>
      </c>
      <c r="I481">
        <f t="shared" si="706"/>
        <v>86.669123764316623</v>
      </c>
      <c r="J481">
        <f t="shared" si="706"/>
        <v>86.575945044331107</v>
      </c>
      <c r="K481">
        <f t="shared" si="706"/>
        <v>86.648879751162468</v>
      </c>
      <c r="L481">
        <f t="shared" si="706"/>
        <v>85.154149448504512</v>
      </c>
      <c r="M481">
        <f t="shared" si="706"/>
        <v>86.569666810841454</v>
      </c>
      <c r="N481">
        <f t="shared" si="706"/>
        <v>105.15792108009262</v>
      </c>
      <c r="O481">
        <f t="shared" si="706"/>
        <v>86.569666810841454</v>
      </c>
      <c r="P481">
        <f t="shared" si="706"/>
        <v>67.978809359221799</v>
      </c>
      <c r="Q481">
        <f t="shared" si="706"/>
        <v>86.569666810841454</v>
      </c>
      <c r="R481">
        <f t="shared" si="706"/>
        <v>86.581090446934112</v>
      </c>
      <c r="S481">
        <f t="shared" si="706"/>
        <v>86.590951962124748</v>
      </c>
      <c r="T481">
        <f t="shared" si="706"/>
        <v>86.569666810841454</v>
      </c>
      <c r="U481">
        <f t="shared" si="706"/>
        <v>82.270038555586822</v>
      </c>
      <c r="V481">
        <f t="shared" si="706"/>
        <v>82.270038555586822</v>
      </c>
      <c r="W481">
        <f t="shared" si="706"/>
        <v>86.569666810841454</v>
      </c>
      <c r="X481">
        <f t="shared" si="706"/>
        <v>86.569666810841454</v>
      </c>
      <c r="Y481">
        <f t="shared" si="706"/>
        <v>86.569666810841454</v>
      </c>
      <c r="Z481">
        <f t="shared" si="706"/>
        <v>86.528630006722182</v>
      </c>
      <c r="AA481">
        <f t="shared" si="706"/>
        <v>97.300389905659912</v>
      </c>
      <c r="AB481">
        <f t="shared" si="706"/>
        <v>86.555682118132793</v>
      </c>
      <c r="AC481">
        <f t="shared" si="706"/>
        <v>86.569666810841454</v>
      </c>
      <c r="AD481">
        <f t="shared" si="706"/>
        <v>98.637158822112127</v>
      </c>
      <c r="AE481">
        <f t="shared" si="706"/>
        <v>86.569666810841454</v>
      </c>
      <c r="AF481">
        <f t="shared" si="706"/>
        <v>86.569666810841454</v>
      </c>
      <c r="AG481">
        <f t="shared" si="706"/>
        <v>86.569666810841454</v>
      </c>
      <c r="AH481">
        <f t="shared" ref="AH481:BH481" si="707">AH467/AH474</f>
        <v>86.569666810841454</v>
      </c>
      <c r="AI481">
        <f t="shared" si="707"/>
        <v>97.351063273733004</v>
      </c>
      <c r="AJ481">
        <f t="shared" si="707"/>
        <v>86.569666810841454</v>
      </c>
      <c r="AK481">
        <f t="shared" si="707"/>
        <v>97.494097035929585</v>
      </c>
      <c r="AL481">
        <f t="shared" si="707"/>
        <v>89.698778095183329</v>
      </c>
      <c r="AM481">
        <f t="shared" si="707"/>
        <v>86.275313209382517</v>
      </c>
      <c r="AN481">
        <f t="shared" si="707"/>
        <v>88.909824213695558</v>
      </c>
      <c r="AO481">
        <f t="shared" si="707"/>
        <v>86.351860991478361</v>
      </c>
      <c r="AP481">
        <f t="shared" si="707"/>
        <v>86.218143858678346</v>
      </c>
      <c r="AQ481">
        <f t="shared" si="707"/>
        <v>86.569666810841454</v>
      </c>
      <c r="AR481">
        <f t="shared" si="707"/>
        <v>86.557877921968128</v>
      </c>
      <c r="AS481">
        <f t="shared" si="707"/>
        <v>36.740288750855925</v>
      </c>
      <c r="AT481">
        <f t="shared" si="707"/>
        <v>86.569666810841454</v>
      </c>
      <c r="AU481">
        <f t="shared" si="707"/>
        <v>86.569666810841454</v>
      </c>
      <c r="AV481">
        <f t="shared" si="707"/>
        <v>86.569666810841454</v>
      </c>
      <c r="AW481">
        <f t="shared" si="707"/>
        <v>86.569666810841454</v>
      </c>
      <c r="AX481">
        <f t="shared" si="707"/>
        <v>86.569666810841454</v>
      </c>
      <c r="AY481">
        <f t="shared" si="707"/>
        <v>86.569666810841454</v>
      </c>
      <c r="AZ481">
        <f t="shared" si="707"/>
        <v>86.569666810841454</v>
      </c>
      <c r="BA481">
        <f t="shared" si="707"/>
        <v>86.569666810841454</v>
      </c>
      <c r="BB481">
        <f t="shared" si="707"/>
        <v>86.569666810841454</v>
      </c>
      <c r="BC481">
        <f t="shared" si="707"/>
        <v>86.338352907806126</v>
      </c>
      <c r="BD481">
        <f t="shared" si="707"/>
        <v>86.306114976312998</v>
      </c>
      <c r="BE481">
        <f t="shared" si="707"/>
        <v>86.569666810841454</v>
      </c>
      <c r="BF481">
        <f t="shared" si="707"/>
        <v>86.569666810841454</v>
      </c>
      <c r="BG481">
        <f t="shared" si="707"/>
        <v>86.569666810841454</v>
      </c>
      <c r="BH481">
        <f t="shared" si="707"/>
        <v>86.569666810841454</v>
      </c>
    </row>
    <row r="482" spans="1:60" x14ac:dyDescent="0.25">
      <c r="A482">
        <f>4</f>
        <v>4</v>
      </c>
      <c r="B482">
        <f t="shared" ref="B482:AG482" si="708">B468/B475</f>
        <v>397.41642363000602</v>
      </c>
      <c r="C482">
        <f t="shared" si="708"/>
        <v>397.47534868199915</v>
      </c>
      <c r="D482">
        <f t="shared" si="708"/>
        <v>397.43454924416369</v>
      </c>
      <c r="E482">
        <f t="shared" si="708"/>
        <v>397.45859686019179</v>
      </c>
      <c r="F482">
        <f t="shared" si="708"/>
        <v>397.41500130846708</v>
      </c>
      <c r="G482">
        <f t="shared" si="708"/>
        <v>397.47193971065991</v>
      </c>
      <c r="H482">
        <f t="shared" si="708"/>
        <v>397.20856413885667</v>
      </c>
      <c r="I482">
        <f t="shared" si="708"/>
        <v>397.49139942088374</v>
      </c>
      <c r="J482">
        <f t="shared" si="708"/>
        <v>397.41749271351222</v>
      </c>
      <c r="K482">
        <f t="shared" si="708"/>
        <v>397.55815984074206</v>
      </c>
      <c r="L482">
        <f t="shared" si="708"/>
        <v>396.32220122081475</v>
      </c>
      <c r="M482">
        <f t="shared" si="708"/>
        <v>397.42563641443689</v>
      </c>
      <c r="N482">
        <f t="shared" si="708"/>
        <v>411.8582471895711</v>
      </c>
      <c r="O482">
        <f t="shared" si="708"/>
        <v>397.42563641443689</v>
      </c>
      <c r="P482">
        <f t="shared" si="708"/>
        <v>382.99045654096864</v>
      </c>
      <c r="Q482">
        <f t="shared" si="708"/>
        <v>397.42563641443689</v>
      </c>
      <c r="R482">
        <f t="shared" si="708"/>
        <v>397.41081844438668</v>
      </c>
      <c r="S482">
        <f t="shared" si="708"/>
        <v>397.39802675218226</v>
      </c>
      <c r="T482">
        <f t="shared" si="708"/>
        <v>397.42563641443689</v>
      </c>
      <c r="U482">
        <f t="shared" si="708"/>
        <v>382.586304171444</v>
      </c>
      <c r="V482">
        <f t="shared" si="708"/>
        <v>382.586304171444</v>
      </c>
      <c r="W482">
        <f t="shared" si="708"/>
        <v>397.42563641443689</v>
      </c>
      <c r="X482">
        <f t="shared" si="708"/>
        <v>397.42563641443689</v>
      </c>
      <c r="Y482">
        <f t="shared" si="708"/>
        <v>397.42563641443689</v>
      </c>
      <c r="Z482">
        <f t="shared" si="708"/>
        <v>397.47886658821682</v>
      </c>
      <c r="AA482">
        <f t="shared" si="708"/>
        <v>434.81476446481247</v>
      </c>
      <c r="AB482">
        <f t="shared" si="708"/>
        <v>397.44377641435011</v>
      </c>
      <c r="AC482">
        <f t="shared" si="708"/>
        <v>397.42563641443689</v>
      </c>
      <c r="AD482">
        <f t="shared" si="708"/>
        <v>421.14528478013256</v>
      </c>
      <c r="AE482">
        <f t="shared" si="708"/>
        <v>397.42563641443689</v>
      </c>
      <c r="AF482">
        <f t="shared" si="708"/>
        <v>397.42563641443689</v>
      </c>
      <c r="AG482">
        <f t="shared" si="708"/>
        <v>397.42563641443689</v>
      </c>
      <c r="AH482">
        <f t="shared" ref="AH482:BH482" si="709">AH468/AH475</f>
        <v>397.42563641443689</v>
      </c>
      <c r="AI482">
        <f t="shared" si="709"/>
        <v>418.61735816736893</v>
      </c>
      <c r="AJ482">
        <f t="shared" si="709"/>
        <v>397.42563641443689</v>
      </c>
      <c r="AK482">
        <f t="shared" si="709"/>
        <v>418.8985027949135</v>
      </c>
      <c r="AL482">
        <f t="shared" si="709"/>
        <v>393.36676435998493</v>
      </c>
      <c r="AM482">
        <f t="shared" si="709"/>
        <v>401.41843389177819</v>
      </c>
      <c r="AN482">
        <f t="shared" si="709"/>
        <v>394.39014210875581</v>
      </c>
      <c r="AO482">
        <f t="shared" si="709"/>
        <v>400.40835906030549</v>
      </c>
      <c r="AP482">
        <f t="shared" si="709"/>
        <v>389.60973938909115</v>
      </c>
      <c r="AQ482">
        <f t="shared" si="709"/>
        <v>397.42563641443689</v>
      </c>
      <c r="AR482">
        <f t="shared" si="709"/>
        <v>397.44092816575341</v>
      </c>
      <c r="AS482">
        <f t="shared" si="709"/>
        <v>357.03815557246605</v>
      </c>
      <c r="AT482">
        <f t="shared" si="709"/>
        <v>397.42563641443689</v>
      </c>
      <c r="AU482">
        <f t="shared" si="709"/>
        <v>397.42563641443689</v>
      </c>
      <c r="AV482">
        <f t="shared" si="709"/>
        <v>397.42563641443689</v>
      </c>
      <c r="AW482">
        <f t="shared" si="709"/>
        <v>397.42563641443689</v>
      </c>
      <c r="AX482">
        <f t="shared" si="709"/>
        <v>397.42563641443689</v>
      </c>
      <c r="AY482">
        <f t="shared" si="709"/>
        <v>397.42563641443689</v>
      </c>
      <c r="AZ482">
        <f t="shared" si="709"/>
        <v>397.42563641443689</v>
      </c>
      <c r="BA482">
        <f t="shared" si="709"/>
        <v>397.42563641443689</v>
      </c>
      <c r="BB482">
        <f t="shared" si="709"/>
        <v>397.42563641443689</v>
      </c>
      <c r="BC482">
        <f t="shared" si="709"/>
        <v>397.72568120400229</v>
      </c>
      <c r="BD482">
        <f t="shared" si="709"/>
        <v>397.76749807382328</v>
      </c>
      <c r="BE482">
        <f t="shared" si="709"/>
        <v>397.42563641443689</v>
      </c>
      <c r="BF482">
        <f t="shared" si="709"/>
        <v>397.42563641443689</v>
      </c>
      <c r="BG482">
        <f t="shared" si="709"/>
        <v>397.42563641443689</v>
      </c>
      <c r="BH482">
        <f t="shared" si="709"/>
        <v>397.42563641443689</v>
      </c>
    </row>
    <row r="483" spans="1:60" x14ac:dyDescent="0.25">
      <c r="A483">
        <f>5</f>
        <v>5</v>
      </c>
      <c r="B483">
        <f t="shared" ref="B483:AG483" si="710">B469/B476</f>
        <v>595.95344392886216</v>
      </c>
      <c r="C483">
        <f t="shared" si="710"/>
        <v>596.0537894247816</v>
      </c>
      <c r="D483">
        <f t="shared" si="710"/>
        <v>595.99207169805595</v>
      </c>
      <c r="E483">
        <f t="shared" si="710"/>
        <v>596.03075447665935</v>
      </c>
      <c r="F483">
        <f t="shared" si="710"/>
        <v>595.95041279801944</v>
      </c>
      <c r="G483">
        <f t="shared" si="710"/>
        <v>595.99706561975768</v>
      </c>
      <c r="H483">
        <f t="shared" si="710"/>
        <v>595.77153102865361</v>
      </c>
      <c r="I483">
        <f t="shared" si="710"/>
        <v>596.01573838229046</v>
      </c>
      <c r="J483">
        <f t="shared" si="710"/>
        <v>595.9557222688162</v>
      </c>
      <c r="K483">
        <f t="shared" si="710"/>
        <v>596.13965090638851</v>
      </c>
      <c r="L483">
        <f t="shared" si="710"/>
        <v>595.0689728679464</v>
      </c>
      <c r="M483">
        <f t="shared" si="710"/>
        <v>595.9730774324521</v>
      </c>
      <c r="N483">
        <f t="shared" si="710"/>
        <v>607.75142880059423</v>
      </c>
      <c r="O483">
        <f t="shared" si="710"/>
        <v>595.9730774324521</v>
      </c>
      <c r="P483">
        <f t="shared" si="710"/>
        <v>584.19217873585831</v>
      </c>
      <c r="Q483">
        <f t="shared" si="710"/>
        <v>595.9730774324521</v>
      </c>
      <c r="R483">
        <f t="shared" si="710"/>
        <v>595.94149863340931</v>
      </c>
      <c r="S483">
        <f t="shared" si="710"/>
        <v>595.91423806558771</v>
      </c>
      <c r="T483">
        <f t="shared" si="710"/>
        <v>595.9730774324521</v>
      </c>
      <c r="U483">
        <f t="shared" si="710"/>
        <v>573.97145887075135</v>
      </c>
      <c r="V483">
        <f t="shared" si="710"/>
        <v>573.97145887075135</v>
      </c>
      <c r="W483">
        <f t="shared" si="710"/>
        <v>595.9730774324521</v>
      </c>
      <c r="X483">
        <f t="shared" si="710"/>
        <v>595.9730774324521</v>
      </c>
      <c r="Y483">
        <f t="shared" si="710"/>
        <v>595.9730774324521</v>
      </c>
      <c r="Z483">
        <f t="shared" si="710"/>
        <v>596.08651705711816</v>
      </c>
      <c r="AA483">
        <f t="shared" si="710"/>
        <v>641.14733915463762</v>
      </c>
      <c r="AB483">
        <f t="shared" si="710"/>
        <v>596.01173585934544</v>
      </c>
      <c r="AC483">
        <f t="shared" si="710"/>
        <v>595.9730774324521</v>
      </c>
      <c r="AD483">
        <f t="shared" si="710"/>
        <v>627.13509799856945</v>
      </c>
      <c r="AE483">
        <f t="shared" si="710"/>
        <v>595.9730774324521</v>
      </c>
      <c r="AF483">
        <f t="shared" si="710"/>
        <v>595.9730774324521</v>
      </c>
      <c r="AG483">
        <f t="shared" si="710"/>
        <v>595.9730774324521</v>
      </c>
      <c r="AH483">
        <f t="shared" ref="AH483:BH483" si="711">AH469/AH476</f>
        <v>595.9730774324521</v>
      </c>
      <c r="AI483">
        <f t="shared" si="711"/>
        <v>623.81399897118354</v>
      </c>
      <c r="AJ483">
        <f t="shared" si="711"/>
        <v>595.9730774324521</v>
      </c>
      <c r="AK483">
        <f t="shared" si="711"/>
        <v>624.18335666707173</v>
      </c>
      <c r="AL483">
        <f t="shared" si="711"/>
        <v>587.32315409525449</v>
      </c>
      <c r="AM483">
        <f t="shared" si="711"/>
        <v>602.78403650377402</v>
      </c>
      <c r="AN483">
        <f t="shared" si="711"/>
        <v>589.50408982151191</v>
      </c>
      <c r="AO483">
        <f t="shared" si="711"/>
        <v>601.05957805246078</v>
      </c>
      <c r="AP483">
        <f t="shared" si="711"/>
        <v>583.38959504298577</v>
      </c>
      <c r="AQ483">
        <f t="shared" si="711"/>
        <v>595.9730774324521</v>
      </c>
      <c r="AR483">
        <f t="shared" si="711"/>
        <v>596.00566591388349</v>
      </c>
      <c r="AS483">
        <f t="shared" si="711"/>
        <v>562.07172667447253</v>
      </c>
      <c r="AT483">
        <f t="shared" si="711"/>
        <v>595.9730774324521</v>
      </c>
      <c r="AU483">
        <f t="shared" si="711"/>
        <v>595.9730774324521</v>
      </c>
      <c r="AV483">
        <f t="shared" si="711"/>
        <v>595.9730774324521</v>
      </c>
      <c r="AW483">
        <f t="shared" si="711"/>
        <v>595.9730774324521</v>
      </c>
      <c r="AX483">
        <f t="shared" si="711"/>
        <v>595.9730774324521</v>
      </c>
      <c r="AY483">
        <f t="shared" si="711"/>
        <v>595.9730774324521</v>
      </c>
      <c r="AZ483">
        <f t="shared" si="711"/>
        <v>595.9730774324521</v>
      </c>
      <c r="BA483">
        <f t="shared" si="711"/>
        <v>595.9730774324521</v>
      </c>
      <c r="BB483">
        <f t="shared" si="711"/>
        <v>595.9730774324521</v>
      </c>
      <c r="BC483">
        <f t="shared" si="711"/>
        <v>596.61250740034632</v>
      </c>
      <c r="BD483">
        <f t="shared" si="711"/>
        <v>596.70162396112948</v>
      </c>
      <c r="BE483">
        <f t="shared" si="711"/>
        <v>595.9730774324521</v>
      </c>
      <c r="BF483">
        <f t="shared" si="711"/>
        <v>595.9730774324521</v>
      </c>
      <c r="BG483">
        <f t="shared" si="711"/>
        <v>595.9730774324521</v>
      </c>
      <c r="BH483">
        <f t="shared" si="711"/>
        <v>595.9730774324521</v>
      </c>
    </row>
    <row r="485" spans="1:60" x14ac:dyDescent="0.25">
      <c r="A485" t="s">
        <v>760</v>
      </c>
      <c r="B485">
        <f t="shared" ref="B485:AG485" si="712">MAX(B479:B483)</f>
        <v>595.95344392886216</v>
      </c>
      <c r="C485">
        <f t="shared" si="712"/>
        <v>596.0537894247816</v>
      </c>
      <c r="D485">
        <f t="shared" si="712"/>
        <v>595.99207169805595</v>
      </c>
      <c r="E485">
        <f t="shared" si="712"/>
        <v>596.03075447665935</v>
      </c>
      <c r="F485">
        <f t="shared" si="712"/>
        <v>595.95041279801944</v>
      </c>
      <c r="G485">
        <f t="shared" si="712"/>
        <v>595.99706561975768</v>
      </c>
      <c r="H485">
        <f t="shared" si="712"/>
        <v>595.77153102865361</v>
      </c>
      <c r="I485">
        <f t="shared" si="712"/>
        <v>596.01573838229046</v>
      </c>
      <c r="J485">
        <f t="shared" si="712"/>
        <v>595.9557222688162</v>
      </c>
      <c r="K485">
        <f t="shared" si="712"/>
        <v>596.13965090638851</v>
      </c>
      <c r="L485">
        <f t="shared" si="712"/>
        <v>595.0689728679464</v>
      </c>
      <c r="M485">
        <f t="shared" si="712"/>
        <v>595.9730774324521</v>
      </c>
      <c r="N485">
        <f t="shared" si="712"/>
        <v>607.75142880059423</v>
      </c>
      <c r="O485">
        <f t="shared" si="712"/>
        <v>595.9730774324521</v>
      </c>
      <c r="P485">
        <f t="shared" si="712"/>
        <v>584.19217873585831</v>
      </c>
      <c r="Q485">
        <f t="shared" si="712"/>
        <v>595.9730774324521</v>
      </c>
      <c r="R485">
        <f t="shared" si="712"/>
        <v>595.94149863340931</v>
      </c>
      <c r="S485">
        <f t="shared" si="712"/>
        <v>595.91423806558771</v>
      </c>
      <c r="T485">
        <f t="shared" si="712"/>
        <v>595.9730774324521</v>
      </c>
      <c r="U485">
        <f t="shared" si="712"/>
        <v>573.97145887075135</v>
      </c>
      <c r="V485">
        <f t="shared" si="712"/>
        <v>573.97145887075135</v>
      </c>
      <c r="W485">
        <f t="shared" si="712"/>
        <v>595.9730774324521</v>
      </c>
      <c r="X485">
        <f t="shared" si="712"/>
        <v>595.9730774324521</v>
      </c>
      <c r="Y485">
        <f t="shared" si="712"/>
        <v>595.9730774324521</v>
      </c>
      <c r="Z485">
        <f t="shared" si="712"/>
        <v>596.08651705711816</v>
      </c>
      <c r="AA485">
        <f t="shared" si="712"/>
        <v>641.14733915463762</v>
      </c>
      <c r="AB485">
        <f t="shared" si="712"/>
        <v>596.01173585934544</v>
      </c>
      <c r="AC485">
        <f t="shared" si="712"/>
        <v>595.9730774324521</v>
      </c>
      <c r="AD485">
        <f t="shared" si="712"/>
        <v>627.13509799856945</v>
      </c>
      <c r="AE485">
        <f t="shared" si="712"/>
        <v>595.9730774324521</v>
      </c>
      <c r="AF485">
        <f t="shared" si="712"/>
        <v>595.9730774324521</v>
      </c>
      <c r="AG485">
        <f t="shared" si="712"/>
        <v>595.9730774324521</v>
      </c>
      <c r="AH485">
        <f t="shared" ref="AH485:BH485" si="713">MAX(AH479:AH483)</f>
        <v>595.9730774324521</v>
      </c>
      <c r="AI485">
        <f t="shared" si="713"/>
        <v>623.81399897118354</v>
      </c>
      <c r="AJ485">
        <f t="shared" si="713"/>
        <v>595.9730774324521</v>
      </c>
      <c r="AK485">
        <f t="shared" si="713"/>
        <v>624.18335666707173</v>
      </c>
      <c r="AL485">
        <f t="shared" si="713"/>
        <v>587.32315409525449</v>
      </c>
      <c r="AM485">
        <f t="shared" si="713"/>
        <v>602.78403650377402</v>
      </c>
      <c r="AN485">
        <f t="shared" si="713"/>
        <v>589.50408982151191</v>
      </c>
      <c r="AO485">
        <f t="shared" si="713"/>
        <v>601.05957805246078</v>
      </c>
      <c r="AP485">
        <f t="shared" si="713"/>
        <v>583.38959504298577</v>
      </c>
      <c r="AQ485">
        <f t="shared" si="713"/>
        <v>595.9730774324521</v>
      </c>
      <c r="AR485">
        <f t="shared" si="713"/>
        <v>596.00566591388349</v>
      </c>
      <c r="AS485">
        <f t="shared" si="713"/>
        <v>562.07172667447253</v>
      </c>
      <c r="AT485">
        <f t="shared" si="713"/>
        <v>595.9730774324521</v>
      </c>
      <c r="AU485">
        <f t="shared" si="713"/>
        <v>595.9730774324521</v>
      </c>
      <c r="AV485">
        <f t="shared" si="713"/>
        <v>595.9730774324521</v>
      </c>
      <c r="AW485">
        <f t="shared" si="713"/>
        <v>595.9730774324521</v>
      </c>
      <c r="AX485">
        <f t="shared" si="713"/>
        <v>595.9730774324521</v>
      </c>
      <c r="AY485">
        <f t="shared" si="713"/>
        <v>595.9730774324521</v>
      </c>
      <c r="AZ485">
        <f t="shared" si="713"/>
        <v>595.9730774324521</v>
      </c>
      <c r="BA485">
        <f t="shared" si="713"/>
        <v>595.9730774324521</v>
      </c>
      <c r="BB485">
        <f t="shared" si="713"/>
        <v>595.9730774324521</v>
      </c>
      <c r="BC485">
        <f t="shared" si="713"/>
        <v>596.61250740034632</v>
      </c>
      <c r="BD485">
        <f t="shared" si="713"/>
        <v>596.70162396112948</v>
      </c>
      <c r="BE485">
        <f t="shared" si="713"/>
        <v>595.9730774324521</v>
      </c>
      <c r="BF485">
        <f t="shared" si="713"/>
        <v>595.9730774324521</v>
      </c>
      <c r="BG485">
        <f t="shared" si="713"/>
        <v>595.9730774324521</v>
      </c>
      <c r="BH485">
        <f t="shared" si="713"/>
        <v>595.9730774324521</v>
      </c>
    </row>
    <row r="486" spans="1:60" x14ac:dyDescent="0.25">
      <c r="A486" t="s">
        <v>761</v>
      </c>
      <c r="B486">
        <f t="shared" ref="B486:AG486" si="714">INDEX($A479:$A483,MATCH(B485,B479:B483,0),1)</f>
        <v>5</v>
      </c>
      <c r="C486">
        <f t="shared" si="714"/>
        <v>5</v>
      </c>
      <c r="D486">
        <f t="shared" si="714"/>
        <v>5</v>
      </c>
      <c r="E486">
        <f t="shared" si="714"/>
        <v>5</v>
      </c>
      <c r="F486">
        <f t="shared" si="714"/>
        <v>5</v>
      </c>
      <c r="G486">
        <f t="shared" si="714"/>
        <v>5</v>
      </c>
      <c r="H486">
        <f t="shared" si="714"/>
        <v>5</v>
      </c>
      <c r="I486">
        <f t="shared" si="714"/>
        <v>5</v>
      </c>
      <c r="J486">
        <f t="shared" si="714"/>
        <v>5</v>
      </c>
      <c r="K486">
        <f t="shared" si="714"/>
        <v>5</v>
      </c>
      <c r="L486">
        <f t="shared" si="714"/>
        <v>5</v>
      </c>
      <c r="M486">
        <f t="shared" si="714"/>
        <v>5</v>
      </c>
      <c r="N486">
        <f t="shared" si="714"/>
        <v>5</v>
      </c>
      <c r="O486">
        <f t="shared" si="714"/>
        <v>5</v>
      </c>
      <c r="P486">
        <f t="shared" si="714"/>
        <v>5</v>
      </c>
      <c r="Q486">
        <f t="shared" si="714"/>
        <v>5</v>
      </c>
      <c r="R486">
        <f t="shared" si="714"/>
        <v>5</v>
      </c>
      <c r="S486">
        <f t="shared" si="714"/>
        <v>5</v>
      </c>
      <c r="T486">
        <f t="shared" si="714"/>
        <v>5</v>
      </c>
      <c r="U486">
        <f t="shared" si="714"/>
        <v>5</v>
      </c>
      <c r="V486">
        <f t="shared" si="714"/>
        <v>5</v>
      </c>
      <c r="W486">
        <f t="shared" si="714"/>
        <v>5</v>
      </c>
      <c r="X486">
        <f t="shared" si="714"/>
        <v>5</v>
      </c>
      <c r="Y486">
        <f t="shared" si="714"/>
        <v>5</v>
      </c>
      <c r="Z486">
        <f t="shared" si="714"/>
        <v>5</v>
      </c>
      <c r="AA486">
        <f t="shared" si="714"/>
        <v>5</v>
      </c>
      <c r="AB486">
        <f t="shared" si="714"/>
        <v>5</v>
      </c>
      <c r="AC486">
        <f t="shared" si="714"/>
        <v>5</v>
      </c>
      <c r="AD486">
        <f t="shared" si="714"/>
        <v>5</v>
      </c>
      <c r="AE486">
        <f t="shared" si="714"/>
        <v>5</v>
      </c>
      <c r="AF486">
        <f t="shared" si="714"/>
        <v>5</v>
      </c>
      <c r="AG486">
        <f t="shared" si="714"/>
        <v>5</v>
      </c>
      <c r="AH486">
        <f t="shared" ref="AH486:BH486" si="715">INDEX($A479:$A483,MATCH(AH485,AH479:AH483,0),1)</f>
        <v>5</v>
      </c>
      <c r="AI486">
        <f t="shared" si="715"/>
        <v>5</v>
      </c>
      <c r="AJ486">
        <f t="shared" si="715"/>
        <v>5</v>
      </c>
      <c r="AK486">
        <f t="shared" si="715"/>
        <v>5</v>
      </c>
      <c r="AL486">
        <f t="shared" si="715"/>
        <v>5</v>
      </c>
      <c r="AM486">
        <f t="shared" si="715"/>
        <v>5</v>
      </c>
      <c r="AN486">
        <f t="shared" si="715"/>
        <v>5</v>
      </c>
      <c r="AO486">
        <f t="shared" si="715"/>
        <v>5</v>
      </c>
      <c r="AP486">
        <f t="shared" si="715"/>
        <v>5</v>
      </c>
      <c r="AQ486">
        <f t="shared" si="715"/>
        <v>5</v>
      </c>
      <c r="AR486">
        <f t="shared" si="715"/>
        <v>5</v>
      </c>
      <c r="AS486">
        <f t="shared" si="715"/>
        <v>5</v>
      </c>
      <c r="AT486">
        <f t="shared" si="715"/>
        <v>5</v>
      </c>
      <c r="AU486">
        <f t="shared" si="715"/>
        <v>5</v>
      </c>
      <c r="AV486">
        <f t="shared" si="715"/>
        <v>5</v>
      </c>
      <c r="AW486">
        <f t="shared" si="715"/>
        <v>5</v>
      </c>
      <c r="AX486">
        <f t="shared" si="715"/>
        <v>5</v>
      </c>
      <c r="AY486">
        <f t="shared" si="715"/>
        <v>5</v>
      </c>
      <c r="AZ486">
        <f t="shared" si="715"/>
        <v>5</v>
      </c>
      <c r="BA486">
        <f t="shared" si="715"/>
        <v>5</v>
      </c>
      <c r="BB486">
        <f t="shared" si="715"/>
        <v>5</v>
      </c>
      <c r="BC486">
        <f t="shared" si="715"/>
        <v>5</v>
      </c>
      <c r="BD486">
        <f t="shared" si="715"/>
        <v>5</v>
      </c>
      <c r="BE486">
        <f t="shared" si="715"/>
        <v>5</v>
      </c>
      <c r="BF486">
        <f t="shared" si="715"/>
        <v>5</v>
      </c>
      <c r="BG486">
        <f t="shared" si="715"/>
        <v>5</v>
      </c>
      <c r="BH486">
        <f t="shared" si="715"/>
        <v>5</v>
      </c>
    </row>
    <row r="487" spans="1:60" x14ac:dyDescent="0.25">
      <c r="A487" t="s">
        <v>762</v>
      </c>
      <c r="B487">
        <f t="shared" ref="B487:AG487" si="716">B447+B485*B428/B$90</f>
        <v>150.789168222412</v>
      </c>
      <c r="C487">
        <f t="shared" si="716"/>
        <v>150.82060022568479</v>
      </c>
      <c r="D487">
        <f t="shared" si="716"/>
        <v>150.80311507703888</v>
      </c>
      <c r="E487">
        <f t="shared" si="716"/>
        <v>150.81800214556091</v>
      </c>
      <c r="F487">
        <f t="shared" si="716"/>
        <v>150.78807380919315</v>
      </c>
      <c r="G487">
        <f t="shared" si="716"/>
        <v>150.78220888303179</v>
      </c>
      <c r="H487">
        <f t="shared" si="716"/>
        <v>150.76448567369826</v>
      </c>
      <c r="I487">
        <f t="shared" si="716"/>
        <v>150.77980830959837</v>
      </c>
      <c r="J487">
        <f t="shared" si="716"/>
        <v>150.78999083466198</v>
      </c>
      <c r="K487">
        <f t="shared" si="716"/>
        <v>150.82426777445451</v>
      </c>
      <c r="L487">
        <f t="shared" si="716"/>
        <v>150.90991724448793</v>
      </c>
      <c r="M487">
        <f t="shared" si="716"/>
        <v>150.79625705063327</v>
      </c>
      <c r="N487">
        <f t="shared" si="716"/>
        <v>149.27830633770867</v>
      </c>
      <c r="O487">
        <f t="shared" si="716"/>
        <v>150.79625705063327</v>
      </c>
      <c r="P487">
        <f t="shared" si="716"/>
        <v>152.31417820117633</v>
      </c>
      <c r="Q487">
        <f t="shared" si="716"/>
        <v>150.79625705063327</v>
      </c>
      <c r="R487">
        <f t="shared" si="716"/>
        <v>150.7848552811619</v>
      </c>
      <c r="S487">
        <f t="shared" si="716"/>
        <v>150.7750126424491</v>
      </c>
      <c r="T487">
        <f t="shared" si="716"/>
        <v>150.79625705063327</v>
      </c>
      <c r="U487">
        <f t="shared" si="716"/>
        <v>144.71246792807682</v>
      </c>
      <c r="V487">
        <f t="shared" si="716"/>
        <v>144.71246792807682</v>
      </c>
      <c r="W487">
        <f t="shared" si="716"/>
        <v>150.79625705063327</v>
      </c>
      <c r="X487">
        <f t="shared" si="716"/>
        <v>150.79625705063327</v>
      </c>
      <c r="Y487">
        <f t="shared" si="716"/>
        <v>150.79625705063327</v>
      </c>
      <c r="Z487">
        <f t="shared" si="716"/>
        <v>150.8372153039098</v>
      </c>
      <c r="AA487">
        <f t="shared" si="716"/>
        <v>152.26370275469776</v>
      </c>
      <c r="AB487">
        <f t="shared" si="716"/>
        <v>150.81021497445943</v>
      </c>
      <c r="AC487">
        <f t="shared" si="716"/>
        <v>150.79625705063327</v>
      </c>
      <c r="AD487">
        <f t="shared" si="716"/>
        <v>156.67028106094182</v>
      </c>
      <c r="AE487">
        <f t="shared" si="716"/>
        <v>150.79625705063327</v>
      </c>
      <c r="AF487">
        <f t="shared" si="716"/>
        <v>150.79625705063327</v>
      </c>
      <c r="AG487">
        <f t="shared" si="716"/>
        <v>150.79625705063327</v>
      </c>
      <c r="AH487">
        <f t="shared" ref="AH487:BH487" si="717">AH447+AH485*AH428/AH$90</f>
        <v>150.79625705063327</v>
      </c>
      <c r="AI487">
        <f t="shared" si="717"/>
        <v>156.04425569057793</v>
      </c>
      <c r="AJ487">
        <f t="shared" si="717"/>
        <v>150.79625705063327</v>
      </c>
      <c r="AK487">
        <f t="shared" si="717"/>
        <v>156.11387941646174</v>
      </c>
      <c r="AL487">
        <f t="shared" si="717"/>
        <v>147.67313537326248</v>
      </c>
      <c r="AM487">
        <f t="shared" si="717"/>
        <v>152.93403427482468</v>
      </c>
      <c r="AN487">
        <f t="shared" si="717"/>
        <v>148.46057907398702</v>
      </c>
      <c r="AO487">
        <f t="shared" si="717"/>
        <v>152.39212196473002</v>
      </c>
      <c r="AP487">
        <f t="shared" si="717"/>
        <v>147.21866408962217</v>
      </c>
      <c r="AQ487">
        <f t="shared" si="717"/>
        <v>150.79625705063327</v>
      </c>
      <c r="AR487">
        <f t="shared" si="717"/>
        <v>150.80802337373501</v>
      </c>
      <c r="AS487">
        <f t="shared" si="717"/>
        <v>155.05860161149621</v>
      </c>
      <c r="AT487">
        <f t="shared" si="717"/>
        <v>150.79625705063327</v>
      </c>
      <c r="AU487">
        <f t="shared" si="717"/>
        <v>150.79625705063327</v>
      </c>
      <c r="AV487">
        <f t="shared" si="717"/>
        <v>150.79625705063327</v>
      </c>
      <c r="AW487">
        <f t="shared" si="717"/>
        <v>150.79625705063327</v>
      </c>
      <c r="AX487">
        <f t="shared" si="717"/>
        <v>150.79625705063327</v>
      </c>
      <c r="AY487">
        <f t="shared" si="717"/>
        <v>150.79625705063327</v>
      </c>
      <c r="AZ487">
        <f t="shared" si="717"/>
        <v>150.79625705063327</v>
      </c>
      <c r="BA487">
        <f t="shared" si="717"/>
        <v>150.79625705063327</v>
      </c>
      <c r="BB487">
        <f t="shared" si="717"/>
        <v>150.79625705063327</v>
      </c>
      <c r="BC487">
        <f t="shared" si="717"/>
        <v>151.0271281827857</v>
      </c>
      <c r="BD487">
        <f t="shared" si="717"/>
        <v>151.05930440585092</v>
      </c>
      <c r="BE487">
        <f t="shared" si="717"/>
        <v>150.79625705063327</v>
      </c>
      <c r="BF487">
        <f t="shared" si="717"/>
        <v>150.79625705063327</v>
      </c>
      <c r="BG487">
        <f t="shared" si="717"/>
        <v>150.79625705063327</v>
      </c>
      <c r="BH487">
        <f t="shared" si="717"/>
        <v>150.79625705063327</v>
      </c>
    </row>
    <row r="489" spans="1:60" x14ac:dyDescent="0.25">
      <c r="A489" t="s">
        <v>763</v>
      </c>
      <c r="B489">
        <f t="shared" ref="B489:AG489" si="718">FI*BloodFrenzy*(1+0.01*B421*(B$148-1))*(1+0.2*B12)</f>
        <v>2.0109766814569121</v>
      </c>
      <c r="C489">
        <f t="shared" si="718"/>
        <v>2.0111848199017119</v>
      </c>
      <c r="D489">
        <f t="shared" si="718"/>
        <v>2.0109766814569121</v>
      </c>
      <c r="E489">
        <f t="shared" si="718"/>
        <v>2.0113201674617365</v>
      </c>
      <c r="F489">
        <f t="shared" si="718"/>
        <v>2.0109766814569121</v>
      </c>
      <c r="G489">
        <f t="shared" si="718"/>
        <v>2.0109766814569121</v>
      </c>
      <c r="H489">
        <f t="shared" si="718"/>
        <v>2.0109766814569121</v>
      </c>
      <c r="I489">
        <f t="shared" si="718"/>
        <v>2.0109766814569121</v>
      </c>
      <c r="J489">
        <f t="shared" si="718"/>
        <v>2.0109766814569121</v>
      </c>
      <c r="K489">
        <f t="shared" si="718"/>
        <v>2.0109766814569121</v>
      </c>
      <c r="L489">
        <f t="shared" si="718"/>
        <v>2.0109766814569121</v>
      </c>
      <c r="M489">
        <f t="shared" si="718"/>
        <v>2.0109766814569121</v>
      </c>
      <c r="N489">
        <f t="shared" si="718"/>
        <v>2.0109766814569121</v>
      </c>
      <c r="O489">
        <f t="shared" si="718"/>
        <v>2.0109766814569121</v>
      </c>
      <c r="P489">
        <f t="shared" si="718"/>
        <v>2.0109766814569121</v>
      </c>
      <c r="Q489">
        <f t="shared" si="718"/>
        <v>2.0109766814569121</v>
      </c>
      <c r="R489">
        <f t="shared" si="718"/>
        <v>2.0109766814569121</v>
      </c>
      <c r="S489">
        <f t="shared" si="718"/>
        <v>2.0109766814569121</v>
      </c>
      <c r="T489">
        <f t="shared" si="718"/>
        <v>2.0109766814569121</v>
      </c>
      <c r="U489">
        <f t="shared" si="718"/>
        <v>1.932136361456912</v>
      </c>
      <c r="V489">
        <f t="shared" si="718"/>
        <v>1.932136361456912</v>
      </c>
      <c r="W489">
        <f t="shared" si="718"/>
        <v>2.0109766814569121</v>
      </c>
      <c r="X489">
        <f t="shared" si="718"/>
        <v>2.0109766814569121</v>
      </c>
      <c r="Y489">
        <f t="shared" si="718"/>
        <v>2.0109766814569121</v>
      </c>
      <c r="Z489">
        <f t="shared" si="718"/>
        <v>2.0109766814569121</v>
      </c>
      <c r="AA489">
        <f t="shared" si="718"/>
        <v>2.0109766814569121</v>
      </c>
      <c r="AB489">
        <f t="shared" si="718"/>
        <v>2.0109766814569121</v>
      </c>
      <c r="AC489">
        <f t="shared" si="718"/>
        <v>2.4131720177482943</v>
      </c>
      <c r="AD489">
        <f t="shared" si="718"/>
        <v>2.0109766814569121</v>
      </c>
      <c r="AE489">
        <f t="shared" si="718"/>
        <v>2.0109766814569121</v>
      </c>
      <c r="AF489">
        <f t="shared" si="718"/>
        <v>2.0109766814569121</v>
      </c>
      <c r="AG489">
        <f t="shared" si="718"/>
        <v>2.0109766814569121</v>
      </c>
      <c r="AH489">
        <f t="shared" ref="AH489:BH489" si="719">FI*BloodFrenzy*(1+0.01*AH421*(AH$148-1))*(1+0.2*AH12)</f>
        <v>2.0109766814569121</v>
      </c>
      <c r="AI489">
        <f t="shared" si="719"/>
        <v>2.0109766814569121</v>
      </c>
      <c r="AJ489">
        <f t="shared" si="719"/>
        <v>2.0109766814569121</v>
      </c>
      <c r="AK489">
        <f t="shared" si="719"/>
        <v>2.0109766814569121</v>
      </c>
      <c r="AL489">
        <f t="shared" si="719"/>
        <v>2.0109766814569121</v>
      </c>
      <c r="AM489">
        <f t="shared" si="719"/>
        <v>2.0249887934158659</v>
      </c>
      <c r="AN489">
        <f t="shared" si="719"/>
        <v>2.0109766814569121</v>
      </c>
      <c r="AO489">
        <f t="shared" si="719"/>
        <v>2.0214555124360012</v>
      </c>
      <c r="AP489">
        <f t="shared" si="719"/>
        <v>1.9650093437769545</v>
      </c>
      <c r="AQ489">
        <f t="shared" si="719"/>
        <v>2.0109766814569121</v>
      </c>
      <c r="AR489">
        <f t="shared" si="719"/>
        <v>2.0109766814569121</v>
      </c>
      <c r="AS489">
        <f t="shared" si="719"/>
        <v>2.0109766814569121</v>
      </c>
      <c r="AT489">
        <f t="shared" si="719"/>
        <v>2.0109766814569121</v>
      </c>
      <c r="AU489">
        <f t="shared" si="719"/>
        <v>2.0109766814569121</v>
      </c>
      <c r="AV489">
        <f t="shared" si="719"/>
        <v>2.0109766814569121</v>
      </c>
      <c r="AW489">
        <f t="shared" si="719"/>
        <v>2.0109766814569121</v>
      </c>
      <c r="AX489">
        <f t="shared" si="719"/>
        <v>2.0109766814569121</v>
      </c>
      <c r="AY489">
        <f t="shared" si="719"/>
        <v>2.0109766814569121</v>
      </c>
      <c r="AZ489">
        <f t="shared" si="719"/>
        <v>2.0109766814569121</v>
      </c>
      <c r="BA489">
        <f t="shared" si="719"/>
        <v>2.0109766814569121</v>
      </c>
      <c r="BB489">
        <f t="shared" si="719"/>
        <v>2.0109766814569121</v>
      </c>
      <c r="BC489">
        <f t="shared" si="719"/>
        <v>2.0109766814569121</v>
      </c>
      <c r="BD489">
        <f t="shared" si="719"/>
        <v>2.0109766814569121</v>
      </c>
      <c r="BE489">
        <f t="shared" si="719"/>
        <v>2.0109766814569121</v>
      </c>
      <c r="BF489">
        <f t="shared" si="719"/>
        <v>2.0109766814569121</v>
      </c>
      <c r="BG489">
        <f t="shared" si="719"/>
        <v>2.0109766814569121</v>
      </c>
      <c r="BH489">
        <f t="shared" si="719"/>
        <v>2.0109766814569121</v>
      </c>
    </row>
    <row r="490" spans="1:60" x14ac:dyDescent="0.25">
      <c r="A490" t="s">
        <v>764</v>
      </c>
    </row>
    <row r="491" spans="1:60" x14ac:dyDescent="0.25">
      <c r="A491">
        <f>1</f>
        <v>1</v>
      </c>
      <c r="B491">
        <f t="shared" ref="B491:AG491" si="720">(1+0.15*BloodSpatter+0.1*SerratedBlades)*Mangle*(127+18*$A491+0.06*$A491*B425/(3+$A491))*(3+$A491+2*GlyphOfRupture)*B489</f>
        <v>5318.3808508595503</v>
      </c>
      <c r="C491">
        <f t="shared" si="720"/>
        <v>5319.316262425823</v>
      </c>
      <c r="D491">
        <f t="shared" si="720"/>
        <v>5318.7307656284665</v>
      </c>
      <c r="E491">
        <f t="shared" si="720"/>
        <v>5319.2892711642717</v>
      </c>
      <c r="F491">
        <f t="shared" si="720"/>
        <v>5318.3533929589103</v>
      </c>
      <c r="G491">
        <f t="shared" si="720"/>
        <v>5318.3533929589103</v>
      </c>
      <c r="H491">
        <f t="shared" si="720"/>
        <v>5318.35184300328</v>
      </c>
      <c r="I491">
        <f t="shared" si="720"/>
        <v>5318.3524040367665</v>
      </c>
      <c r="J491">
        <f t="shared" si="720"/>
        <v>5318.4014895041082</v>
      </c>
      <c r="K491">
        <f t="shared" si="720"/>
        <v>5318.3808508595503</v>
      </c>
      <c r="L491">
        <f t="shared" si="720"/>
        <v>5318.5587283861387</v>
      </c>
      <c r="M491">
        <f t="shared" si="720"/>
        <v>5318.5587035550352</v>
      </c>
      <c r="N491">
        <f t="shared" si="720"/>
        <v>5317.8656134893663</v>
      </c>
      <c r="O491">
        <f t="shared" si="720"/>
        <v>5318.5587035550352</v>
      </c>
      <c r="P491">
        <f t="shared" si="720"/>
        <v>5319.2452840205469</v>
      </c>
      <c r="Q491">
        <f t="shared" si="720"/>
        <v>5318.5587035550352</v>
      </c>
      <c r="R491">
        <f t="shared" si="720"/>
        <v>5318.2726428168571</v>
      </c>
      <c r="S491">
        <f t="shared" si="720"/>
        <v>5318.025699348751</v>
      </c>
      <c r="T491">
        <f t="shared" si="720"/>
        <v>5318.5587035550352</v>
      </c>
      <c r="U491">
        <f t="shared" si="720"/>
        <v>5110.0369969828334</v>
      </c>
      <c r="V491">
        <f t="shared" si="720"/>
        <v>5110.0369969828334</v>
      </c>
      <c r="W491">
        <f t="shared" si="720"/>
        <v>5318.5587035550352</v>
      </c>
      <c r="X491">
        <f t="shared" si="720"/>
        <v>5318.5587035550352</v>
      </c>
      <c r="Y491">
        <f t="shared" si="720"/>
        <v>5318.5587035550352</v>
      </c>
      <c r="Z491">
        <f t="shared" si="720"/>
        <v>5319.5863114360936</v>
      </c>
      <c r="AA491">
        <f t="shared" si="720"/>
        <v>5318.6011807382556</v>
      </c>
      <c r="AB491">
        <f t="shared" si="720"/>
        <v>5318.908896040788</v>
      </c>
      <c r="AC491">
        <f t="shared" si="720"/>
        <v>6382.2704442660415</v>
      </c>
      <c r="AD491">
        <f t="shared" si="720"/>
        <v>5318.558560811749</v>
      </c>
      <c r="AE491">
        <f t="shared" si="720"/>
        <v>5318.5587035550352</v>
      </c>
      <c r="AF491">
        <f t="shared" si="720"/>
        <v>5318.5587035550352</v>
      </c>
      <c r="AG491">
        <f t="shared" si="720"/>
        <v>5318.5587035550352</v>
      </c>
      <c r="AH491">
        <f t="shared" ref="AH491:BH491" si="721">(1+0.15*BloodSpatter+0.1*SerratedBlades)*Mangle*(127+18*$A491+0.06*$A491*AH425/(3+$A491))*(3+$A491+2*GlyphOfRupture)*AH489</f>
        <v>5318.5587035550352</v>
      </c>
      <c r="AI491">
        <f t="shared" si="721"/>
        <v>5318.5585757102472</v>
      </c>
      <c r="AJ491">
        <f t="shared" si="721"/>
        <v>5318.5587035550352</v>
      </c>
      <c r="AK491">
        <f t="shared" si="721"/>
        <v>5318.5585740496472</v>
      </c>
      <c r="AL491">
        <f t="shared" si="721"/>
        <v>5240.2022261070651</v>
      </c>
      <c r="AM491">
        <f t="shared" si="721"/>
        <v>5382.0662691563084</v>
      </c>
      <c r="AN491">
        <f t="shared" si="721"/>
        <v>5259.9585215548022</v>
      </c>
      <c r="AO491">
        <f t="shared" si="721"/>
        <v>5365.9827709828023</v>
      </c>
      <c r="AP491">
        <f t="shared" si="721"/>
        <v>5196.986085066691</v>
      </c>
      <c r="AQ491">
        <f t="shared" si="721"/>
        <v>5318.5587035550352</v>
      </c>
      <c r="AR491">
        <f t="shared" si="721"/>
        <v>5318.8539106350063</v>
      </c>
      <c r="AS491">
        <f t="shared" si="721"/>
        <v>5318.5672726352814</v>
      </c>
      <c r="AT491">
        <f t="shared" si="721"/>
        <v>5318.5587035550352</v>
      </c>
      <c r="AU491">
        <f t="shared" si="721"/>
        <v>5318.5587035550352</v>
      </c>
      <c r="AV491">
        <f t="shared" si="721"/>
        <v>5318.5587035550352</v>
      </c>
      <c r="AW491">
        <f t="shared" si="721"/>
        <v>5318.5587035550352</v>
      </c>
      <c r="AX491">
        <f t="shared" si="721"/>
        <v>5318.5587035550352</v>
      </c>
      <c r="AY491">
        <f t="shared" si="721"/>
        <v>5318.5587035550352</v>
      </c>
      <c r="AZ491">
        <f t="shared" si="721"/>
        <v>5318.5587035550352</v>
      </c>
      <c r="BA491">
        <f t="shared" si="721"/>
        <v>5318.5587035550352</v>
      </c>
      <c r="BB491">
        <f t="shared" si="721"/>
        <v>5318.5587035550352</v>
      </c>
      <c r="BC491">
        <f t="shared" si="721"/>
        <v>5324.3510647015655</v>
      </c>
      <c r="BD491">
        <f t="shared" si="721"/>
        <v>5325.1583388834324</v>
      </c>
      <c r="BE491">
        <f t="shared" si="721"/>
        <v>5318.5587035550352</v>
      </c>
      <c r="BF491">
        <f t="shared" si="721"/>
        <v>5318.5587035550352</v>
      </c>
      <c r="BG491">
        <f t="shared" si="721"/>
        <v>5318.5587035550352</v>
      </c>
      <c r="BH491">
        <f t="shared" si="721"/>
        <v>5318.5587035550352</v>
      </c>
    </row>
    <row r="492" spans="1:60" x14ac:dyDescent="0.25">
      <c r="A492">
        <f>2</f>
        <v>2</v>
      </c>
      <c r="B492">
        <f t="shared" ref="B492:AG492" si="722">(1+0.15*BloodSpatter+0.1*SerratedBlades)*Mangle*(127+18*$A492+0.06*$A492*B425/(3+$A492))*(3+$A492+2*GlyphOfRupture)*B489</f>
        <v>8286.1443191649923</v>
      </c>
      <c r="C492">
        <f t="shared" si="722"/>
        <v>8287.7205235870333</v>
      </c>
      <c r="D492">
        <f t="shared" si="722"/>
        <v>8286.797493400305</v>
      </c>
      <c r="E492">
        <f t="shared" si="722"/>
        <v>8287.5596597459826</v>
      </c>
      <c r="F492">
        <f t="shared" si="722"/>
        <v>8286.0930644171331</v>
      </c>
      <c r="G492">
        <f t="shared" si="722"/>
        <v>8286.0930644171331</v>
      </c>
      <c r="H492">
        <f t="shared" si="722"/>
        <v>8286.0901711666211</v>
      </c>
      <c r="I492">
        <f t="shared" si="722"/>
        <v>8286.0912184291301</v>
      </c>
      <c r="J492">
        <f t="shared" si="722"/>
        <v>8286.1828446348354</v>
      </c>
      <c r="K492">
        <f t="shared" si="722"/>
        <v>8286.1443191649923</v>
      </c>
      <c r="L492">
        <f t="shared" si="722"/>
        <v>8286.4763572146239</v>
      </c>
      <c r="M492">
        <f t="shared" si="722"/>
        <v>8286.4763108632324</v>
      </c>
      <c r="N492">
        <f t="shared" si="722"/>
        <v>8285.1825427406493</v>
      </c>
      <c r="O492">
        <f t="shared" si="722"/>
        <v>8286.4763108632324</v>
      </c>
      <c r="P492">
        <f t="shared" si="722"/>
        <v>8287.7579277321893</v>
      </c>
      <c r="Q492">
        <f t="shared" si="722"/>
        <v>8286.4763108632324</v>
      </c>
      <c r="R492">
        <f t="shared" si="722"/>
        <v>8285.9423308186324</v>
      </c>
      <c r="S492">
        <f t="shared" si="722"/>
        <v>8285.4813696781675</v>
      </c>
      <c r="T492">
        <f t="shared" si="722"/>
        <v>8286.4763108632324</v>
      </c>
      <c r="U492">
        <f t="shared" si="722"/>
        <v>7961.5907799348543</v>
      </c>
      <c r="V492">
        <f t="shared" si="722"/>
        <v>7961.5907799348543</v>
      </c>
      <c r="W492">
        <f t="shared" si="722"/>
        <v>8286.4763108632324</v>
      </c>
      <c r="X492">
        <f t="shared" si="722"/>
        <v>8286.4763108632324</v>
      </c>
      <c r="Y492">
        <f t="shared" si="722"/>
        <v>8286.4763108632324</v>
      </c>
      <c r="Z492">
        <f t="shared" si="722"/>
        <v>8288.3945122412097</v>
      </c>
      <c r="AA492">
        <f t="shared" si="722"/>
        <v>8286.5556016052433</v>
      </c>
      <c r="AB492">
        <f t="shared" si="722"/>
        <v>8287.1300035033037</v>
      </c>
      <c r="AC492">
        <f t="shared" si="722"/>
        <v>9943.7715730358777</v>
      </c>
      <c r="AD492">
        <f t="shared" si="722"/>
        <v>8286.4760444090971</v>
      </c>
      <c r="AE492">
        <f t="shared" si="722"/>
        <v>8286.4763108632324</v>
      </c>
      <c r="AF492">
        <f t="shared" si="722"/>
        <v>8286.4763108632324</v>
      </c>
      <c r="AG492">
        <f t="shared" si="722"/>
        <v>8286.4763108632324</v>
      </c>
      <c r="AH492">
        <f t="shared" ref="AH492:BH492" si="723">(1+0.15*BloodSpatter+0.1*SerratedBlades)*Mangle*(127+18*$A492+0.06*$A492*AH425/(3+$A492))*(3+$A492+2*GlyphOfRupture)*AH489</f>
        <v>8286.4763108632324</v>
      </c>
      <c r="AI492">
        <f t="shared" si="723"/>
        <v>8286.4760722196243</v>
      </c>
      <c r="AJ492">
        <f t="shared" si="723"/>
        <v>8286.4763108632324</v>
      </c>
      <c r="AK492">
        <f t="shared" si="723"/>
        <v>8286.4760691198408</v>
      </c>
      <c r="AL492">
        <f t="shared" si="723"/>
        <v>8140.2108862936884</v>
      </c>
      <c r="AM492">
        <f t="shared" si="723"/>
        <v>8393.5861000235418</v>
      </c>
      <c r="AN492">
        <f t="shared" si="723"/>
        <v>8177.0893044627983</v>
      </c>
      <c r="AO492">
        <f t="shared" si="723"/>
        <v>8366.4476813650963</v>
      </c>
      <c r="AP492">
        <f t="shared" si="723"/>
        <v>8097.062515079675</v>
      </c>
      <c r="AQ492">
        <f t="shared" si="723"/>
        <v>8286.4763108632324</v>
      </c>
      <c r="AR492">
        <f t="shared" si="723"/>
        <v>8287.0273640791784</v>
      </c>
      <c r="AS492">
        <f t="shared" si="723"/>
        <v>8286.4923064796913</v>
      </c>
      <c r="AT492">
        <f t="shared" si="723"/>
        <v>8286.4763108632324</v>
      </c>
      <c r="AU492">
        <f t="shared" si="723"/>
        <v>8286.4763108632324</v>
      </c>
      <c r="AV492">
        <f t="shared" si="723"/>
        <v>8286.4763108632324</v>
      </c>
      <c r="AW492">
        <f t="shared" si="723"/>
        <v>8286.4763108632324</v>
      </c>
      <c r="AX492">
        <f t="shared" si="723"/>
        <v>8286.4763108632324</v>
      </c>
      <c r="AY492">
        <f t="shared" si="723"/>
        <v>8286.4763108632324</v>
      </c>
      <c r="AZ492">
        <f t="shared" si="723"/>
        <v>8286.4763108632324</v>
      </c>
      <c r="BA492">
        <f t="shared" si="723"/>
        <v>8286.4763108632324</v>
      </c>
      <c r="BB492">
        <f t="shared" si="723"/>
        <v>8286.4763108632324</v>
      </c>
      <c r="BC492">
        <f t="shared" si="723"/>
        <v>8297.2887183367566</v>
      </c>
      <c r="BD492">
        <f t="shared" si="723"/>
        <v>8298.7956301429094</v>
      </c>
      <c r="BE492">
        <f t="shared" si="723"/>
        <v>8286.4763108632324</v>
      </c>
      <c r="BF492">
        <f t="shared" si="723"/>
        <v>8286.4763108632324</v>
      </c>
      <c r="BG492">
        <f t="shared" si="723"/>
        <v>8286.4763108632324</v>
      </c>
      <c r="BH492">
        <f t="shared" si="723"/>
        <v>8286.4763108632324</v>
      </c>
    </row>
    <row r="493" spans="1:60" x14ac:dyDescent="0.25">
      <c r="A493">
        <f>3</f>
        <v>3</v>
      </c>
      <c r="B493">
        <f t="shared" ref="B493:AG493" si="724">(1+0.15*BloodSpatter+0.1*SerratedBlades)*Mangle*(127+18*$A493+0.06*$A493*B425/(3+$A493))*(3+$A493+2*GlyphOfRupture)*B489</f>
        <v>11218.812819696042</v>
      </c>
      <c r="C493">
        <f t="shared" si="724"/>
        <v>11221.000521076106</v>
      </c>
      <c r="D493">
        <f t="shared" si="724"/>
        <v>11219.745925746489</v>
      </c>
      <c r="E493">
        <f t="shared" si="724"/>
        <v>11220.729085386378</v>
      </c>
      <c r="F493">
        <f t="shared" si="724"/>
        <v>11218.739598627672</v>
      </c>
      <c r="G493">
        <f t="shared" si="724"/>
        <v>11218.739598627672</v>
      </c>
      <c r="H493">
        <f t="shared" si="724"/>
        <v>11218.735465412658</v>
      </c>
      <c r="I493">
        <f t="shared" si="724"/>
        <v>11218.736961501954</v>
      </c>
      <c r="J493">
        <f t="shared" si="724"/>
        <v>11218.867856081531</v>
      </c>
      <c r="K493">
        <f t="shared" si="724"/>
        <v>11218.812819696042</v>
      </c>
      <c r="L493">
        <f t="shared" si="724"/>
        <v>11219.287159766944</v>
      </c>
      <c r="M493">
        <f t="shared" si="724"/>
        <v>11219.287093550671</v>
      </c>
      <c r="N493">
        <f t="shared" si="724"/>
        <v>11217.438853375554</v>
      </c>
      <c r="O493">
        <f t="shared" si="724"/>
        <v>11219.287093550671</v>
      </c>
      <c r="P493">
        <f t="shared" si="724"/>
        <v>11221.117974792036</v>
      </c>
      <c r="Q493">
        <f t="shared" si="724"/>
        <v>11219.287093550671</v>
      </c>
      <c r="R493">
        <f t="shared" si="724"/>
        <v>11218.524264915532</v>
      </c>
      <c r="S493">
        <f t="shared" si="724"/>
        <v>11217.865749000581</v>
      </c>
      <c r="T493">
        <f t="shared" si="724"/>
        <v>11219.287093550671</v>
      </c>
      <c r="U493">
        <f t="shared" si="724"/>
        <v>10779.414612135732</v>
      </c>
      <c r="V493">
        <f t="shared" si="724"/>
        <v>10779.414612135732</v>
      </c>
      <c r="W493">
        <f t="shared" si="724"/>
        <v>11219.287093550671</v>
      </c>
      <c r="X493">
        <f t="shared" si="724"/>
        <v>11219.287093550671</v>
      </c>
      <c r="Y493">
        <f t="shared" si="724"/>
        <v>11219.287093550671</v>
      </c>
      <c r="Z493">
        <f t="shared" si="724"/>
        <v>11222.027381233494</v>
      </c>
      <c r="AA493">
        <f t="shared" si="724"/>
        <v>11219.400366039259</v>
      </c>
      <c r="AB493">
        <f t="shared" si="724"/>
        <v>11220.220940179346</v>
      </c>
      <c r="AC493">
        <f t="shared" si="724"/>
        <v>13463.144512260804</v>
      </c>
      <c r="AD493">
        <f t="shared" si="724"/>
        <v>11219.286712901909</v>
      </c>
      <c r="AE493">
        <f t="shared" si="724"/>
        <v>11219.287093550671</v>
      </c>
      <c r="AF493">
        <f t="shared" si="724"/>
        <v>11219.287093550671</v>
      </c>
      <c r="AG493">
        <f t="shared" si="724"/>
        <v>11219.287093550671</v>
      </c>
      <c r="AH493">
        <f t="shared" ref="AH493:BH493" si="725">(1+0.15*BloodSpatter+0.1*SerratedBlades)*Mangle*(127+18*$A493+0.06*$A493*AH425/(3+$A493))*(3+$A493+2*GlyphOfRupture)*AH489</f>
        <v>11219.287093550671</v>
      </c>
      <c r="AI493">
        <f t="shared" si="725"/>
        <v>11219.286752631231</v>
      </c>
      <c r="AJ493">
        <f t="shared" si="725"/>
        <v>11219.287093550671</v>
      </c>
      <c r="AK493">
        <f t="shared" si="725"/>
        <v>11219.286748202971</v>
      </c>
      <c r="AL493">
        <f t="shared" si="725"/>
        <v>11010.336487022754</v>
      </c>
      <c r="AM493">
        <f t="shared" si="725"/>
        <v>11367.991232669066</v>
      </c>
      <c r="AN493">
        <f t="shared" si="725"/>
        <v>11063.019941550052</v>
      </c>
      <c r="AO493">
        <f t="shared" si="725"/>
        <v>11330.308829720791</v>
      </c>
      <c r="AP493">
        <f t="shared" si="725"/>
        <v>10962.83459044062</v>
      </c>
      <c r="AQ493">
        <f t="shared" si="725"/>
        <v>11219.287093550671</v>
      </c>
      <c r="AR493">
        <f t="shared" si="725"/>
        <v>11220.074312430595</v>
      </c>
      <c r="AS493">
        <f t="shared" si="725"/>
        <v>11219.309944431328</v>
      </c>
      <c r="AT493">
        <f t="shared" si="725"/>
        <v>11219.287093550671</v>
      </c>
      <c r="AU493">
        <f t="shared" si="725"/>
        <v>11219.287093550671</v>
      </c>
      <c r="AV493">
        <f t="shared" si="725"/>
        <v>11219.287093550671</v>
      </c>
      <c r="AW493">
        <f t="shared" si="725"/>
        <v>11219.287093550671</v>
      </c>
      <c r="AX493">
        <f t="shared" si="725"/>
        <v>11219.287093550671</v>
      </c>
      <c r="AY493">
        <f t="shared" si="725"/>
        <v>11219.287093550671</v>
      </c>
      <c r="AZ493">
        <f t="shared" si="725"/>
        <v>11219.287093550671</v>
      </c>
      <c r="BA493">
        <f t="shared" si="725"/>
        <v>11219.287093550671</v>
      </c>
      <c r="BB493">
        <f t="shared" si="725"/>
        <v>11219.287093550671</v>
      </c>
      <c r="BC493">
        <f t="shared" si="725"/>
        <v>11234.733389941421</v>
      </c>
      <c r="BD493">
        <f t="shared" si="725"/>
        <v>11236.886121093065</v>
      </c>
      <c r="BE493">
        <f t="shared" si="725"/>
        <v>11219.287093550671</v>
      </c>
      <c r="BF493">
        <f t="shared" si="725"/>
        <v>11219.287093550671</v>
      </c>
      <c r="BG493">
        <f t="shared" si="725"/>
        <v>11219.287093550671</v>
      </c>
      <c r="BH493">
        <f t="shared" si="725"/>
        <v>11219.287093550671</v>
      </c>
    </row>
    <row r="494" spans="1:60" x14ac:dyDescent="0.25">
      <c r="A494">
        <f>4</f>
        <v>4</v>
      </c>
      <c r="B494">
        <f t="shared" ref="B494:AG494" si="726">(1+0.15*BloodSpatter+0.1*SerratedBlades)*Mangle*(127+18*$A494+0.06*$A494*B425/(3+$A494))*(3+$A494+2*GlyphOfRupture)*B489</f>
        <v>14183.861833484518</v>
      </c>
      <c r="C494">
        <f t="shared" si="726"/>
        <v>14186.649718370883</v>
      </c>
      <c r="D494">
        <f t="shared" si="726"/>
        <v>14185.061541263663</v>
      </c>
      <c r="E494">
        <f t="shared" si="726"/>
        <v>14186.284554626754</v>
      </c>
      <c r="F494">
        <f t="shared" si="726"/>
        <v>14183.767692110896</v>
      </c>
      <c r="G494">
        <f t="shared" si="726"/>
        <v>14183.767692110896</v>
      </c>
      <c r="H494">
        <f t="shared" si="726"/>
        <v>14183.762377977306</v>
      </c>
      <c r="I494">
        <f t="shared" si="726"/>
        <v>14183.764301520687</v>
      </c>
      <c r="J494">
        <f t="shared" si="726"/>
        <v>14183.932594551574</v>
      </c>
      <c r="K494">
        <f t="shared" si="726"/>
        <v>14183.861833484518</v>
      </c>
      <c r="L494">
        <f t="shared" si="726"/>
        <v>14184.471699289961</v>
      </c>
      <c r="M494">
        <f t="shared" si="726"/>
        <v>14184.471614154751</v>
      </c>
      <c r="N494">
        <f t="shared" si="726"/>
        <v>14182.095305358171</v>
      </c>
      <c r="O494">
        <f t="shared" si="726"/>
        <v>14184.471614154751</v>
      </c>
      <c r="P494">
        <f t="shared" si="726"/>
        <v>14186.825604322221</v>
      </c>
      <c r="Q494">
        <f t="shared" si="726"/>
        <v>14184.471614154751</v>
      </c>
      <c r="R494">
        <f t="shared" si="726"/>
        <v>14183.490834480997</v>
      </c>
      <c r="S494">
        <f t="shared" si="726"/>
        <v>14182.644171161777</v>
      </c>
      <c r="T494">
        <f t="shared" si="726"/>
        <v>14184.471614154751</v>
      </c>
      <c r="U494">
        <f t="shared" si="726"/>
        <v>13628.343262292115</v>
      </c>
      <c r="V494">
        <f t="shared" si="726"/>
        <v>13628.343262292115</v>
      </c>
      <c r="W494">
        <f t="shared" si="726"/>
        <v>14184.471614154751</v>
      </c>
      <c r="X494">
        <f t="shared" si="726"/>
        <v>14184.471614154751</v>
      </c>
      <c r="Y494">
        <f t="shared" si="726"/>
        <v>14184.471614154751</v>
      </c>
      <c r="Z494">
        <f t="shared" si="726"/>
        <v>14187.994841175523</v>
      </c>
      <c r="AA494">
        <f t="shared" si="726"/>
        <v>14184.617250211508</v>
      </c>
      <c r="AB494">
        <f t="shared" si="726"/>
        <v>14185.672274105904</v>
      </c>
      <c r="AC494">
        <f t="shared" si="726"/>
        <v>17021.365936985698</v>
      </c>
      <c r="AD494">
        <f t="shared" si="726"/>
        <v>14184.471124749198</v>
      </c>
      <c r="AE494">
        <f t="shared" si="726"/>
        <v>14184.471614154751</v>
      </c>
      <c r="AF494">
        <f t="shared" si="726"/>
        <v>14184.471614154751</v>
      </c>
      <c r="AG494">
        <f t="shared" si="726"/>
        <v>14184.471614154751</v>
      </c>
      <c r="AH494">
        <f t="shared" ref="AH494:BH494" si="727">(1+0.15*BloodSpatter+0.1*SerratedBlades)*Mangle*(127+18*$A494+0.06*$A494*AH425/(3+$A494))*(3+$A494+2*GlyphOfRupture)*AH489</f>
        <v>14184.471614154751</v>
      </c>
      <c r="AI494">
        <f t="shared" si="727"/>
        <v>14184.47117582976</v>
      </c>
      <c r="AJ494">
        <f t="shared" si="727"/>
        <v>14184.471614154751</v>
      </c>
      <c r="AK494">
        <f t="shared" si="727"/>
        <v>14184.471170136279</v>
      </c>
      <c r="AL494">
        <f t="shared" si="727"/>
        <v>13915.820834333139</v>
      </c>
      <c r="AM494">
        <f t="shared" si="727"/>
        <v>14373.988102698506</v>
      </c>
      <c r="AN494">
        <f t="shared" si="727"/>
        <v>13983.55670443967</v>
      </c>
      <c r="AO494">
        <f t="shared" si="727"/>
        <v>14325.961551222683</v>
      </c>
      <c r="AP494">
        <f t="shared" si="727"/>
        <v>13860.240392489852</v>
      </c>
      <c r="AQ494">
        <f t="shared" si="727"/>
        <v>14184.471614154751</v>
      </c>
      <c r="AR494">
        <f t="shared" si="727"/>
        <v>14185.483752714654</v>
      </c>
      <c r="AS494">
        <f t="shared" si="727"/>
        <v>14184.500993858452</v>
      </c>
      <c r="AT494">
        <f t="shared" si="727"/>
        <v>14184.471614154751</v>
      </c>
      <c r="AU494">
        <f t="shared" si="727"/>
        <v>14184.471614154751</v>
      </c>
      <c r="AV494">
        <f t="shared" si="727"/>
        <v>14184.471614154751</v>
      </c>
      <c r="AW494">
        <f t="shared" si="727"/>
        <v>14184.471614154751</v>
      </c>
      <c r="AX494">
        <f t="shared" si="727"/>
        <v>14184.471614154751</v>
      </c>
      <c r="AY494">
        <f t="shared" si="727"/>
        <v>14184.471614154751</v>
      </c>
      <c r="AZ494">
        <f t="shared" si="727"/>
        <v>14184.471614154751</v>
      </c>
      <c r="BA494">
        <f t="shared" si="727"/>
        <v>14184.471614154751</v>
      </c>
      <c r="BB494">
        <f t="shared" si="727"/>
        <v>14184.471614154751</v>
      </c>
      <c r="BC494">
        <f t="shared" si="727"/>
        <v>14204.331138085716</v>
      </c>
      <c r="BD494">
        <f t="shared" si="727"/>
        <v>14207.098935280688</v>
      </c>
      <c r="BE494">
        <f t="shared" si="727"/>
        <v>14184.471614154751</v>
      </c>
      <c r="BF494">
        <f t="shared" si="727"/>
        <v>14184.471614154751</v>
      </c>
      <c r="BG494">
        <f t="shared" si="727"/>
        <v>14184.471614154751</v>
      </c>
      <c r="BH494">
        <f t="shared" si="727"/>
        <v>14184.471614154751</v>
      </c>
    </row>
    <row r="495" spans="1:60" x14ac:dyDescent="0.25">
      <c r="A495">
        <f>5</f>
        <v>5</v>
      </c>
      <c r="B495">
        <f t="shared" ref="B495:AG495" si="728">(1+0.15*BloodSpatter+0.1*SerratedBlades)*Mangle*(127+18*$A495+0.06*$A495*B425/(3+$A495))*(3+$A495+2*GlyphOfRupture)*B489</f>
        <v>17215.029101046319</v>
      </c>
      <c r="C495">
        <f t="shared" si="728"/>
        <v>17218.414847210286</v>
      </c>
      <c r="D495">
        <f t="shared" si="728"/>
        <v>17216.487079250139</v>
      </c>
      <c r="E495">
        <f t="shared" si="728"/>
        <v>17217.969570737758</v>
      </c>
      <c r="F495">
        <f t="shared" si="728"/>
        <v>17214.914693126986</v>
      </c>
      <c r="G495">
        <f t="shared" si="728"/>
        <v>17214.914693126986</v>
      </c>
      <c r="H495">
        <f t="shared" si="728"/>
        <v>17214.908234978524</v>
      </c>
      <c r="I495">
        <f t="shared" si="728"/>
        <v>17214.910572618053</v>
      </c>
      <c r="J495">
        <f t="shared" si="728"/>
        <v>17215.115095398643</v>
      </c>
      <c r="K495">
        <f t="shared" si="728"/>
        <v>17215.029101046319</v>
      </c>
      <c r="L495">
        <f t="shared" si="728"/>
        <v>17215.770257407097</v>
      </c>
      <c r="M495">
        <f t="shared" si="728"/>
        <v>17215.770153944173</v>
      </c>
      <c r="N495">
        <f t="shared" si="728"/>
        <v>17212.882278670553</v>
      </c>
      <c r="O495">
        <f t="shared" si="728"/>
        <v>17215.770153944173</v>
      </c>
      <c r="P495">
        <f t="shared" si="728"/>
        <v>17218.630905883805</v>
      </c>
      <c r="Q495">
        <f t="shared" si="728"/>
        <v>17215.770153944173</v>
      </c>
      <c r="R495">
        <f t="shared" si="728"/>
        <v>17214.578234201763</v>
      </c>
      <c r="S495">
        <f t="shared" si="728"/>
        <v>17213.549303084656</v>
      </c>
      <c r="T495">
        <f t="shared" si="728"/>
        <v>17215.770153944173</v>
      </c>
      <c r="U495">
        <f t="shared" si="728"/>
        <v>16540.794114757329</v>
      </c>
      <c r="V495">
        <f t="shared" si="728"/>
        <v>16540.794114757329</v>
      </c>
      <c r="W495">
        <f t="shared" si="728"/>
        <v>17215.770153944173</v>
      </c>
      <c r="X495">
        <f t="shared" si="728"/>
        <v>17215.770153944173</v>
      </c>
      <c r="Y495">
        <f t="shared" si="728"/>
        <v>17215.770153944173</v>
      </c>
      <c r="Z495">
        <f t="shared" si="728"/>
        <v>17220.051853448585</v>
      </c>
      <c r="AA495">
        <f t="shared" si="728"/>
        <v>17215.947142207591</v>
      </c>
      <c r="AB495">
        <f t="shared" si="728"/>
        <v>17217.229289301475</v>
      </c>
      <c r="AC495">
        <f t="shared" si="728"/>
        <v>20658.924184733005</v>
      </c>
      <c r="AD495">
        <f t="shared" si="728"/>
        <v>17215.76955918048</v>
      </c>
      <c r="AE495">
        <f t="shared" si="728"/>
        <v>17215.770153944173</v>
      </c>
      <c r="AF495">
        <f t="shared" si="728"/>
        <v>17215.770153944173</v>
      </c>
      <c r="AG495">
        <f t="shared" si="728"/>
        <v>17215.770153944173</v>
      </c>
      <c r="AH495">
        <f t="shared" ref="AH495:BH495" si="729">(1+0.15*BloodSpatter+0.1*SerratedBlades)*Mangle*(127+18*$A495+0.06*$A495*AH425/(3+$A495))*(3+$A495+2*GlyphOfRupture)*AH489</f>
        <v>17215.770153944173</v>
      </c>
      <c r="AI495">
        <f t="shared" si="729"/>
        <v>17215.76962125755</v>
      </c>
      <c r="AJ495">
        <f t="shared" si="729"/>
        <v>17215.770153944173</v>
      </c>
      <c r="AK495">
        <f t="shared" si="729"/>
        <v>17215.769614338391</v>
      </c>
      <c r="AL495">
        <f t="shared" si="729"/>
        <v>16889.284831244298</v>
      </c>
      <c r="AM495">
        <f t="shared" si="729"/>
        <v>17445.929927914676</v>
      </c>
      <c r="AN495">
        <f t="shared" si="729"/>
        <v>16971.602728943206</v>
      </c>
      <c r="AO495">
        <f t="shared" si="729"/>
        <v>17387.603513457176</v>
      </c>
      <c r="AP495">
        <f t="shared" si="729"/>
        <v>16822.248961897534</v>
      </c>
      <c r="AQ495">
        <f t="shared" si="729"/>
        <v>17215.770153944173</v>
      </c>
      <c r="AR495">
        <f t="shared" si="729"/>
        <v>17217.000183444055</v>
      </c>
      <c r="AS495">
        <f t="shared" si="729"/>
        <v>17215.805858445197</v>
      </c>
      <c r="AT495">
        <f t="shared" si="729"/>
        <v>17215.770153944173</v>
      </c>
      <c r="AU495">
        <f t="shared" si="729"/>
        <v>17215.770153944173</v>
      </c>
      <c r="AV495">
        <f t="shared" si="729"/>
        <v>17215.770153944173</v>
      </c>
      <c r="AW495">
        <f t="shared" si="729"/>
        <v>17215.770153944173</v>
      </c>
      <c r="AX495">
        <f t="shared" si="729"/>
        <v>17215.770153944173</v>
      </c>
      <c r="AY495">
        <f t="shared" si="729"/>
        <v>17215.770153944173</v>
      </c>
      <c r="AZ495">
        <f t="shared" si="729"/>
        <v>17215.770153944173</v>
      </c>
      <c r="BA495">
        <f t="shared" si="729"/>
        <v>17215.770153944173</v>
      </c>
      <c r="BB495">
        <f t="shared" si="729"/>
        <v>17215.770153944173</v>
      </c>
      <c r="BC495">
        <f t="shared" si="729"/>
        <v>17239.904992054719</v>
      </c>
      <c r="BD495">
        <f t="shared" si="729"/>
        <v>17243.268634479165</v>
      </c>
      <c r="BE495">
        <f t="shared" si="729"/>
        <v>17215.770153944173</v>
      </c>
      <c r="BF495">
        <f t="shared" si="729"/>
        <v>17215.770153944173</v>
      </c>
      <c r="BG495">
        <f t="shared" si="729"/>
        <v>17215.770153944173</v>
      </c>
      <c r="BH495">
        <f t="shared" si="729"/>
        <v>17215.770153944173</v>
      </c>
    </row>
    <row r="497" spans="1:60" x14ac:dyDescent="0.25">
      <c r="A497" t="s">
        <v>765</v>
      </c>
    </row>
    <row r="498" spans="1:60" x14ac:dyDescent="0.25">
      <c r="A498">
        <f>1</f>
        <v>1</v>
      </c>
      <c r="B498">
        <f t="shared" ref="B498:K502" si="730">2*(3+$A498+2*GlyphOfRupture)</f>
        <v>12</v>
      </c>
      <c r="C498">
        <f t="shared" si="730"/>
        <v>12</v>
      </c>
      <c r="D498">
        <f t="shared" si="730"/>
        <v>12</v>
      </c>
      <c r="E498">
        <f t="shared" si="730"/>
        <v>12</v>
      </c>
      <c r="F498">
        <f t="shared" si="730"/>
        <v>12</v>
      </c>
      <c r="G498">
        <f t="shared" si="730"/>
        <v>12</v>
      </c>
      <c r="H498">
        <f t="shared" si="730"/>
        <v>12</v>
      </c>
      <c r="I498">
        <f t="shared" si="730"/>
        <v>12</v>
      </c>
      <c r="J498">
        <f t="shared" si="730"/>
        <v>12</v>
      </c>
      <c r="K498">
        <f t="shared" si="730"/>
        <v>12</v>
      </c>
      <c r="L498">
        <f t="shared" ref="L498:U502" si="731">2*(3+$A498+2*GlyphOfRupture)</f>
        <v>12</v>
      </c>
      <c r="M498">
        <f t="shared" si="731"/>
        <v>12</v>
      </c>
      <c r="N498">
        <f t="shared" si="731"/>
        <v>12</v>
      </c>
      <c r="O498">
        <f t="shared" si="731"/>
        <v>12</v>
      </c>
      <c r="P498">
        <f t="shared" si="731"/>
        <v>12</v>
      </c>
      <c r="Q498">
        <f t="shared" si="731"/>
        <v>12</v>
      </c>
      <c r="R498">
        <f t="shared" si="731"/>
        <v>12</v>
      </c>
      <c r="S498">
        <f t="shared" si="731"/>
        <v>12</v>
      </c>
      <c r="T498">
        <f t="shared" si="731"/>
        <v>12</v>
      </c>
      <c r="U498">
        <f t="shared" si="731"/>
        <v>12</v>
      </c>
      <c r="V498">
        <f t="shared" ref="V498:AE502" si="732">2*(3+$A498+2*GlyphOfRupture)</f>
        <v>12</v>
      </c>
      <c r="W498">
        <f t="shared" si="732"/>
        <v>12</v>
      </c>
      <c r="X498">
        <f t="shared" si="732"/>
        <v>12</v>
      </c>
      <c r="Y498">
        <f t="shared" si="732"/>
        <v>12</v>
      </c>
      <c r="Z498">
        <f t="shared" si="732"/>
        <v>12</v>
      </c>
      <c r="AA498">
        <f t="shared" si="732"/>
        <v>12</v>
      </c>
      <c r="AB498">
        <f t="shared" si="732"/>
        <v>12</v>
      </c>
      <c r="AC498">
        <f t="shared" si="732"/>
        <v>12</v>
      </c>
      <c r="AD498">
        <f t="shared" si="732"/>
        <v>12</v>
      </c>
      <c r="AE498">
        <f t="shared" si="732"/>
        <v>12</v>
      </c>
      <c r="AF498">
        <f t="shared" ref="AF498:AO502" si="733">2*(3+$A498+2*GlyphOfRupture)</f>
        <v>12</v>
      </c>
      <c r="AG498">
        <f t="shared" si="733"/>
        <v>12</v>
      </c>
      <c r="AH498">
        <f t="shared" si="733"/>
        <v>12</v>
      </c>
      <c r="AI498">
        <f t="shared" si="733"/>
        <v>12</v>
      </c>
      <c r="AJ498">
        <f t="shared" si="733"/>
        <v>12</v>
      </c>
      <c r="AK498">
        <f t="shared" si="733"/>
        <v>12</v>
      </c>
      <c r="AL498">
        <f t="shared" si="733"/>
        <v>12</v>
      </c>
      <c r="AM498">
        <f t="shared" si="733"/>
        <v>12</v>
      </c>
      <c r="AN498">
        <f t="shared" si="733"/>
        <v>12</v>
      </c>
      <c r="AO498">
        <f t="shared" si="733"/>
        <v>12</v>
      </c>
      <c r="AP498">
        <f t="shared" ref="AP498:AY502" si="734">2*(3+$A498+2*GlyphOfRupture)</f>
        <v>12</v>
      </c>
      <c r="AQ498">
        <f t="shared" si="734"/>
        <v>12</v>
      </c>
      <c r="AR498">
        <f t="shared" si="734"/>
        <v>12</v>
      </c>
      <c r="AS498">
        <f t="shared" si="734"/>
        <v>12</v>
      </c>
      <c r="AT498">
        <f t="shared" si="734"/>
        <v>12</v>
      </c>
      <c r="AU498">
        <f t="shared" si="734"/>
        <v>12</v>
      </c>
      <c r="AV498">
        <f t="shared" si="734"/>
        <v>12</v>
      </c>
      <c r="AW498">
        <f t="shared" si="734"/>
        <v>12</v>
      </c>
      <c r="AX498">
        <f t="shared" si="734"/>
        <v>12</v>
      </c>
      <c r="AY498">
        <f t="shared" si="734"/>
        <v>12</v>
      </c>
      <c r="AZ498">
        <f t="shared" ref="AZ498:BH502" si="735">2*(3+$A498+2*GlyphOfRupture)</f>
        <v>12</v>
      </c>
      <c r="BA498">
        <f t="shared" si="735"/>
        <v>12</v>
      </c>
      <c r="BB498">
        <f t="shared" si="735"/>
        <v>12</v>
      </c>
      <c r="BC498">
        <f t="shared" si="735"/>
        <v>12</v>
      </c>
      <c r="BD498">
        <f t="shared" si="735"/>
        <v>12</v>
      </c>
      <c r="BE498">
        <f t="shared" si="735"/>
        <v>12</v>
      </c>
      <c r="BF498">
        <f t="shared" si="735"/>
        <v>12</v>
      </c>
      <c r="BG498">
        <f t="shared" si="735"/>
        <v>12</v>
      </c>
      <c r="BH498">
        <f t="shared" si="735"/>
        <v>12</v>
      </c>
    </row>
    <row r="499" spans="1:60" x14ac:dyDescent="0.25">
      <c r="A499">
        <f>2</f>
        <v>2</v>
      </c>
      <c r="B499">
        <f t="shared" si="730"/>
        <v>14</v>
      </c>
      <c r="C499">
        <f t="shared" si="730"/>
        <v>14</v>
      </c>
      <c r="D499">
        <f t="shared" si="730"/>
        <v>14</v>
      </c>
      <c r="E499">
        <f t="shared" si="730"/>
        <v>14</v>
      </c>
      <c r="F499">
        <f t="shared" si="730"/>
        <v>14</v>
      </c>
      <c r="G499">
        <f t="shared" si="730"/>
        <v>14</v>
      </c>
      <c r="H499">
        <f t="shared" si="730"/>
        <v>14</v>
      </c>
      <c r="I499">
        <f t="shared" si="730"/>
        <v>14</v>
      </c>
      <c r="J499">
        <f t="shared" si="730"/>
        <v>14</v>
      </c>
      <c r="K499">
        <f t="shared" si="730"/>
        <v>14</v>
      </c>
      <c r="L499">
        <f t="shared" si="731"/>
        <v>14</v>
      </c>
      <c r="M499">
        <f t="shared" si="731"/>
        <v>14</v>
      </c>
      <c r="N499">
        <f t="shared" si="731"/>
        <v>14</v>
      </c>
      <c r="O499">
        <f t="shared" si="731"/>
        <v>14</v>
      </c>
      <c r="P499">
        <f t="shared" si="731"/>
        <v>14</v>
      </c>
      <c r="Q499">
        <f t="shared" si="731"/>
        <v>14</v>
      </c>
      <c r="R499">
        <f t="shared" si="731"/>
        <v>14</v>
      </c>
      <c r="S499">
        <f t="shared" si="731"/>
        <v>14</v>
      </c>
      <c r="T499">
        <f t="shared" si="731"/>
        <v>14</v>
      </c>
      <c r="U499">
        <f t="shared" si="731"/>
        <v>14</v>
      </c>
      <c r="V499">
        <f t="shared" si="732"/>
        <v>14</v>
      </c>
      <c r="W499">
        <f t="shared" si="732"/>
        <v>14</v>
      </c>
      <c r="X499">
        <f t="shared" si="732"/>
        <v>14</v>
      </c>
      <c r="Y499">
        <f t="shared" si="732"/>
        <v>14</v>
      </c>
      <c r="Z499">
        <f t="shared" si="732"/>
        <v>14</v>
      </c>
      <c r="AA499">
        <f t="shared" si="732"/>
        <v>14</v>
      </c>
      <c r="AB499">
        <f t="shared" si="732"/>
        <v>14</v>
      </c>
      <c r="AC499">
        <f t="shared" si="732"/>
        <v>14</v>
      </c>
      <c r="AD499">
        <f t="shared" si="732"/>
        <v>14</v>
      </c>
      <c r="AE499">
        <f t="shared" si="732"/>
        <v>14</v>
      </c>
      <c r="AF499">
        <f t="shared" si="733"/>
        <v>14</v>
      </c>
      <c r="AG499">
        <f t="shared" si="733"/>
        <v>14</v>
      </c>
      <c r="AH499">
        <f t="shared" si="733"/>
        <v>14</v>
      </c>
      <c r="AI499">
        <f t="shared" si="733"/>
        <v>14</v>
      </c>
      <c r="AJ499">
        <f t="shared" si="733"/>
        <v>14</v>
      </c>
      <c r="AK499">
        <f t="shared" si="733"/>
        <v>14</v>
      </c>
      <c r="AL499">
        <f t="shared" si="733"/>
        <v>14</v>
      </c>
      <c r="AM499">
        <f t="shared" si="733"/>
        <v>14</v>
      </c>
      <c r="AN499">
        <f t="shared" si="733"/>
        <v>14</v>
      </c>
      <c r="AO499">
        <f t="shared" si="733"/>
        <v>14</v>
      </c>
      <c r="AP499">
        <f t="shared" si="734"/>
        <v>14</v>
      </c>
      <c r="AQ499">
        <f t="shared" si="734"/>
        <v>14</v>
      </c>
      <c r="AR499">
        <f t="shared" si="734"/>
        <v>14</v>
      </c>
      <c r="AS499">
        <f t="shared" si="734"/>
        <v>14</v>
      </c>
      <c r="AT499">
        <f t="shared" si="734"/>
        <v>14</v>
      </c>
      <c r="AU499">
        <f t="shared" si="734"/>
        <v>14</v>
      </c>
      <c r="AV499">
        <f t="shared" si="734"/>
        <v>14</v>
      </c>
      <c r="AW499">
        <f t="shared" si="734"/>
        <v>14</v>
      </c>
      <c r="AX499">
        <f t="shared" si="734"/>
        <v>14</v>
      </c>
      <c r="AY499">
        <f t="shared" si="734"/>
        <v>14</v>
      </c>
      <c r="AZ499">
        <f t="shared" si="735"/>
        <v>14</v>
      </c>
      <c r="BA499">
        <f t="shared" si="735"/>
        <v>14</v>
      </c>
      <c r="BB499">
        <f t="shared" si="735"/>
        <v>14</v>
      </c>
      <c r="BC499">
        <f t="shared" si="735"/>
        <v>14</v>
      </c>
      <c r="BD499">
        <f t="shared" si="735"/>
        <v>14</v>
      </c>
      <c r="BE499">
        <f t="shared" si="735"/>
        <v>14</v>
      </c>
      <c r="BF499">
        <f t="shared" si="735"/>
        <v>14</v>
      </c>
      <c r="BG499">
        <f t="shared" si="735"/>
        <v>14</v>
      </c>
      <c r="BH499">
        <f t="shared" si="735"/>
        <v>14</v>
      </c>
    </row>
    <row r="500" spans="1:60" x14ac:dyDescent="0.25">
      <c r="A500">
        <f>3</f>
        <v>3</v>
      </c>
      <c r="B500">
        <f t="shared" si="730"/>
        <v>16</v>
      </c>
      <c r="C500">
        <f t="shared" si="730"/>
        <v>16</v>
      </c>
      <c r="D500">
        <f t="shared" si="730"/>
        <v>16</v>
      </c>
      <c r="E500">
        <f t="shared" si="730"/>
        <v>16</v>
      </c>
      <c r="F500">
        <f t="shared" si="730"/>
        <v>16</v>
      </c>
      <c r="G500">
        <f t="shared" si="730"/>
        <v>16</v>
      </c>
      <c r="H500">
        <f t="shared" si="730"/>
        <v>16</v>
      </c>
      <c r="I500">
        <f t="shared" si="730"/>
        <v>16</v>
      </c>
      <c r="J500">
        <f t="shared" si="730"/>
        <v>16</v>
      </c>
      <c r="K500">
        <f t="shared" si="730"/>
        <v>16</v>
      </c>
      <c r="L500">
        <f t="shared" si="731"/>
        <v>16</v>
      </c>
      <c r="M500">
        <f t="shared" si="731"/>
        <v>16</v>
      </c>
      <c r="N500">
        <f t="shared" si="731"/>
        <v>16</v>
      </c>
      <c r="O500">
        <f t="shared" si="731"/>
        <v>16</v>
      </c>
      <c r="P500">
        <f t="shared" si="731"/>
        <v>16</v>
      </c>
      <c r="Q500">
        <f t="shared" si="731"/>
        <v>16</v>
      </c>
      <c r="R500">
        <f t="shared" si="731"/>
        <v>16</v>
      </c>
      <c r="S500">
        <f t="shared" si="731"/>
        <v>16</v>
      </c>
      <c r="T500">
        <f t="shared" si="731"/>
        <v>16</v>
      </c>
      <c r="U500">
        <f t="shared" si="731"/>
        <v>16</v>
      </c>
      <c r="V500">
        <f t="shared" si="732"/>
        <v>16</v>
      </c>
      <c r="W500">
        <f t="shared" si="732"/>
        <v>16</v>
      </c>
      <c r="X500">
        <f t="shared" si="732"/>
        <v>16</v>
      </c>
      <c r="Y500">
        <f t="shared" si="732"/>
        <v>16</v>
      </c>
      <c r="Z500">
        <f t="shared" si="732"/>
        <v>16</v>
      </c>
      <c r="AA500">
        <f t="shared" si="732"/>
        <v>16</v>
      </c>
      <c r="AB500">
        <f t="shared" si="732"/>
        <v>16</v>
      </c>
      <c r="AC500">
        <f t="shared" si="732"/>
        <v>16</v>
      </c>
      <c r="AD500">
        <f t="shared" si="732"/>
        <v>16</v>
      </c>
      <c r="AE500">
        <f t="shared" si="732"/>
        <v>16</v>
      </c>
      <c r="AF500">
        <f t="shared" si="733"/>
        <v>16</v>
      </c>
      <c r="AG500">
        <f t="shared" si="733"/>
        <v>16</v>
      </c>
      <c r="AH500">
        <f t="shared" si="733"/>
        <v>16</v>
      </c>
      <c r="AI500">
        <f t="shared" si="733"/>
        <v>16</v>
      </c>
      <c r="AJ500">
        <f t="shared" si="733"/>
        <v>16</v>
      </c>
      <c r="AK500">
        <f t="shared" si="733"/>
        <v>16</v>
      </c>
      <c r="AL500">
        <f t="shared" si="733"/>
        <v>16</v>
      </c>
      <c r="AM500">
        <f t="shared" si="733"/>
        <v>16</v>
      </c>
      <c r="AN500">
        <f t="shared" si="733"/>
        <v>16</v>
      </c>
      <c r="AO500">
        <f t="shared" si="733"/>
        <v>16</v>
      </c>
      <c r="AP500">
        <f t="shared" si="734"/>
        <v>16</v>
      </c>
      <c r="AQ500">
        <f t="shared" si="734"/>
        <v>16</v>
      </c>
      <c r="AR500">
        <f t="shared" si="734"/>
        <v>16</v>
      </c>
      <c r="AS500">
        <f t="shared" si="734"/>
        <v>16</v>
      </c>
      <c r="AT500">
        <f t="shared" si="734"/>
        <v>16</v>
      </c>
      <c r="AU500">
        <f t="shared" si="734"/>
        <v>16</v>
      </c>
      <c r="AV500">
        <f t="shared" si="734"/>
        <v>16</v>
      </c>
      <c r="AW500">
        <f t="shared" si="734"/>
        <v>16</v>
      </c>
      <c r="AX500">
        <f t="shared" si="734"/>
        <v>16</v>
      </c>
      <c r="AY500">
        <f t="shared" si="734"/>
        <v>16</v>
      </c>
      <c r="AZ500">
        <f t="shared" si="735"/>
        <v>16</v>
      </c>
      <c r="BA500">
        <f t="shared" si="735"/>
        <v>16</v>
      </c>
      <c r="BB500">
        <f t="shared" si="735"/>
        <v>16</v>
      </c>
      <c r="BC500">
        <f t="shared" si="735"/>
        <v>16</v>
      </c>
      <c r="BD500">
        <f t="shared" si="735"/>
        <v>16</v>
      </c>
      <c r="BE500">
        <f t="shared" si="735"/>
        <v>16</v>
      </c>
      <c r="BF500">
        <f t="shared" si="735"/>
        <v>16</v>
      </c>
      <c r="BG500">
        <f t="shared" si="735"/>
        <v>16</v>
      </c>
      <c r="BH500">
        <f t="shared" si="735"/>
        <v>16</v>
      </c>
    </row>
    <row r="501" spans="1:60" x14ac:dyDescent="0.25">
      <c r="A501">
        <f>4</f>
        <v>4</v>
      </c>
      <c r="B501">
        <f t="shared" si="730"/>
        <v>18</v>
      </c>
      <c r="C501">
        <f t="shared" si="730"/>
        <v>18</v>
      </c>
      <c r="D501">
        <f t="shared" si="730"/>
        <v>18</v>
      </c>
      <c r="E501">
        <f t="shared" si="730"/>
        <v>18</v>
      </c>
      <c r="F501">
        <f t="shared" si="730"/>
        <v>18</v>
      </c>
      <c r="G501">
        <f t="shared" si="730"/>
        <v>18</v>
      </c>
      <c r="H501">
        <f t="shared" si="730"/>
        <v>18</v>
      </c>
      <c r="I501">
        <f t="shared" si="730"/>
        <v>18</v>
      </c>
      <c r="J501">
        <f t="shared" si="730"/>
        <v>18</v>
      </c>
      <c r="K501">
        <f t="shared" si="730"/>
        <v>18</v>
      </c>
      <c r="L501">
        <f t="shared" si="731"/>
        <v>18</v>
      </c>
      <c r="M501">
        <f t="shared" si="731"/>
        <v>18</v>
      </c>
      <c r="N501">
        <f t="shared" si="731"/>
        <v>18</v>
      </c>
      <c r="O501">
        <f t="shared" si="731"/>
        <v>18</v>
      </c>
      <c r="P501">
        <f t="shared" si="731"/>
        <v>18</v>
      </c>
      <c r="Q501">
        <f t="shared" si="731"/>
        <v>18</v>
      </c>
      <c r="R501">
        <f t="shared" si="731"/>
        <v>18</v>
      </c>
      <c r="S501">
        <f t="shared" si="731"/>
        <v>18</v>
      </c>
      <c r="T501">
        <f t="shared" si="731"/>
        <v>18</v>
      </c>
      <c r="U501">
        <f t="shared" si="731"/>
        <v>18</v>
      </c>
      <c r="V501">
        <f t="shared" si="732"/>
        <v>18</v>
      </c>
      <c r="W501">
        <f t="shared" si="732"/>
        <v>18</v>
      </c>
      <c r="X501">
        <f t="shared" si="732"/>
        <v>18</v>
      </c>
      <c r="Y501">
        <f t="shared" si="732"/>
        <v>18</v>
      </c>
      <c r="Z501">
        <f t="shared" si="732"/>
        <v>18</v>
      </c>
      <c r="AA501">
        <f t="shared" si="732"/>
        <v>18</v>
      </c>
      <c r="AB501">
        <f t="shared" si="732"/>
        <v>18</v>
      </c>
      <c r="AC501">
        <f t="shared" si="732"/>
        <v>18</v>
      </c>
      <c r="AD501">
        <f t="shared" si="732"/>
        <v>18</v>
      </c>
      <c r="AE501">
        <f t="shared" si="732"/>
        <v>18</v>
      </c>
      <c r="AF501">
        <f t="shared" si="733"/>
        <v>18</v>
      </c>
      <c r="AG501">
        <f t="shared" si="733"/>
        <v>18</v>
      </c>
      <c r="AH501">
        <f t="shared" si="733"/>
        <v>18</v>
      </c>
      <c r="AI501">
        <f t="shared" si="733"/>
        <v>18</v>
      </c>
      <c r="AJ501">
        <f t="shared" si="733"/>
        <v>18</v>
      </c>
      <c r="AK501">
        <f t="shared" si="733"/>
        <v>18</v>
      </c>
      <c r="AL501">
        <f t="shared" si="733"/>
        <v>18</v>
      </c>
      <c r="AM501">
        <f t="shared" si="733"/>
        <v>18</v>
      </c>
      <c r="AN501">
        <f t="shared" si="733"/>
        <v>18</v>
      </c>
      <c r="AO501">
        <f t="shared" si="733"/>
        <v>18</v>
      </c>
      <c r="AP501">
        <f t="shared" si="734"/>
        <v>18</v>
      </c>
      <c r="AQ501">
        <f t="shared" si="734"/>
        <v>18</v>
      </c>
      <c r="AR501">
        <f t="shared" si="734"/>
        <v>18</v>
      </c>
      <c r="AS501">
        <f t="shared" si="734"/>
        <v>18</v>
      </c>
      <c r="AT501">
        <f t="shared" si="734"/>
        <v>18</v>
      </c>
      <c r="AU501">
        <f t="shared" si="734"/>
        <v>18</v>
      </c>
      <c r="AV501">
        <f t="shared" si="734"/>
        <v>18</v>
      </c>
      <c r="AW501">
        <f t="shared" si="734"/>
        <v>18</v>
      </c>
      <c r="AX501">
        <f t="shared" si="734"/>
        <v>18</v>
      </c>
      <c r="AY501">
        <f t="shared" si="734"/>
        <v>18</v>
      </c>
      <c r="AZ501">
        <f t="shared" si="735"/>
        <v>18</v>
      </c>
      <c r="BA501">
        <f t="shared" si="735"/>
        <v>18</v>
      </c>
      <c r="BB501">
        <f t="shared" si="735"/>
        <v>18</v>
      </c>
      <c r="BC501">
        <f t="shared" si="735"/>
        <v>18</v>
      </c>
      <c r="BD501">
        <f t="shared" si="735"/>
        <v>18</v>
      </c>
      <c r="BE501">
        <f t="shared" si="735"/>
        <v>18</v>
      </c>
      <c r="BF501">
        <f t="shared" si="735"/>
        <v>18</v>
      </c>
      <c r="BG501">
        <f t="shared" si="735"/>
        <v>18</v>
      </c>
      <c r="BH501">
        <f t="shared" si="735"/>
        <v>18</v>
      </c>
    </row>
    <row r="502" spans="1:60" x14ac:dyDescent="0.25">
      <c r="A502">
        <f>5</f>
        <v>5</v>
      </c>
      <c r="B502">
        <f t="shared" si="730"/>
        <v>20</v>
      </c>
      <c r="C502">
        <f t="shared" si="730"/>
        <v>20</v>
      </c>
      <c r="D502">
        <f t="shared" si="730"/>
        <v>20</v>
      </c>
      <c r="E502">
        <f t="shared" si="730"/>
        <v>20</v>
      </c>
      <c r="F502">
        <f t="shared" si="730"/>
        <v>20</v>
      </c>
      <c r="G502">
        <f t="shared" si="730"/>
        <v>20</v>
      </c>
      <c r="H502">
        <f t="shared" si="730"/>
        <v>20</v>
      </c>
      <c r="I502">
        <f t="shared" si="730"/>
        <v>20</v>
      </c>
      <c r="J502">
        <f t="shared" si="730"/>
        <v>20</v>
      </c>
      <c r="K502">
        <f t="shared" si="730"/>
        <v>20</v>
      </c>
      <c r="L502">
        <f t="shared" si="731"/>
        <v>20</v>
      </c>
      <c r="M502">
        <f t="shared" si="731"/>
        <v>20</v>
      </c>
      <c r="N502">
        <f t="shared" si="731"/>
        <v>20</v>
      </c>
      <c r="O502">
        <f t="shared" si="731"/>
        <v>20</v>
      </c>
      <c r="P502">
        <f t="shared" si="731"/>
        <v>20</v>
      </c>
      <c r="Q502">
        <f t="shared" si="731"/>
        <v>20</v>
      </c>
      <c r="R502">
        <f t="shared" si="731"/>
        <v>20</v>
      </c>
      <c r="S502">
        <f t="shared" si="731"/>
        <v>20</v>
      </c>
      <c r="T502">
        <f t="shared" si="731"/>
        <v>20</v>
      </c>
      <c r="U502">
        <f t="shared" si="731"/>
        <v>20</v>
      </c>
      <c r="V502">
        <f t="shared" si="732"/>
        <v>20</v>
      </c>
      <c r="W502">
        <f t="shared" si="732"/>
        <v>20</v>
      </c>
      <c r="X502">
        <f t="shared" si="732"/>
        <v>20</v>
      </c>
      <c r="Y502">
        <f t="shared" si="732"/>
        <v>20</v>
      </c>
      <c r="Z502">
        <f t="shared" si="732"/>
        <v>20</v>
      </c>
      <c r="AA502">
        <f t="shared" si="732"/>
        <v>20</v>
      </c>
      <c r="AB502">
        <f t="shared" si="732"/>
        <v>20</v>
      </c>
      <c r="AC502">
        <f t="shared" si="732"/>
        <v>20</v>
      </c>
      <c r="AD502">
        <f t="shared" si="732"/>
        <v>20</v>
      </c>
      <c r="AE502">
        <f t="shared" si="732"/>
        <v>20</v>
      </c>
      <c r="AF502">
        <f t="shared" si="733"/>
        <v>20</v>
      </c>
      <c r="AG502">
        <f t="shared" si="733"/>
        <v>20</v>
      </c>
      <c r="AH502">
        <f t="shared" si="733"/>
        <v>20</v>
      </c>
      <c r="AI502">
        <f t="shared" si="733"/>
        <v>20</v>
      </c>
      <c r="AJ502">
        <f t="shared" si="733"/>
        <v>20</v>
      </c>
      <c r="AK502">
        <f t="shared" si="733"/>
        <v>20</v>
      </c>
      <c r="AL502">
        <f t="shared" si="733"/>
        <v>20</v>
      </c>
      <c r="AM502">
        <f t="shared" si="733"/>
        <v>20</v>
      </c>
      <c r="AN502">
        <f t="shared" si="733"/>
        <v>20</v>
      </c>
      <c r="AO502">
        <f t="shared" si="733"/>
        <v>20</v>
      </c>
      <c r="AP502">
        <f t="shared" si="734"/>
        <v>20</v>
      </c>
      <c r="AQ502">
        <f t="shared" si="734"/>
        <v>20</v>
      </c>
      <c r="AR502">
        <f t="shared" si="734"/>
        <v>20</v>
      </c>
      <c r="AS502">
        <f t="shared" si="734"/>
        <v>20</v>
      </c>
      <c r="AT502">
        <f t="shared" si="734"/>
        <v>20</v>
      </c>
      <c r="AU502">
        <f t="shared" si="734"/>
        <v>20</v>
      </c>
      <c r="AV502">
        <f t="shared" si="734"/>
        <v>20</v>
      </c>
      <c r="AW502">
        <f t="shared" si="734"/>
        <v>20</v>
      </c>
      <c r="AX502">
        <f t="shared" si="734"/>
        <v>20</v>
      </c>
      <c r="AY502">
        <f t="shared" si="734"/>
        <v>20</v>
      </c>
      <c r="AZ502">
        <f t="shared" si="735"/>
        <v>20</v>
      </c>
      <c r="BA502">
        <f t="shared" si="735"/>
        <v>20</v>
      </c>
      <c r="BB502">
        <f t="shared" si="735"/>
        <v>20</v>
      </c>
      <c r="BC502">
        <f t="shared" si="735"/>
        <v>20</v>
      </c>
      <c r="BD502">
        <f t="shared" si="735"/>
        <v>20</v>
      </c>
      <c r="BE502">
        <f t="shared" si="735"/>
        <v>20</v>
      </c>
      <c r="BF502">
        <f t="shared" si="735"/>
        <v>20</v>
      </c>
      <c r="BG502">
        <f t="shared" si="735"/>
        <v>20</v>
      </c>
      <c r="BH502">
        <f t="shared" si="735"/>
        <v>20</v>
      </c>
    </row>
    <row r="504" spans="1:60" x14ac:dyDescent="0.25">
      <c r="A504" t="s">
        <v>766</v>
      </c>
    </row>
    <row r="505" spans="1:60" x14ac:dyDescent="0.25">
      <c r="A505">
        <v>1</v>
      </c>
      <c r="B505">
        <f t="shared" ref="B505:AG505" si="736">(B$93-$A505*RelentlessStrikes-0.01*B498*B$90*B$13)*B487+($A505-0.2*Ruthlessness-3*0.13*B16)*B485</f>
        <v>4008.110583131845</v>
      </c>
      <c r="C505">
        <f t="shared" si="736"/>
        <v>4008.9365214120326</v>
      </c>
      <c r="D505">
        <f t="shared" si="736"/>
        <v>4008.4747056051942</v>
      </c>
      <c r="E505">
        <f t="shared" si="736"/>
        <v>4008.8623554296864</v>
      </c>
      <c r="F505">
        <f t="shared" si="736"/>
        <v>4008.0820103490369</v>
      </c>
      <c r="G505">
        <f t="shared" si="736"/>
        <v>4007.9540483236974</v>
      </c>
      <c r="H505">
        <f t="shared" si="736"/>
        <v>4008.5705752888794</v>
      </c>
      <c r="I505">
        <f t="shared" si="736"/>
        <v>4007.9015030928754</v>
      </c>
      <c r="J505">
        <f t="shared" si="736"/>
        <v>4008.132059774076</v>
      </c>
      <c r="K505">
        <f t="shared" si="736"/>
        <v>4009.0625547239183</v>
      </c>
      <c r="L505">
        <f t="shared" si="736"/>
        <v>4010.7755202593767</v>
      </c>
      <c r="M505">
        <f t="shared" si="736"/>
        <v>4008.2956572388125</v>
      </c>
      <c r="N505">
        <f t="shared" si="736"/>
        <v>3975.0582299629546</v>
      </c>
      <c r="O505">
        <f t="shared" si="736"/>
        <v>4008.2956572388125</v>
      </c>
      <c r="P505">
        <f t="shared" si="736"/>
        <v>4041.5313265237514</v>
      </c>
      <c r="Q505">
        <f t="shared" si="736"/>
        <v>4008.2956572388125</v>
      </c>
      <c r="R505">
        <f t="shared" si="736"/>
        <v>4007.997981482411</v>
      </c>
      <c r="S505">
        <f t="shared" si="736"/>
        <v>4007.7410112874622</v>
      </c>
      <c r="T505">
        <f t="shared" si="736"/>
        <v>4008.2956572388125</v>
      </c>
      <c r="U505">
        <f t="shared" si="736"/>
        <v>3847.400281750221</v>
      </c>
      <c r="V505">
        <f t="shared" si="736"/>
        <v>3847.400281750221</v>
      </c>
      <c r="W505">
        <f t="shared" si="736"/>
        <v>4008.2956572388125</v>
      </c>
      <c r="X505">
        <f t="shared" si="736"/>
        <v>4008.2956572388125</v>
      </c>
      <c r="Y505">
        <f t="shared" si="736"/>
        <v>4008.2956572388125</v>
      </c>
      <c r="Z505">
        <f t="shared" si="736"/>
        <v>4009.3649894205923</v>
      </c>
      <c r="AA505">
        <f t="shared" si="736"/>
        <v>3813.0040422589905</v>
      </c>
      <c r="AB505">
        <f t="shared" si="736"/>
        <v>4008.6600687052241</v>
      </c>
      <c r="AC505">
        <f t="shared" si="736"/>
        <v>4008.2956572388125</v>
      </c>
      <c r="AD505">
        <f t="shared" si="736"/>
        <v>4167.6110657229729</v>
      </c>
      <c r="AE505">
        <f t="shared" si="736"/>
        <v>4008.2956572388125</v>
      </c>
      <c r="AF505">
        <f t="shared" si="736"/>
        <v>4008.2956572388125</v>
      </c>
      <c r="AG505">
        <f t="shared" si="736"/>
        <v>4008.2956572388125</v>
      </c>
      <c r="AH505">
        <f t="shared" ref="AH505:BH505" si="737">(AH$93-$A505*RelentlessStrikes-0.01*AH498*AH$90*AH$13)*AH487+($A505-0.2*Ruthlessness-3*0.13*AH16)*AH485</f>
        <v>4008.2956572388125</v>
      </c>
      <c r="AI505">
        <f t="shared" si="737"/>
        <v>4150.6319918529216</v>
      </c>
      <c r="AJ505">
        <f t="shared" si="737"/>
        <v>4008.2956572388125</v>
      </c>
      <c r="AK505">
        <f t="shared" si="737"/>
        <v>4152.5203280783726</v>
      </c>
      <c r="AL505">
        <f t="shared" si="737"/>
        <v>3926.7576459696638</v>
      </c>
      <c r="AM505">
        <f t="shared" si="737"/>
        <v>4064.4644714721267</v>
      </c>
      <c r="AN505">
        <f t="shared" si="737"/>
        <v>3947.3161127782805</v>
      </c>
      <c r="AO505">
        <f t="shared" si="737"/>
        <v>4050.2268803392349</v>
      </c>
      <c r="AP505">
        <f t="shared" si="737"/>
        <v>3913.8224402577484</v>
      </c>
      <c r="AQ505">
        <f t="shared" si="737"/>
        <v>4008.2956572388125</v>
      </c>
      <c r="AR505">
        <f t="shared" si="737"/>
        <v>3284.7243385150005</v>
      </c>
      <c r="AS505">
        <f t="shared" si="737"/>
        <v>4101.2937309571944</v>
      </c>
      <c r="AT505">
        <f t="shared" si="737"/>
        <v>4008.2956572388125</v>
      </c>
      <c r="AU505">
        <f t="shared" si="737"/>
        <v>4008.2956572388125</v>
      </c>
      <c r="AV505">
        <f t="shared" si="737"/>
        <v>4008.2956572388125</v>
      </c>
      <c r="AW505">
        <f t="shared" si="737"/>
        <v>4008.2956572388125</v>
      </c>
      <c r="AX505">
        <f t="shared" si="737"/>
        <v>4008.2956572388125</v>
      </c>
      <c r="AY505">
        <f t="shared" si="737"/>
        <v>4008.2956572388125</v>
      </c>
      <c r="AZ505">
        <f t="shared" si="737"/>
        <v>4008.2956572388125</v>
      </c>
      <c r="BA505">
        <f t="shared" si="737"/>
        <v>4008.2956572388125</v>
      </c>
      <c r="BB505">
        <f t="shared" si="737"/>
        <v>4008.2956572388125</v>
      </c>
      <c r="BC505">
        <f t="shared" si="737"/>
        <v>4014.323207529781</v>
      </c>
      <c r="BD505">
        <f t="shared" si="737"/>
        <v>4015.1632597307248</v>
      </c>
      <c r="BE505">
        <f t="shared" si="737"/>
        <v>4008.2956572388125</v>
      </c>
      <c r="BF505">
        <f t="shared" si="737"/>
        <v>4008.2956572388125</v>
      </c>
      <c r="BG505">
        <f t="shared" si="737"/>
        <v>4008.2956572388125</v>
      </c>
      <c r="BH505">
        <f t="shared" si="737"/>
        <v>4008.2956572388125</v>
      </c>
    </row>
    <row r="506" spans="1:60" x14ac:dyDescent="0.25">
      <c r="A506">
        <v>2</v>
      </c>
      <c r="B506">
        <f t="shared" ref="B506:AG506" si="738">(B$93-$A506*RelentlessStrikes-0.01*B499*B$90*B$13)*B487+($A506-0.2*Ruthlessness-3*0.13*B16)*B485</f>
        <v>4604.0640270607073</v>
      </c>
      <c r="C506">
        <f t="shared" si="738"/>
        <v>4604.9903108368144</v>
      </c>
      <c r="D506">
        <f t="shared" si="738"/>
        <v>4604.4667773032506</v>
      </c>
      <c r="E506">
        <f t="shared" si="738"/>
        <v>4604.8931099063457</v>
      </c>
      <c r="F506">
        <f t="shared" si="738"/>
        <v>4604.0324231470559</v>
      </c>
      <c r="G506">
        <f t="shared" si="738"/>
        <v>4603.9511139434553</v>
      </c>
      <c r="H506">
        <f t="shared" si="738"/>
        <v>4604.3421063175329</v>
      </c>
      <c r="I506">
        <f t="shared" si="738"/>
        <v>4603.9172414751656</v>
      </c>
      <c r="J506">
        <f t="shared" si="738"/>
        <v>4604.0877820428923</v>
      </c>
      <c r="K506">
        <f t="shared" si="738"/>
        <v>4605.2022056303067</v>
      </c>
      <c r="L506">
        <f t="shared" si="738"/>
        <v>4605.8444931273234</v>
      </c>
      <c r="M506">
        <f t="shared" si="738"/>
        <v>4604.2687346712646</v>
      </c>
      <c r="N506">
        <f t="shared" si="738"/>
        <v>4582.8096587635482</v>
      </c>
      <c r="O506">
        <f t="shared" si="738"/>
        <v>4604.2687346712646</v>
      </c>
      <c r="P506">
        <f t="shared" si="738"/>
        <v>4625.7235052596097</v>
      </c>
      <c r="Q506">
        <f t="shared" si="738"/>
        <v>4604.2687346712646</v>
      </c>
      <c r="R506">
        <f t="shared" si="738"/>
        <v>4603.9394801158205</v>
      </c>
      <c r="S506">
        <f t="shared" si="738"/>
        <v>4603.6552493530498</v>
      </c>
      <c r="T506">
        <f t="shared" si="738"/>
        <v>4604.2687346712646</v>
      </c>
      <c r="U506">
        <f t="shared" si="738"/>
        <v>4421.3717406209726</v>
      </c>
      <c r="V506">
        <f t="shared" si="738"/>
        <v>4421.3717406209726</v>
      </c>
      <c r="W506">
        <f t="shared" si="738"/>
        <v>4604.2687346712646</v>
      </c>
      <c r="X506">
        <f t="shared" si="738"/>
        <v>4604.2687346712646</v>
      </c>
      <c r="Y506">
        <f t="shared" si="738"/>
        <v>4604.2687346712646</v>
      </c>
      <c r="Z506">
        <f t="shared" si="738"/>
        <v>4605.4515064777106</v>
      </c>
      <c r="AA506">
        <f t="shared" si="738"/>
        <v>4454.1513814136279</v>
      </c>
      <c r="AB506">
        <f t="shared" si="738"/>
        <v>4604.6718045645694</v>
      </c>
      <c r="AC506">
        <f t="shared" si="738"/>
        <v>4604.2687346712646</v>
      </c>
      <c r="AD506">
        <f t="shared" si="738"/>
        <v>4794.7461637215429</v>
      </c>
      <c r="AE506">
        <f t="shared" si="738"/>
        <v>4604.2687346712646</v>
      </c>
      <c r="AF506">
        <f t="shared" si="738"/>
        <v>4604.2687346712646</v>
      </c>
      <c r="AG506">
        <f t="shared" si="738"/>
        <v>4604.2687346712646</v>
      </c>
      <c r="AH506">
        <f t="shared" ref="AH506:BH506" si="739">(AH$93-$A506*RelentlessStrikes-0.01*AH499*AH$90*AH$13)*AH487+($A506-0.2*Ruthlessness-3*0.13*AH16)*AH485</f>
        <v>4604.2687346712646</v>
      </c>
      <c r="AI506">
        <f t="shared" si="739"/>
        <v>4774.4459908241051</v>
      </c>
      <c r="AJ506">
        <f t="shared" si="739"/>
        <v>4604.2687346712646</v>
      </c>
      <c r="AK506">
        <f t="shared" si="739"/>
        <v>4776.7036847454438</v>
      </c>
      <c r="AL506">
        <f t="shared" si="739"/>
        <v>4514.0808000649185</v>
      </c>
      <c r="AM506">
        <f t="shared" si="739"/>
        <v>4667.2485079759008</v>
      </c>
      <c r="AN506">
        <f t="shared" si="739"/>
        <v>4536.8202025997925</v>
      </c>
      <c r="AO506">
        <f t="shared" si="739"/>
        <v>4651.2864583916962</v>
      </c>
      <c r="AP506">
        <f t="shared" si="739"/>
        <v>4497.212035300734</v>
      </c>
      <c r="AQ506">
        <f t="shared" si="739"/>
        <v>4604.2687346712646</v>
      </c>
      <c r="AR506">
        <f t="shared" si="739"/>
        <v>3760.0835857298957</v>
      </c>
      <c r="AS506">
        <f t="shared" si="739"/>
        <v>4663.3654576316667</v>
      </c>
      <c r="AT506">
        <f t="shared" si="739"/>
        <v>4604.2687346712646</v>
      </c>
      <c r="AU506">
        <f t="shared" si="739"/>
        <v>4604.2687346712646</v>
      </c>
      <c r="AV506">
        <f t="shared" si="739"/>
        <v>4604.2687346712646</v>
      </c>
      <c r="AW506">
        <f t="shared" si="739"/>
        <v>4604.2687346712646</v>
      </c>
      <c r="AX506">
        <f t="shared" si="739"/>
        <v>4604.2687346712646</v>
      </c>
      <c r="AY506">
        <f t="shared" si="739"/>
        <v>4604.2687346712646</v>
      </c>
      <c r="AZ506">
        <f t="shared" si="739"/>
        <v>4604.2687346712646</v>
      </c>
      <c r="BA506">
        <f t="shared" si="739"/>
        <v>4604.2687346712646</v>
      </c>
      <c r="BB506">
        <f t="shared" si="739"/>
        <v>4604.2687346712646</v>
      </c>
      <c r="BC506">
        <f t="shared" si="739"/>
        <v>4610.9357149301277</v>
      </c>
      <c r="BD506">
        <f t="shared" si="739"/>
        <v>4611.8648836918546</v>
      </c>
      <c r="BE506">
        <f t="shared" si="739"/>
        <v>4604.2687346712646</v>
      </c>
      <c r="BF506">
        <f t="shared" si="739"/>
        <v>4604.2687346712646</v>
      </c>
      <c r="BG506">
        <f t="shared" si="739"/>
        <v>4604.2687346712646</v>
      </c>
      <c r="BH506">
        <f t="shared" si="739"/>
        <v>4604.2687346712646</v>
      </c>
    </row>
    <row r="507" spans="1:60" x14ac:dyDescent="0.25">
      <c r="A507">
        <v>3</v>
      </c>
      <c r="B507">
        <f t="shared" ref="B507:AG507" si="740">(B$93-$A507*RelentlessStrikes-0.01*B500*B$90*B$13)*B487+($A507-0.2*Ruthlessness-3*0.13*B16)*B485</f>
        <v>5200.0174709895691</v>
      </c>
      <c r="C507">
        <f t="shared" si="740"/>
        <v>5201.0441002615953</v>
      </c>
      <c r="D507">
        <f t="shared" si="740"/>
        <v>5200.4588490013066</v>
      </c>
      <c r="E507">
        <f t="shared" si="740"/>
        <v>5200.9238643830049</v>
      </c>
      <c r="F507">
        <f t="shared" si="740"/>
        <v>5199.9828359450757</v>
      </c>
      <c r="G507">
        <f t="shared" si="740"/>
        <v>5199.9481795632128</v>
      </c>
      <c r="H507">
        <f t="shared" si="740"/>
        <v>5200.1136373461868</v>
      </c>
      <c r="I507">
        <f t="shared" si="740"/>
        <v>5199.9329798574563</v>
      </c>
      <c r="J507">
        <f t="shared" si="740"/>
        <v>5200.0435043117086</v>
      </c>
      <c r="K507">
        <f t="shared" si="740"/>
        <v>5201.3418565366956</v>
      </c>
      <c r="L507">
        <f t="shared" si="740"/>
        <v>5200.9134659952697</v>
      </c>
      <c r="M507">
        <f t="shared" si="740"/>
        <v>5200.2418121037172</v>
      </c>
      <c r="N507">
        <f t="shared" si="740"/>
        <v>5190.5610875641432</v>
      </c>
      <c r="O507">
        <f t="shared" si="740"/>
        <v>5200.2418121037172</v>
      </c>
      <c r="P507">
        <f t="shared" si="740"/>
        <v>5209.9156839954685</v>
      </c>
      <c r="Q507">
        <f t="shared" si="740"/>
        <v>5200.2418121037172</v>
      </c>
      <c r="R507">
        <f t="shared" si="740"/>
        <v>5199.8809787492301</v>
      </c>
      <c r="S507">
        <f t="shared" si="740"/>
        <v>5199.5694874186374</v>
      </c>
      <c r="T507">
        <f t="shared" si="740"/>
        <v>5200.2418121037172</v>
      </c>
      <c r="U507">
        <f t="shared" si="740"/>
        <v>4995.3431994917237</v>
      </c>
      <c r="V507">
        <f t="shared" si="740"/>
        <v>4995.3431994917237</v>
      </c>
      <c r="W507">
        <f t="shared" si="740"/>
        <v>5200.2418121037172</v>
      </c>
      <c r="X507">
        <f t="shared" si="740"/>
        <v>5200.2418121037172</v>
      </c>
      <c r="Y507">
        <f t="shared" si="740"/>
        <v>5200.2418121037172</v>
      </c>
      <c r="Z507">
        <f t="shared" si="740"/>
        <v>5201.5380235348284</v>
      </c>
      <c r="AA507">
        <f t="shared" si="740"/>
        <v>5095.2987205682657</v>
      </c>
      <c r="AB507">
        <f t="shared" si="740"/>
        <v>5200.6835404239146</v>
      </c>
      <c r="AC507">
        <f t="shared" si="740"/>
        <v>5200.2418121037172</v>
      </c>
      <c r="AD507">
        <f t="shared" si="740"/>
        <v>5421.881261720112</v>
      </c>
      <c r="AE507">
        <f t="shared" si="740"/>
        <v>5200.2418121037172</v>
      </c>
      <c r="AF507">
        <f t="shared" si="740"/>
        <v>5200.2418121037172</v>
      </c>
      <c r="AG507">
        <f t="shared" si="740"/>
        <v>5200.2418121037172</v>
      </c>
      <c r="AH507">
        <f t="shared" ref="AH507:BH507" si="741">(AH$93-$A507*RelentlessStrikes-0.01*AH500*AH$90*AH$13)*AH487+($A507-0.2*Ruthlessness-3*0.13*AH16)*AH485</f>
        <v>5200.2418121037172</v>
      </c>
      <c r="AI507">
        <f t="shared" si="741"/>
        <v>5398.2599897952887</v>
      </c>
      <c r="AJ507">
        <f t="shared" si="741"/>
        <v>5200.2418121037172</v>
      </c>
      <c r="AK507">
        <f t="shared" si="741"/>
        <v>5400.8870414125158</v>
      </c>
      <c r="AL507">
        <f t="shared" si="741"/>
        <v>5101.4039541601724</v>
      </c>
      <c r="AM507">
        <f t="shared" si="741"/>
        <v>5270.0325444796745</v>
      </c>
      <c r="AN507">
        <f t="shared" si="741"/>
        <v>5126.3242924213046</v>
      </c>
      <c r="AO507">
        <f t="shared" si="741"/>
        <v>5252.3460364441562</v>
      </c>
      <c r="AP507">
        <f t="shared" si="741"/>
        <v>5080.60163034372</v>
      </c>
      <c r="AQ507">
        <f t="shared" si="741"/>
        <v>5200.2418121037172</v>
      </c>
      <c r="AR507">
        <f t="shared" si="741"/>
        <v>4235.4428329447919</v>
      </c>
      <c r="AS507">
        <f t="shared" si="741"/>
        <v>5225.4371843061399</v>
      </c>
      <c r="AT507">
        <f t="shared" si="741"/>
        <v>5200.2418121037172</v>
      </c>
      <c r="AU507">
        <f t="shared" si="741"/>
        <v>5200.2418121037172</v>
      </c>
      <c r="AV507">
        <f t="shared" si="741"/>
        <v>5200.2418121037172</v>
      </c>
      <c r="AW507">
        <f t="shared" si="741"/>
        <v>5200.2418121037172</v>
      </c>
      <c r="AX507">
        <f t="shared" si="741"/>
        <v>5200.2418121037172</v>
      </c>
      <c r="AY507">
        <f t="shared" si="741"/>
        <v>5200.2418121037172</v>
      </c>
      <c r="AZ507">
        <f t="shared" si="741"/>
        <v>5200.2418121037172</v>
      </c>
      <c r="BA507">
        <f t="shared" si="741"/>
        <v>5200.2418121037172</v>
      </c>
      <c r="BB507">
        <f t="shared" si="741"/>
        <v>5200.2418121037172</v>
      </c>
      <c r="BC507">
        <f t="shared" si="741"/>
        <v>5207.5482223304734</v>
      </c>
      <c r="BD507">
        <f t="shared" si="741"/>
        <v>5208.566507652984</v>
      </c>
      <c r="BE507">
        <f t="shared" si="741"/>
        <v>5200.2418121037172</v>
      </c>
      <c r="BF507">
        <f t="shared" si="741"/>
        <v>5200.2418121037172</v>
      </c>
      <c r="BG507">
        <f t="shared" si="741"/>
        <v>5200.2418121037172</v>
      </c>
      <c r="BH507">
        <f t="shared" si="741"/>
        <v>5200.2418121037172</v>
      </c>
    </row>
    <row r="508" spans="1:60" x14ac:dyDescent="0.25">
      <c r="A508">
        <v>4</v>
      </c>
      <c r="B508">
        <f t="shared" ref="B508:AG508" si="742">(B$93-$A508*RelentlessStrikes-0.01*B501*B$90*B$13)*B487+($A508-0.2*Ruthlessness-3*0.13*B16)*B485</f>
        <v>5795.9709149184309</v>
      </c>
      <c r="C508">
        <f t="shared" si="742"/>
        <v>5797.0978896863771</v>
      </c>
      <c r="D508">
        <f t="shared" si="742"/>
        <v>5796.4509206993625</v>
      </c>
      <c r="E508">
        <f t="shared" si="742"/>
        <v>5796.9546188596651</v>
      </c>
      <c r="F508">
        <f t="shared" si="742"/>
        <v>5795.9332487430947</v>
      </c>
      <c r="G508">
        <f t="shared" si="742"/>
        <v>5795.9452451829711</v>
      </c>
      <c r="H508">
        <f t="shared" si="742"/>
        <v>5795.8851683748399</v>
      </c>
      <c r="I508">
        <f t="shared" si="742"/>
        <v>5795.948718239747</v>
      </c>
      <c r="J508">
        <f t="shared" si="742"/>
        <v>5795.9992265805249</v>
      </c>
      <c r="K508">
        <f t="shared" si="742"/>
        <v>5797.4815074430835</v>
      </c>
      <c r="L508">
        <f t="shared" si="742"/>
        <v>5795.982438863216</v>
      </c>
      <c r="M508">
        <f t="shared" si="742"/>
        <v>5796.2148895361688</v>
      </c>
      <c r="N508">
        <f t="shared" si="742"/>
        <v>5798.3125163647373</v>
      </c>
      <c r="O508">
        <f t="shared" si="742"/>
        <v>5796.2148895361688</v>
      </c>
      <c r="P508">
        <f t="shared" si="742"/>
        <v>5794.1078627313263</v>
      </c>
      <c r="Q508">
        <f t="shared" si="742"/>
        <v>5796.2148895361688</v>
      </c>
      <c r="R508">
        <f t="shared" si="742"/>
        <v>5795.8224773826387</v>
      </c>
      <c r="S508">
        <f t="shared" si="742"/>
        <v>5795.4837254842259</v>
      </c>
      <c r="T508">
        <f t="shared" si="742"/>
        <v>5796.2148895361688</v>
      </c>
      <c r="U508">
        <f t="shared" si="742"/>
        <v>5569.3146583624748</v>
      </c>
      <c r="V508">
        <f t="shared" si="742"/>
        <v>5569.3146583624748</v>
      </c>
      <c r="W508">
        <f t="shared" si="742"/>
        <v>5796.2148895361688</v>
      </c>
      <c r="X508">
        <f t="shared" si="742"/>
        <v>5796.2148895361688</v>
      </c>
      <c r="Y508">
        <f t="shared" si="742"/>
        <v>5796.2148895361688</v>
      </c>
      <c r="Z508">
        <f t="shared" si="742"/>
        <v>5797.6245405919472</v>
      </c>
      <c r="AA508">
        <f t="shared" si="742"/>
        <v>5736.4460597229036</v>
      </c>
      <c r="AB508">
        <f t="shared" si="742"/>
        <v>5796.6952762832607</v>
      </c>
      <c r="AC508">
        <f t="shared" si="742"/>
        <v>5796.2148895361688</v>
      </c>
      <c r="AD508">
        <f t="shared" si="742"/>
        <v>6049.016359718682</v>
      </c>
      <c r="AE508">
        <f t="shared" si="742"/>
        <v>5796.2148895361688</v>
      </c>
      <c r="AF508">
        <f t="shared" si="742"/>
        <v>5796.2148895361688</v>
      </c>
      <c r="AG508">
        <f t="shared" si="742"/>
        <v>5796.2148895361688</v>
      </c>
      <c r="AH508">
        <f t="shared" ref="AH508:BH508" si="743">(AH$93-$A508*RelentlessStrikes-0.01*AH501*AH$90*AH$13)*AH487+($A508-0.2*Ruthlessness-3*0.13*AH16)*AH485</f>
        <v>5796.2148895361688</v>
      </c>
      <c r="AI508">
        <f t="shared" si="743"/>
        <v>6022.0739887664713</v>
      </c>
      <c r="AJ508">
        <f t="shared" si="743"/>
        <v>5796.2148895361688</v>
      </c>
      <c r="AK508">
        <f t="shared" si="743"/>
        <v>6025.0703980795879</v>
      </c>
      <c r="AL508">
        <f t="shared" si="743"/>
        <v>5688.7271082554271</v>
      </c>
      <c r="AM508">
        <f t="shared" si="743"/>
        <v>5872.8165809834481</v>
      </c>
      <c r="AN508">
        <f t="shared" si="743"/>
        <v>5715.8283822428166</v>
      </c>
      <c r="AO508">
        <f t="shared" si="743"/>
        <v>5853.4056144966171</v>
      </c>
      <c r="AP508">
        <f t="shared" si="743"/>
        <v>5663.991225386706</v>
      </c>
      <c r="AQ508">
        <f t="shared" si="743"/>
        <v>5796.2148895361688</v>
      </c>
      <c r="AR508">
        <f t="shared" si="743"/>
        <v>4710.8020801596867</v>
      </c>
      <c r="AS508">
        <f t="shared" si="743"/>
        <v>5787.5089109806122</v>
      </c>
      <c r="AT508">
        <f t="shared" si="743"/>
        <v>5796.2148895361688</v>
      </c>
      <c r="AU508">
        <f t="shared" si="743"/>
        <v>5796.2148895361688</v>
      </c>
      <c r="AV508">
        <f t="shared" si="743"/>
        <v>5796.2148895361688</v>
      </c>
      <c r="AW508">
        <f t="shared" si="743"/>
        <v>5796.2148895361688</v>
      </c>
      <c r="AX508">
        <f t="shared" si="743"/>
        <v>5796.2148895361688</v>
      </c>
      <c r="AY508">
        <f t="shared" si="743"/>
        <v>5796.2148895361688</v>
      </c>
      <c r="AZ508">
        <f t="shared" si="743"/>
        <v>5796.2148895361688</v>
      </c>
      <c r="BA508">
        <f t="shared" si="743"/>
        <v>5796.2148895361688</v>
      </c>
      <c r="BB508">
        <f t="shared" si="743"/>
        <v>5796.2148895361688</v>
      </c>
      <c r="BC508">
        <f t="shared" si="743"/>
        <v>5804.1607297308201</v>
      </c>
      <c r="BD508">
        <f t="shared" si="743"/>
        <v>5805.2681316141134</v>
      </c>
      <c r="BE508">
        <f t="shared" si="743"/>
        <v>5796.2148895361688</v>
      </c>
      <c r="BF508">
        <f t="shared" si="743"/>
        <v>5796.2148895361688</v>
      </c>
      <c r="BG508">
        <f t="shared" si="743"/>
        <v>5796.2148895361688</v>
      </c>
      <c r="BH508">
        <f t="shared" si="743"/>
        <v>5796.2148895361688</v>
      </c>
    </row>
    <row r="509" spans="1:60" x14ac:dyDescent="0.25">
      <c r="A509">
        <v>5</v>
      </c>
      <c r="B509">
        <f t="shared" ref="B509:AG509" si="744">(B$93-$A509*RelentlessStrikes-0.01*B502*B$90*B$13)*B487+($A509-0.2*Ruthlessness-3*0.13*B16)*B485</f>
        <v>6391.9243588472946</v>
      </c>
      <c r="C509">
        <f t="shared" si="744"/>
        <v>6393.151679111159</v>
      </c>
      <c r="D509">
        <f t="shared" si="744"/>
        <v>6392.4429923974185</v>
      </c>
      <c r="E509">
        <f t="shared" si="744"/>
        <v>6392.9853733363243</v>
      </c>
      <c r="F509">
        <f t="shared" si="744"/>
        <v>6391.8836615411146</v>
      </c>
      <c r="G509">
        <f t="shared" si="744"/>
        <v>6391.9423108027286</v>
      </c>
      <c r="H509">
        <f t="shared" si="744"/>
        <v>6391.6566994034938</v>
      </c>
      <c r="I509">
        <f t="shared" si="744"/>
        <v>6391.9644566220377</v>
      </c>
      <c r="J509">
        <f t="shared" si="744"/>
        <v>6391.9549488493412</v>
      </c>
      <c r="K509">
        <f t="shared" si="744"/>
        <v>6393.6211583494724</v>
      </c>
      <c r="L509">
        <f t="shared" si="744"/>
        <v>6391.0514117311632</v>
      </c>
      <c r="M509">
        <f t="shared" si="744"/>
        <v>6392.1879669686205</v>
      </c>
      <c r="N509">
        <f t="shared" si="744"/>
        <v>6406.0639451653315</v>
      </c>
      <c r="O509">
        <f t="shared" si="744"/>
        <v>6392.1879669686205</v>
      </c>
      <c r="P509">
        <f t="shared" si="744"/>
        <v>6378.3000414671851</v>
      </c>
      <c r="Q509">
        <f t="shared" si="744"/>
        <v>6392.1879669686205</v>
      </c>
      <c r="R509">
        <f t="shared" si="744"/>
        <v>6391.7639760160482</v>
      </c>
      <c r="S509">
        <f t="shared" si="744"/>
        <v>6391.3979635498135</v>
      </c>
      <c r="T509">
        <f t="shared" si="744"/>
        <v>6392.1879669686205</v>
      </c>
      <c r="U509">
        <f t="shared" si="744"/>
        <v>6143.2861172332268</v>
      </c>
      <c r="V509">
        <f t="shared" si="744"/>
        <v>6143.2861172332268</v>
      </c>
      <c r="W509">
        <f t="shared" si="744"/>
        <v>6392.1879669686205</v>
      </c>
      <c r="X509">
        <f t="shared" si="744"/>
        <v>6392.1879669686205</v>
      </c>
      <c r="Y509">
        <f t="shared" si="744"/>
        <v>6392.1879669686205</v>
      </c>
      <c r="Z509">
        <f t="shared" si="744"/>
        <v>6393.711057649065</v>
      </c>
      <c r="AA509">
        <f t="shared" si="744"/>
        <v>6377.5933988775414</v>
      </c>
      <c r="AB509">
        <f t="shared" si="744"/>
        <v>6392.7070121426059</v>
      </c>
      <c r="AC509">
        <f t="shared" si="744"/>
        <v>6392.1879669686205</v>
      </c>
      <c r="AD509">
        <f t="shared" si="744"/>
        <v>6676.1514577172511</v>
      </c>
      <c r="AE509">
        <f t="shared" si="744"/>
        <v>6392.1879669686205</v>
      </c>
      <c r="AF509">
        <f t="shared" si="744"/>
        <v>6392.1879669686205</v>
      </c>
      <c r="AG509">
        <f t="shared" si="744"/>
        <v>6392.1879669686205</v>
      </c>
      <c r="AH509">
        <f t="shared" ref="AH509:BH509" si="745">(AH$93-$A509*RelentlessStrikes-0.01*AH502*AH$90*AH$13)*AH487+($A509-0.2*Ruthlessness-3*0.13*AH16)*AH485</f>
        <v>6392.1879669686205</v>
      </c>
      <c r="AI509">
        <f t="shared" si="745"/>
        <v>6645.8879877376557</v>
      </c>
      <c r="AJ509">
        <f t="shared" si="745"/>
        <v>6392.1879669686205</v>
      </c>
      <c r="AK509">
        <f t="shared" si="745"/>
        <v>6649.25375474666</v>
      </c>
      <c r="AL509">
        <f t="shared" si="745"/>
        <v>6276.0502623506818</v>
      </c>
      <c r="AM509">
        <f t="shared" si="745"/>
        <v>6475.6006174872227</v>
      </c>
      <c r="AN509">
        <f t="shared" si="745"/>
        <v>6305.3324720643286</v>
      </c>
      <c r="AO509">
        <f t="shared" si="745"/>
        <v>6454.465192549078</v>
      </c>
      <c r="AP509">
        <f t="shared" si="745"/>
        <v>6247.3808204296911</v>
      </c>
      <c r="AQ509">
        <f t="shared" si="745"/>
        <v>6392.1879669686205</v>
      </c>
      <c r="AR509">
        <f t="shared" si="745"/>
        <v>5186.1613273745825</v>
      </c>
      <c r="AS509">
        <f t="shared" si="745"/>
        <v>6349.5806376550845</v>
      </c>
      <c r="AT509">
        <f t="shared" si="745"/>
        <v>6392.1879669686205</v>
      </c>
      <c r="AU509">
        <f t="shared" si="745"/>
        <v>6392.1879669686205</v>
      </c>
      <c r="AV509">
        <f t="shared" si="745"/>
        <v>6392.1879669686205</v>
      </c>
      <c r="AW509">
        <f t="shared" si="745"/>
        <v>6392.1879669686205</v>
      </c>
      <c r="AX509">
        <f t="shared" si="745"/>
        <v>6392.1879669686205</v>
      </c>
      <c r="AY509">
        <f t="shared" si="745"/>
        <v>6392.1879669686205</v>
      </c>
      <c r="AZ509">
        <f t="shared" si="745"/>
        <v>6392.1879669686205</v>
      </c>
      <c r="BA509">
        <f t="shared" si="745"/>
        <v>6392.1879669686205</v>
      </c>
      <c r="BB509">
        <f t="shared" si="745"/>
        <v>6392.1879669686205</v>
      </c>
      <c r="BC509">
        <f t="shared" si="745"/>
        <v>6400.7732371311668</v>
      </c>
      <c r="BD509">
        <f t="shared" si="745"/>
        <v>6401.9697555752427</v>
      </c>
      <c r="BE509">
        <f t="shared" si="745"/>
        <v>6392.1879669686205</v>
      </c>
      <c r="BF509">
        <f t="shared" si="745"/>
        <v>6392.1879669686205</v>
      </c>
      <c r="BG509">
        <f t="shared" si="745"/>
        <v>6392.1879669686205</v>
      </c>
      <c r="BH509">
        <f t="shared" si="745"/>
        <v>6392.1879669686205</v>
      </c>
    </row>
    <row r="511" spans="1:60" x14ac:dyDescent="0.25">
      <c r="A511" t="s">
        <v>767</v>
      </c>
    </row>
    <row r="512" spans="1:60" x14ac:dyDescent="0.25">
      <c r="A512">
        <f>1</f>
        <v>1</v>
      </c>
      <c r="B512">
        <f t="shared" ref="B512:AG512" si="746">B491-B505</f>
        <v>1310.2702677277052</v>
      </c>
      <c r="C512">
        <f t="shared" si="746"/>
        <v>1310.3797410137904</v>
      </c>
      <c r="D512">
        <f t="shared" si="746"/>
        <v>1310.2560600232723</v>
      </c>
      <c r="E512">
        <f t="shared" si="746"/>
        <v>1310.4269157345852</v>
      </c>
      <c r="F512">
        <f t="shared" si="746"/>
        <v>1310.2713826098734</v>
      </c>
      <c r="G512">
        <f t="shared" si="746"/>
        <v>1310.3993446352129</v>
      </c>
      <c r="H512">
        <f t="shared" si="746"/>
        <v>1309.7812677144007</v>
      </c>
      <c r="I512">
        <f t="shared" si="746"/>
        <v>1310.4509009438912</v>
      </c>
      <c r="J512">
        <f t="shared" si="746"/>
        <v>1310.2694297300322</v>
      </c>
      <c r="K512">
        <f t="shared" si="746"/>
        <v>1309.318296135632</v>
      </c>
      <c r="L512">
        <f t="shared" si="746"/>
        <v>1307.783208126762</v>
      </c>
      <c r="M512">
        <f t="shared" si="746"/>
        <v>1310.2630463162227</v>
      </c>
      <c r="N512">
        <f t="shared" si="746"/>
        <v>1342.8073835264117</v>
      </c>
      <c r="O512">
        <f t="shared" si="746"/>
        <v>1310.2630463162227</v>
      </c>
      <c r="P512">
        <f t="shared" si="746"/>
        <v>1277.7139574967955</v>
      </c>
      <c r="Q512">
        <f t="shared" si="746"/>
        <v>1310.2630463162227</v>
      </c>
      <c r="R512">
        <f t="shared" si="746"/>
        <v>1310.2746613344461</v>
      </c>
      <c r="S512">
        <f t="shared" si="746"/>
        <v>1310.2846880612888</v>
      </c>
      <c r="T512">
        <f t="shared" si="746"/>
        <v>1310.2630463162227</v>
      </c>
      <c r="U512">
        <f t="shared" si="746"/>
        <v>1262.6367152326125</v>
      </c>
      <c r="V512">
        <f t="shared" si="746"/>
        <v>1262.6367152326125</v>
      </c>
      <c r="W512">
        <f t="shared" si="746"/>
        <v>1310.2630463162227</v>
      </c>
      <c r="X512">
        <f t="shared" si="746"/>
        <v>1310.2630463162227</v>
      </c>
      <c r="Y512">
        <f t="shared" si="746"/>
        <v>1310.2630463162227</v>
      </c>
      <c r="Z512">
        <f t="shared" si="746"/>
        <v>1310.2213220155013</v>
      </c>
      <c r="AA512">
        <f t="shared" si="746"/>
        <v>1505.5971384792651</v>
      </c>
      <c r="AB512">
        <f t="shared" si="746"/>
        <v>1310.2488273355639</v>
      </c>
      <c r="AC512">
        <f t="shared" si="746"/>
        <v>2373.974787027229</v>
      </c>
      <c r="AD512">
        <f t="shared" si="746"/>
        <v>1150.9474950887761</v>
      </c>
      <c r="AE512">
        <f t="shared" si="746"/>
        <v>1310.2630463162227</v>
      </c>
      <c r="AF512">
        <f t="shared" si="746"/>
        <v>1310.2630463162227</v>
      </c>
      <c r="AG512">
        <f t="shared" si="746"/>
        <v>1310.2630463162227</v>
      </c>
      <c r="AH512">
        <f t="shared" ref="AH512:BH512" si="747">AH491-AH505</f>
        <v>1310.2630463162227</v>
      </c>
      <c r="AI512">
        <f t="shared" si="747"/>
        <v>1167.9265838573256</v>
      </c>
      <c r="AJ512">
        <f t="shared" si="747"/>
        <v>1310.2630463162227</v>
      </c>
      <c r="AK512">
        <f t="shared" si="747"/>
        <v>1166.0382459712746</v>
      </c>
      <c r="AL512">
        <f t="shared" si="747"/>
        <v>1313.4445801374013</v>
      </c>
      <c r="AM512">
        <f t="shared" si="747"/>
        <v>1317.6017976841817</v>
      </c>
      <c r="AN512">
        <f t="shared" si="747"/>
        <v>1312.6424087765217</v>
      </c>
      <c r="AO512">
        <f t="shared" si="747"/>
        <v>1315.7558906435675</v>
      </c>
      <c r="AP512">
        <f t="shared" si="747"/>
        <v>1283.1636448089425</v>
      </c>
      <c r="AQ512">
        <f t="shared" si="747"/>
        <v>1310.2630463162227</v>
      </c>
      <c r="AR512">
        <f t="shared" si="747"/>
        <v>2034.1295721200058</v>
      </c>
      <c r="AS512">
        <f t="shared" si="747"/>
        <v>1217.273541678087</v>
      </c>
      <c r="AT512">
        <f t="shared" si="747"/>
        <v>1310.2630463162227</v>
      </c>
      <c r="AU512">
        <f t="shared" si="747"/>
        <v>1310.2630463162227</v>
      </c>
      <c r="AV512">
        <f t="shared" si="747"/>
        <v>1310.2630463162227</v>
      </c>
      <c r="AW512">
        <f t="shared" si="747"/>
        <v>1310.2630463162227</v>
      </c>
      <c r="AX512">
        <f t="shared" si="747"/>
        <v>1310.2630463162227</v>
      </c>
      <c r="AY512">
        <f t="shared" si="747"/>
        <v>1310.2630463162227</v>
      </c>
      <c r="AZ512">
        <f t="shared" si="747"/>
        <v>1310.2630463162227</v>
      </c>
      <c r="BA512">
        <f t="shared" si="747"/>
        <v>1310.2630463162227</v>
      </c>
      <c r="BB512">
        <f t="shared" si="747"/>
        <v>1310.2630463162227</v>
      </c>
      <c r="BC512">
        <f t="shared" si="747"/>
        <v>1310.0278571717845</v>
      </c>
      <c r="BD512">
        <f t="shared" si="747"/>
        <v>1309.9950791527076</v>
      </c>
      <c r="BE512">
        <f t="shared" si="747"/>
        <v>1310.2630463162227</v>
      </c>
      <c r="BF512">
        <f t="shared" si="747"/>
        <v>1310.2630463162227</v>
      </c>
      <c r="BG512">
        <f t="shared" si="747"/>
        <v>1310.2630463162227</v>
      </c>
      <c r="BH512">
        <f t="shared" si="747"/>
        <v>1310.2630463162227</v>
      </c>
    </row>
    <row r="513" spans="1:60" x14ac:dyDescent="0.25">
      <c r="A513">
        <f>2</f>
        <v>2</v>
      </c>
      <c r="B513">
        <f t="shared" ref="B513:AG513" si="748">B492-B506</f>
        <v>3682.080292104285</v>
      </c>
      <c r="C513">
        <f t="shared" si="748"/>
        <v>3682.7302127502189</v>
      </c>
      <c r="D513">
        <f t="shared" si="748"/>
        <v>3682.3307160970544</v>
      </c>
      <c r="E513">
        <f t="shared" si="748"/>
        <v>3682.6665498396369</v>
      </c>
      <c r="F513">
        <f t="shared" si="748"/>
        <v>3682.0606412700772</v>
      </c>
      <c r="G513">
        <f t="shared" si="748"/>
        <v>3682.1419504736778</v>
      </c>
      <c r="H513">
        <f t="shared" si="748"/>
        <v>3681.7480648490882</v>
      </c>
      <c r="I513">
        <f t="shared" si="748"/>
        <v>3682.1739769539645</v>
      </c>
      <c r="J513">
        <f t="shared" si="748"/>
        <v>3682.0950625919431</v>
      </c>
      <c r="K513">
        <f t="shared" si="748"/>
        <v>3680.9421135346856</v>
      </c>
      <c r="L513">
        <f t="shared" si="748"/>
        <v>3680.6318640873005</v>
      </c>
      <c r="M513">
        <f t="shared" si="748"/>
        <v>3682.2075761919677</v>
      </c>
      <c r="N513">
        <f t="shared" si="748"/>
        <v>3702.3728839771011</v>
      </c>
      <c r="O513">
        <f t="shared" si="748"/>
        <v>3682.2075761919677</v>
      </c>
      <c r="P513">
        <f t="shared" si="748"/>
        <v>3662.0344224725795</v>
      </c>
      <c r="Q513">
        <f t="shared" si="748"/>
        <v>3682.2075761919677</v>
      </c>
      <c r="R513">
        <f t="shared" si="748"/>
        <v>3682.0028507028119</v>
      </c>
      <c r="S513">
        <f t="shared" si="748"/>
        <v>3681.8261203251177</v>
      </c>
      <c r="T513">
        <f t="shared" si="748"/>
        <v>3682.2075761919677</v>
      </c>
      <c r="U513">
        <f t="shared" si="748"/>
        <v>3540.2190393138817</v>
      </c>
      <c r="V513">
        <f t="shared" si="748"/>
        <v>3540.2190393138817</v>
      </c>
      <c r="W513">
        <f t="shared" si="748"/>
        <v>3682.2075761919677</v>
      </c>
      <c r="X513">
        <f t="shared" si="748"/>
        <v>3682.2075761919677</v>
      </c>
      <c r="Y513">
        <f t="shared" si="748"/>
        <v>3682.2075761919677</v>
      </c>
      <c r="Z513">
        <f t="shared" si="748"/>
        <v>3682.9430057634991</v>
      </c>
      <c r="AA513">
        <f t="shared" si="748"/>
        <v>3832.4042201916154</v>
      </c>
      <c r="AB513">
        <f t="shared" si="748"/>
        <v>3682.4581989387343</v>
      </c>
      <c r="AC513">
        <f t="shared" si="748"/>
        <v>5339.5028383646131</v>
      </c>
      <c r="AD513">
        <f t="shared" si="748"/>
        <v>3491.7298806875542</v>
      </c>
      <c r="AE513">
        <f t="shared" si="748"/>
        <v>3682.2075761919677</v>
      </c>
      <c r="AF513">
        <f t="shared" si="748"/>
        <v>3682.2075761919677</v>
      </c>
      <c r="AG513">
        <f t="shared" si="748"/>
        <v>3682.2075761919677</v>
      </c>
      <c r="AH513">
        <f t="shared" ref="AH513:BH513" si="749">AH492-AH506</f>
        <v>3682.2075761919677</v>
      </c>
      <c r="AI513">
        <f t="shared" si="749"/>
        <v>3512.0300813955191</v>
      </c>
      <c r="AJ513">
        <f t="shared" si="749"/>
        <v>3682.2075761919677</v>
      </c>
      <c r="AK513">
        <f t="shared" si="749"/>
        <v>3509.772384374397</v>
      </c>
      <c r="AL513">
        <f t="shared" si="749"/>
        <v>3626.1300862287699</v>
      </c>
      <c r="AM513">
        <f t="shared" si="749"/>
        <v>3726.337592047641</v>
      </c>
      <c r="AN513">
        <f t="shared" si="749"/>
        <v>3640.2691018630057</v>
      </c>
      <c r="AO513">
        <f t="shared" si="749"/>
        <v>3715.1612229734001</v>
      </c>
      <c r="AP513">
        <f t="shared" si="749"/>
        <v>3599.850479778941</v>
      </c>
      <c r="AQ513">
        <f t="shared" si="749"/>
        <v>3682.2075761919677</v>
      </c>
      <c r="AR513">
        <f t="shared" si="749"/>
        <v>4526.9437783492831</v>
      </c>
      <c r="AS513">
        <f t="shared" si="749"/>
        <v>3623.1268488480246</v>
      </c>
      <c r="AT513">
        <f t="shared" si="749"/>
        <v>3682.2075761919677</v>
      </c>
      <c r="AU513">
        <f t="shared" si="749"/>
        <v>3682.2075761919677</v>
      </c>
      <c r="AV513">
        <f t="shared" si="749"/>
        <v>3682.2075761919677</v>
      </c>
      <c r="AW513">
        <f t="shared" si="749"/>
        <v>3682.2075761919677</v>
      </c>
      <c r="AX513">
        <f t="shared" si="749"/>
        <v>3682.2075761919677</v>
      </c>
      <c r="AY513">
        <f t="shared" si="749"/>
        <v>3682.2075761919677</v>
      </c>
      <c r="AZ513">
        <f t="shared" si="749"/>
        <v>3682.2075761919677</v>
      </c>
      <c r="BA513">
        <f t="shared" si="749"/>
        <v>3682.2075761919677</v>
      </c>
      <c r="BB513">
        <f t="shared" si="749"/>
        <v>3682.2075761919677</v>
      </c>
      <c r="BC513">
        <f t="shared" si="749"/>
        <v>3686.3530034066289</v>
      </c>
      <c r="BD513">
        <f t="shared" si="749"/>
        <v>3686.9307464510548</v>
      </c>
      <c r="BE513">
        <f t="shared" si="749"/>
        <v>3682.2075761919677</v>
      </c>
      <c r="BF513">
        <f t="shared" si="749"/>
        <v>3682.2075761919677</v>
      </c>
      <c r="BG513">
        <f t="shared" si="749"/>
        <v>3682.2075761919677</v>
      </c>
      <c r="BH513">
        <f t="shared" si="749"/>
        <v>3682.2075761919677</v>
      </c>
    </row>
    <row r="514" spans="1:60" x14ac:dyDescent="0.25">
      <c r="A514">
        <f>3</f>
        <v>3</v>
      </c>
      <c r="B514">
        <f t="shared" ref="B514:AG514" si="750">B493-B507</f>
        <v>6018.7953487064733</v>
      </c>
      <c r="C514">
        <f t="shared" si="750"/>
        <v>6019.9564208145111</v>
      </c>
      <c r="D514">
        <f t="shared" si="750"/>
        <v>6019.2870767451823</v>
      </c>
      <c r="E514">
        <f t="shared" si="750"/>
        <v>6019.8052210033729</v>
      </c>
      <c r="F514">
        <f t="shared" si="750"/>
        <v>6018.7567626825958</v>
      </c>
      <c r="G514">
        <f t="shared" si="750"/>
        <v>6018.7914190644588</v>
      </c>
      <c r="H514">
        <f t="shared" si="750"/>
        <v>6018.6218280664707</v>
      </c>
      <c r="I514">
        <f t="shared" si="750"/>
        <v>6018.803981644498</v>
      </c>
      <c r="J514">
        <f t="shared" si="750"/>
        <v>6018.8243517698229</v>
      </c>
      <c r="K514">
        <f t="shared" si="750"/>
        <v>6017.4709631593469</v>
      </c>
      <c r="L514">
        <f t="shared" si="750"/>
        <v>6018.373693771674</v>
      </c>
      <c r="M514">
        <f t="shared" si="750"/>
        <v>6019.0452814469536</v>
      </c>
      <c r="N514">
        <f t="shared" si="750"/>
        <v>6026.8777658114104</v>
      </c>
      <c r="O514">
        <f t="shared" si="750"/>
        <v>6019.0452814469536</v>
      </c>
      <c r="P514">
        <f t="shared" si="750"/>
        <v>6011.2022907965675</v>
      </c>
      <c r="Q514">
        <f t="shared" si="750"/>
        <v>6019.0452814469536</v>
      </c>
      <c r="R514">
        <f t="shared" si="750"/>
        <v>6018.6432861663016</v>
      </c>
      <c r="S514">
        <f t="shared" si="750"/>
        <v>6018.2962615819433</v>
      </c>
      <c r="T514">
        <f t="shared" si="750"/>
        <v>6019.0452814469536</v>
      </c>
      <c r="U514">
        <f t="shared" si="750"/>
        <v>5784.071412644008</v>
      </c>
      <c r="V514">
        <f t="shared" si="750"/>
        <v>5784.071412644008</v>
      </c>
      <c r="W514">
        <f t="shared" si="750"/>
        <v>6019.0452814469536</v>
      </c>
      <c r="X514">
        <f t="shared" si="750"/>
        <v>6019.0452814469536</v>
      </c>
      <c r="Y514">
        <f t="shared" si="750"/>
        <v>6019.0452814469536</v>
      </c>
      <c r="Z514">
        <f t="shared" si="750"/>
        <v>6020.489357698666</v>
      </c>
      <c r="AA514">
        <f t="shared" si="750"/>
        <v>6124.1016454709934</v>
      </c>
      <c r="AB514">
        <f t="shared" si="750"/>
        <v>6019.5373997554316</v>
      </c>
      <c r="AC514">
        <f t="shared" si="750"/>
        <v>8262.9027001570867</v>
      </c>
      <c r="AD514">
        <f t="shared" si="750"/>
        <v>5797.4054511817967</v>
      </c>
      <c r="AE514">
        <f t="shared" si="750"/>
        <v>6019.0452814469536</v>
      </c>
      <c r="AF514">
        <f t="shared" si="750"/>
        <v>6019.0452814469536</v>
      </c>
      <c r="AG514">
        <f t="shared" si="750"/>
        <v>6019.0452814469536</v>
      </c>
      <c r="AH514">
        <f t="shared" ref="AH514:BH514" si="751">AH493-AH507</f>
        <v>6019.0452814469536</v>
      </c>
      <c r="AI514">
        <f t="shared" si="751"/>
        <v>5821.0267628359425</v>
      </c>
      <c r="AJ514">
        <f t="shared" si="751"/>
        <v>6019.0452814469536</v>
      </c>
      <c r="AK514">
        <f t="shared" si="751"/>
        <v>5818.3997067904547</v>
      </c>
      <c r="AL514">
        <f t="shared" si="751"/>
        <v>5908.9325328625819</v>
      </c>
      <c r="AM514">
        <f t="shared" si="751"/>
        <v>6097.958688189392</v>
      </c>
      <c r="AN514">
        <f t="shared" si="751"/>
        <v>5936.6956491287474</v>
      </c>
      <c r="AO514">
        <f t="shared" si="751"/>
        <v>6077.9627932766343</v>
      </c>
      <c r="AP514">
        <f t="shared" si="751"/>
        <v>5882.2329600968997</v>
      </c>
      <c r="AQ514">
        <f t="shared" si="751"/>
        <v>6019.0452814469536</v>
      </c>
      <c r="AR514">
        <f t="shared" si="751"/>
        <v>6984.6314794858035</v>
      </c>
      <c r="AS514">
        <f t="shared" si="751"/>
        <v>5993.8727601251885</v>
      </c>
      <c r="AT514">
        <f t="shared" si="751"/>
        <v>6019.0452814469536</v>
      </c>
      <c r="AU514">
        <f t="shared" si="751"/>
        <v>6019.0452814469536</v>
      </c>
      <c r="AV514">
        <f t="shared" si="751"/>
        <v>6019.0452814469536</v>
      </c>
      <c r="AW514">
        <f t="shared" si="751"/>
        <v>6019.0452814469536</v>
      </c>
      <c r="AX514">
        <f t="shared" si="751"/>
        <v>6019.0452814469536</v>
      </c>
      <c r="AY514">
        <f t="shared" si="751"/>
        <v>6019.0452814469536</v>
      </c>
      <c r="AZ514">
        <f t="shared" si="751"/>
        <v>6019.0452814469536</v>
      </c>
      <c r="BA514">
        <f t="shared" si="751"/>
        <v>6019.0452814469536</v>
      </c>
      <c r="BB514">
        <f t="shared" si="751"/>
        <v>6019.0452814469536</v>
      </c>
      <c r="BC514">
        <f t="shared" si="751"/>
        <v>6027.1851676109472</v>
      </c>
      <c r="BD514">
        <f t="shared" si="751"/>
        <v>6028.3196134400805</v>
      </c>
      <c r="BE514">
        <f t="shared" si="751"/>
        <v>6019.0452814469536</v>
      </c>
      <c r="BF514">
        <f t="shared" si="751"/>
        <v>6019.0452814469536</v>
      </c>
      <c r="BG514">
        <f t="shared" si="751"/>
        <v>6019.0452814469536</v>
      </c>
      <c r="BH514">
        <f t="shared" si="751"/>
        <v>6019.0452814469536</v>
      </c>
    </row>
    <row r="515" spans="1:60" x14ac:dyDescent="0.25">
      <c r="A515">
        <f>4</f>
        <v>4</v>
      </c>
      <c r="B515">
        <f t="shared" ref="B515:AG515" si="752">B494-B508</f>
        <v>8387.8909185660868</v>
      </c>
      <c r="C515">
        <f t="shared" si="752"/>
        <v>8389.5518286845072</v>
      </c>
      <c r="D515">
        <f t="shared" si="752"/>
        <v>8388.6106205643009</v>
      </c>
      <c r="E515">
        <f t="shared" si="752"/>
        <v>8389.3299357670894</v>
      </c>
      <c r="F515">
        <f t="shared" si="752"/>
        <v>8387.8344433678012</v>
      </c>
      <c r="G515">
        <f t="shared" si="752"/>
        <v>8387.8224469279248</v>
      </c>
      <c r="H515">
        <f t="shared" si="752"/>
        <v>8387.8772096024659</v>
      </c>
      <c r="I515">
        <f t="shared" si="752"/>
        <v>8387.8155832809389</v>
      </c>
      <c r="J515">
        <f t="shared" si="752"/>
        <v>8387.9333679710489</v>
      </c>
      <c r="K515">
        <f t="shared" si="752"/>
        <v>8386.3803260414352</v>
      </c>
      <c r="L515">
        <f t="shared" si="752"/>
        <v>8388.4892604267443</v>
      </c>
      <c r="M515">
        <f t="shared" si="752"/>
        <v>8388.2567246185827</v>
      </c>
      <c r="N515">
        <f t="shared" si="752"/>
        <v>8383.7827889934342</v>
      </c>
      <c r="O515">
        <f t="shared" si="752"/>
        <v>8388.2567246185827</v>
      </c>
      <c r="P515">
        <f t="shared" si="752"/>
        <v>8392.7177415908955</v>
      </c>
      <c r="Q515">
        <f t="shared" si="752"/>
        <v>8388.2567246185827</v>
      </c>
      <c r="R515">
        <f t="shared" si="752"/>
        <v>8387.6683570983587</v>
      </c>
      <c r="S515">
        <f t="shared" si="752"/>
        <v>8387.1604456775513</v>
      </c>
      <c r="T515">
        <f t="shared" si="752"/>
        <v>8388.2567246185827</v>
      </c>
      <c r="U515">
        <f t="shared" si="752"/>
        <v>8059.0286039296407</v>
      </c>
      <c r="V515">
        <f t="shared" si="752"/>
        <v>8059.0286039296407</v>
      </c>
      <c r="W515">
        <f t="shared" si="752"/>
        <v>8388.2567246185827</v>
      </c>
      <c r="X515">
        <f t="shared" si="752"/>
        <v>8388.2567246185827</v>
      </c>
      <c r="Y515">
        <f t="shared" si="752"/>
        <v>8388.2567246185827</v>
      </c>
      <c r="Z515">
        <f t="shared" si="752"/>
        <v>8390.370300583576</v>
      </c>
      <c r="AA515">
        <f t="shared" si="752"/>
        <v>8448.1711904886033</v>
      </c>
      <c r="AB515">
        <f t="shared" si="752"/>
        <v>8388.9769978226432</v>
      </c>
      <c r="AC515">
        <f t="shared" si="752"/>
        <v>11225.15104744953</v>
      </c>
      <c r="AD515">
        <f t="shared" si="752"/>
        <v>8135.4547650305158</v>
      </c>
      <c r="AE515">
        <f t="shared" si="752"/>
        <v>8388.2567246185827</v>
      </c>
      <c r="AF515">
        <f t="shared" si="752"/>
        <v>8388.2567246185827</v>
      </c>
      <c r="AG515">
        <f t="shared" si="752"/>
        <v>8388.2567246185827</v>
      </c>
      <c r="AH515">
        <f t="shared" ref="AH515:BH515" si="753">AH494-AH508</f>
        <v>8388.2567246185827</v>
      </c>
      <c r="AI515">
        <f t="shared" si="753"/>
        <v>8162.3971870632886</v>
      </c>
      <c r="AJ515">
        <f t="shared" si="753"/>
        <v>8388.2567246185827</v>
      </c>
      <c r="AK515">
        <f t="shared" si="753"/>
        <v>8159.4007720566915</v>
      </c>
      <c r="AL515">
        <f t="shared" si="753"/>
        <v>8227.0937260777118</v>
      </c>
      <c r="AM515">
        <f t="shared" si="753"/>
        <v>8501.1715217150577</v>
      </c>
      <c r="AN515">
        <f t="shared" si="753"/>
        <v>8267.7283221968537</v>
      </c>
      <c r="AO515">
        <f t="shared" si="753"/>
        <v>8472.5559367260648</v>
      </c>
      <c r="AP515">
        <f t="shared" si="753"/>
        <v>8196.2491671031457</v>
      </c>
      <c r="AQ515">
        <f t="shared" si="753"/>
        <v>8388.2567246185827</v>
      </c>
      <c r="AR515">
        <f t="shared" si="753"/>
        <v>9474.681672554967</v>
      </c>
      <c r="AS515">
        <f t="shared" si="753"/>
        <v>8396.9920828778395</v>
      </c>
      <c r="AT515">
        <f t="shared" si="753"/>
        <v>8388.2567246185827</v>
      </c>
      <c r="AU515">
        <f t="shared" si="753"/>
        <v>8388.2567246185827</v>
      </c>
      <c r="AV515">
        <f t="shared" si="753"/>
        <v>8388.2567246185827</v>
      </c>
      <c r="AW515">
        <f t="shared" si="753"/>
        <v>8388.2567246185827</v>
      </c>
      <c r="AX515">
        <f t="shared" si="753"/>
        <v>8388.2567246185827</v>
      </c>
      <c r="AY515">
        <f t="shared" si="753"/>
        <v>8388.2567246185827</v>
      </c>
      <c r="AZ515">
        <f t="shared" si="753"/>
        <v>8388.2567246185827</v>
      </c>
      <c r="BA515">
        <f t="shared" si="753"/>
        <v>8388.2567246185827</v>
      </c>
      <c r="BB515">
        <f t="shared" si="753"/>
        <v>8388.2567246185827</v>
      </c>
      <c r="BC515">
        <f t="shared" si="753"/>
        <v>8400.1704083548957</v>
      </c>
      <c r="BD515">
        <f t="shared" si="753"/>
        <v>8401.8308036665749</v>
      </c>
      <c r="BE515">
        <f t="shared" si="753"/>
        <v>8388.2567246185827</v>
      </c>
      <c r="BF515">
        <f t="shared" si="753"/>
        <v>8388.2567246185827</v>
      </c>
      <c r="BG515">
        <f t="shared" si="753"/>
        <v>8388.2567246185827</v>
      </c>
      <c r="BH515">
        <f t="shared" si="753"/>
        <v>8388.2567246185827</v>
      </c>
    </row>
    <row r="516" spans="1:60" x14ac:dyDescent="0.25">
      <c r="A516">
        <f>5</f>
        <v>5</v>
      </c>
      <c r="B516">
        <f t="shared" ref="B516:AG516" si="754">B495-B509</f>
        <v>10823.104742199024</v>
      </c>
      <c r="C516">
        <f t="shared" si="754"/>
        <v>10825.263168099127</v>
      </c>
      <c r="D516">
        <f t="shared" si="754"/>
        <v>10824.04408685272</v>
      </c>
      <c r="E516">
        <f t="shared" si="754"/>
        <v>10824.984197401434</v>
      </c>
      <c r="F516">
        <f t="shared" si="754"/>
        <v>10823.031031585871</v>
      </c>
      <c r="G516">
        <f t="shared" si="754"/>
        <v>10822.972382324257</v>
      </c>
      <c r="H516">
        <f t="shared" si="754"/>
        <v>10823.251535575029</v>
      </c>
      <c r="I516">
        <f t="shared" si="754"/>
        <v>10822.946115996016</v>
      </c>
      <c r="J516">
        <f t="shared" si="754"/>
        <v>10823.160146549302</v>
      </c>
      <c r="K516">
        <f t="shared" si="754"/>
        <v>10821.407942696846</v>
      </c>
      <c r="L516">
        <f t="shared" si="754"/>
        <v>10824.718845675934</v>
      </c>
      <c r="M516">
        <f t="shared" si="754"/>
        <v>10823.582186975553</v>
      </c>
      <c r="N516">
        <f t="shared" si="754"/>
        <v>10806.818333505222</v>
      </c>
      <c r="O516">
        <f t="shared" si="754"/>
        <v>10823.582186975553</v>
      </c>
      <c r="P516">
        <f t="shared" si="754"/>
        <v>10840.330864416621</v>
      </c>
      <c r="Q516">
        <f t="shared" si="754"/>
        <v>10823.582186975553</v>
      </c>
      <c r="R516">
        <f t="shared" si="754"/>
        <v>10822.814258185714</v>
      </c>
      <c r="S516">
        <f t="shared" si="754"/>
        <v>10822.151339534841</v>
      </c>
      <c r="T516">
        <f t="shared" si="754"/>
        <v>10823.582186975553</v>
      </c>
      <c r="U516">
        <f t="shared" si="754"/>
        <v>10397.507997524102</v>
      </c>
      <c r="V516">
        <f t="shared" si="754"/>
        <v>10397.507997524102</v>
      </c>
      <c r="W516">
        <f t="shared" si="754"/>
        <v>10823.582186975553</v>
      </c>
      <c r="X516">
        <f t="shared" si="754"/>
        <v>10823.582186975553</v>
      </c>
      <c r="Y516">
        <f t="shared" si="754"/>
        <v>10823.582186975553</v>
      </c>
      <c r="Z516">
        <f t="shared" si="754"/>
        <v>10826.34079579952</v>
      </c>
      <c r="AA516">
        <f t="shared" si="754"/>
        <v>10838.35374333005</v>
      </c>
      <c r="AB516">
        <f t="shared" si="754"/>
        <v>10824.522277158869</v>
      </c>
      <c r="AC516">
        <f t="shared" si="754"/>
        <v>14266.736217764384</v>
      </c>
      <c r="AD516">
        <f t="shared" si="754"/>
        <v>10539.618101463229</v>
      </c>
      <c r="AE516">
        <f t="shared" si="754"/>
        <v>10823.582186975553</v>
      </c>
      <c r="AF516">
        <f t="shared" si="754"/>
        <v>10823.582186975553</v>
      </c>
      <c r="AG516">
        <f t="shared" si="754"/>
        <v>10823.582186975553</v>
      </c>
      <c r="AH516">
        <f t="shared" ref="AH516:BH516" si="755">AH495-AH509</f>
        <v>10823.582186975553</v>
      </c>
      <c r="AI516">
        <f t="shared" si="755"/>
        <v>10569.881633519894</v>
      </c>
      <c r="AJ516">
        <f t="shared" si="755"/>
        <v>10823.582186975553</v>
      </c>
      <c r="AK516">
        <f t="shared" si="755"/>
        <v>10566.515859591731</v>
      </c>
      <c r="AL516">
        <f t="shared" si="755"/>
        <v>10613.234568893617</v>
      </c>
      <c r="AM516">
        <f t="shared" si="755"/>
        <v>10970.329310427453</v>
      </c>
      <c r="AN516">
        <f t="shared" si="755"/>
        <v>10666.270256878877</v>
      </c>
      <c r="AO516">
        <f t="shared" si="755"/>
        <v>10933.138320908098</v>
      </c>
      <c r="AP516">
        <f t="shared" si="755"/>
        <v>10574.868141467843</v>
      </c>
      <c r="AQ516">
        <f t="shared" si="755"/>
        <v>10823.582186975553</v>
      </c>
      <c r="AR516">
        <f t="shared" si="755"/>
        <v>12030.838856069473</v>
      </c>
      <c r="AS516">
        <f t="shared" si="755"/>
        <v>10866.225220790113</v>
      </c>
      <c r="AT516">
        <f t="shared" si="755"/>
        <v>10823.582186975553</v>
      </c>
      <c r="AU516">
        <f t="shared" si="755"/>
        <v>10823.582186975553</v>
      </c>
      <c r="AV516">
        <f t="shared" si="755"/>
        <v>10823.582186975553</v>
      </c>
      <c r="AW516">
        <f t="shared" si="755"/>
        <v>10823.582186975553</v>
      </c>
      <c r="AX516">
        <f t="shared" si="755"/>
        <v>10823.582186975553</v>
      </c>
      <c r="AY516">
        <f t="shared" si="755"/>
        <v>10823.582186975553</v>
      </c>
      <c r="AZ516">
        <f t="shared" si="755"/>
        <v>10823.582186975553</v>
      </c>
      <c r="BA516">
        <f t="shared" si="755"/>
        <v>10823.582186975553</v>
      </c>
      <c r="BB516">
        <f t="shared" si="755"/>
        <v>10823.582186975553</v>
      </c>
      <c r="BC516">
        <f t="shared" si="755"/>
        <v>10839.131754923552</v>
      </c>
      <c r="BD516">
        <f t="shared" si="755"/>
        <v>10841.298878903923</v>
      </c>
      <c r="BE516">
        <f t="shared" si="755"/>
        <v>10823.582186975553</v>
      </c>
      <c r="BF516">
        <f t="shared" si="755"/>
        <v>10823.582186975553</v>
      </c>
      <c r="BG516">
        <f t="shared" si="755"/>
        <v>10823.582186975553</v>
      </c>
      <c r="BH516">
        <f t="shared" si="755"/>
        <v>10823.582186975553</v>
      </c>
    </row>
    <row r="518" spans="1:60" x14ac:dyDescent="0.25">
      <c r="A518" t="s">
        <v>768</v>
      </c>
    </row>
    <row r="519" spans="1:60" x14ac:dyDescent="0.25">
      <c r="A519">
        <f>1</f>
        <v>1</v>
      </c>
      <c r="B519">
        <f t="shared" ref="B519:AG519" si="756">B512/B498</f>
        <v>109.18918897730877</v>
      </c>
      <c r="C519">
        <f t="shared" si="756"/>
        <v>109.19831175114921</v>
      </c>
      <c r="D519">
        <f t="shared" si="756"/>
        <v>109.18800500193936</v>
      </c>
      <c r="E519">
        <f t="shared" si="756"/>
        <v>109.20224297788211</v>
      </c>
      <c r="F519">
        <f t="shared" si="756"/>
        <v>109.18928188415612</v>
      </c>
      <c r="G519">
        <f t="shared" si="756"/>
        <v>109.19994538626774</v>
      </c>
      <c r="H519">
        <f t="shared" si="756"/>
        <v>109.14843897620005</v>
      </c>
      <c r="I519">
        <f t="shared" si="756"/>
        <v>109.20424174532427</v>
      </c>
      <c r="J519">
        <f t="shared" si="756"/>
        <v>109.18911914416935</v>
      </c>
      <c r="K519">
        <f t="shared" si="756"/>
        <v>109.10985801130266</v>
      </c>
      <c r="L519">
        <f t="shared" si="756"/>
        <v>108.98193401056351</v>
      </c>
      <c r="M519">
        <f t="shared" si="756"/>
        <v>109.18858719301856</v>
      </c>
      <c r="N519">
        <f t="shared" si="756"/>
        <v>111.90061529386765</v>
      </c>
      <c r="O519">
        <f t="shared" si="756"/>
        <v>109.18858719301856</v>
      </c>
      <c r="P519">
        <f t="shared" si="756"/>
        <v>106.47616312473296</v>
      </c>
      <c r="Q519">
        <f t="shared" si="756"/>
        <v>109.18858719301856</v>
      </c>
      <c r="R519">
        <f t="shared" si="756"/>
        <v>109.18955511120384</v>
      </c>
      <c r="S519">
        <f t="shared" si="756"/>
        <v>109.19039067177407</v>
      </c>
      <c r="T519">
        <f t="shared" si="756"/>
        <v>109.18858719301856</v>
      </c>
      <c r="U519">
        <f t="shared" si="756"/>
        <v>105.21972626938437</v>
      </c>
      <c r="V519">
        <f t="shared" si="756"/>
        <v>105.21972626938437</v>
      </c>
      <c r="W519">
        <f t="shared" si="756"/>
        <v>109.18858719301856</v>
      </c>
      <c r="X519">
        <f t="shared" si="756"/>
        <v>109.18858719301856</v>
      </c>
      <c r="Y519">
        <f t="shared" si="756"/>
        <v>109.18858719301856</v>
      </c>
      <c r="Z519">
        <f t="shared" si="756"/>
        <v>109.18511016795844</v>
      </c>
      <c r="AA519">
        <f t="shared" si="756"/>
        <v>125.46642820660543</v>
      </c>
      <c r="AB519">
        <f t="shared" si="756"/>
        <v>109.18740227796366</v>
      </c>
      <c r="AC519">
        <f t="shared" si="756"/>
        <v>197.83123225226907</v>
      </c>
      <c r="AD519">
        <f t="shared" si="756"/>
        <v>95.91229125739801</v>
      </c>
      <c r="AE519">
        <f t="shared" si="756"/>
        <v>109.18858719301856</v>
      </c>
      <c r="AF519">
        <f t="shared" si="756"/>
        <v>109.18858719301856</v>
      </c>
      <c r="AG519">
        <f t="shared" si="756"/>
        <v>109.18858719301856</v>
      </c>
      <c r="AH519">
        <f t="shared" ref="AH519:BH519" si="757">AH512/AH498</f>
        <v>109.18858719301856</v>
      </c>
      <c r="AI519">
        <f t="shared" si="757"/>
        <v>97.327215321443802</v>
      </c>
      <c r="AJ519">
        <f t="shared" si="757"/>
        <v>109.18858719301856</v>
      </c>
      <c r="AK519">
        <f t="shared" si="757"/>
        <v>97.169853830939545</v>
      </c>
      <c r="AL519">
        <f t="shared" si="757"/>
        <v>109.45371501145011</v>
      </c>
      <c r="AM519">
        <f t="shared" si="757"/>
        <v>109.80014980701515</v>
      </c>
      <c r="AN519">
        <f t="shared" si="757"/>
        <v>109.38686739804348</v>
      </c>
      <c r="AO519">
        <f t="shared" si="757"/>
        <v>109.64632422029729</v>
      </c>
      <c r="AP519">
        <f t="shared" si="757"/>
        <v>106.93030373407855</v>
      </c>
      <c r="AQ519">
        <f t="shared" si="757"/>
        <v>109.18858719301856</v>
      </c>
      <c r="AR519">
        <f t="shared" si="757"/>
        <v>169.51079767666715</v>
      </c>
      <c r="AS519">
        <f t="shared" si="757"/>
        <v>101.43946180650725</v>
      </c>
      <c r="AT519">
        <f t="shared" si="757"/>
        <v>109.18858719301856</v>
      </c>
      <c r="AU519">
        <f t="shared" si="757"/>
        <v>109.18858719301856</v>
      </c>
      <c r="AV519">
        <f t="shared" si="757"/>
        <v>109.18858719301856</v>
      </c>
      <c r="AW519">
        <f t="shared" si="757"/>
        <v>109.18858719301856</v>
      </c>
      <c r="AX519">
        <f t="shared" si="757"/>
        <v>109.18858719301856</v>
      </c>
      <c r="AY519">
        <f t="shared" si="757"/>
        <v>109.18858719301856</v>
      </c>
      <c r="AZ519">
        <f t="shared" si="757"/>
        <v>109.18858719301856</v>
      </c>
      <c r="BA519">
        <f t="shared" si="757"/>
        <v>109.18858719301856</v>
      </c>
      <c r="BB519">
        <f t="shared" si="757"/>
        <v>109.18858719301856</v>
      </c>
      <c r="BC519">
        <f t="shared" si="757"/>
        <v>109.16898809764871</v>
      </c>
      <c r="BD519">
        <f t="shared" si="757"/>
        <v>109.16625659605897</v>
      </c>
      <c r="BE519">
        <f t="shared" si="757"/>
        <v>109.18858719301856</v>
      </c>
      <c r="BF519">
        <f t="shared" si="757"/>
        <v>109.18858719301856</v>
      </c>
      <c r="BG519">
        <f t="shared" si="757"/>
        <v>109.18858719301856</v>
      </c>
      <c r="BH519">
        <f t="shared" si="757"/>
        <v>109.18858719301856</v>
      </c>
    </row>
    <row r="520" spans="1:60" x14ac:dyDescent="0.25">
      <c r="A520">
        <f>2</f>
        <v>2</v>
      </c>
      <c r="B520">
        <f t="shared" ref="B520:AG520" si="758">B513/B499</f>
        <v>263.00573515030607</v>
      </c>
      <c r="C520">
        <f t="shared" si="758"/>
        <v>263.05215805358705</v>
      </c>
      <c r="D520">
        <f t="shared" si="758"/>
        <v>263.02362257836103</v>
      </c>
      <c r="E520">
        <f t="shared" si="758"/>
        <v>263.04761070283121</v>
      </c>
      <c r="F520">
        <f t="shared" si="758"/>
        <v>263.00433151929121</v>
      </c>
      <c r="G520">
        <f t="shared" si="758"/>
        <v>263.01013931954839</v>
      </c>
      <c r="H520">
        <f t="shared" si="758"/>
        <v>262.98200463207775</v>
      </c>
      <c r="I520">
        <f t="shared" si="758"/>
        <v>263.01242692528319</v>
      </c>
      <c r="J520">
        <f t="shared" si="758"/>
        <v>263.00679018513881</v>
      </c>
      <c r="K520">
        <f t="shared" si="758"/>
        <v>262.92443668104897</v>
      </c>
      <c r="L520">
        <f t="shared" si="758"/>
        <v>262.90227600623575</v>
      </c>
      <c r="M520">
        <f t="shared" si="758"/>
        <v>263.01482687085485</v>
      </c>
      <c r="N520">
        <f t="shared" si="758"/>
        <v>264.45520599836436</v>
      </c>
      <c r="O520">
        <f t="shared" si="758"/>
        <v>263.01482687085485</v>
      </c>
      <c r="P520">
        <f t="shared" si="758"/>
        <v>261.57388731946997</v>
      </c>
      <c r="Q520">
        <f t="shared" si="758"/>
        <v>263.01482687085485</v>
      </c>
      <c r="R520">
        <f t="shared" si="758"/>
        <v>263.0002036216294</v>
      </c>
      <c r="S520">
        <f t="shared" si="758"/>
        <v>262.98758002322268</v>
      </c>
      <c r="T520">
        <f t="shared" si="758"/>
        <v>263.01482687085485</v>
      </c>
      <c r="U520">
        <f t="shared" si="758"/>
        <v>252.87278852242011</v>
      </c>
      <c r="V520">
        <f t="shared" si="758"/>
        <v>252.87278852242011</v>
      </c>
      <c r="W520">
        <f t="shared" si="758"/>
        <v>263.01482687085485</v>
      </c>
      <c r="X520">
        <f t="shared" si="758"/>
        <v>263.01482687085485</v>
      </c>
      <c r="Y520">
        <f t="shared" si="758"/>
        <v>263.01482687085485</v>
      </c>
      <c r="Z520">
        <f t="shared" si="758"/>
        <v>263.06735755453565</v>
      </c>
      <c r="AA520">
        <f t="shared" si="758"/>
        <v>273.7431585851154</v>
      </c>
      <c r="AB520">
        <f t="shared" si="758"/>
        <v>263.03272849562387</v>
      </c>
      <c r="AC520">
        <f t="shared" si="758"/>
        <v>381.39305988318665</v>
      </c>
      <c r="AD520">
        <f t="shared" si="758"/>
        <v>249.40927719196816</v>
      </c>
      <c r="AE520">
        <f t="shared" si="758"/>
        <v>263.01482687085485</v>
      </c>
      <c r="AF520">
        <f t="shared" si="758"/>
        <v>263.01482687085485</v>
      </c>
      <c r="AG520">
        <f t="shared" si="758"/>
        <v>263.01482687085485</v>
      </c>
      <c r="AH520">
        <f t="shared" ref="AH520:BH520" si="759">AH513/AH499</f>
        <v>263.01482687085485</v>
      </c>
      <c r="AI520">
        <f t="shared" si="759"/>
        <v>250.85929152825136</v>
      </c>
      <c r="AJ520">
        <f t="shared" si="759"/>
        <v>263.01482687085485</v>
      </c>
      <c r="AK520">
        <f t="shared" si="759"/>
        <v>250.69802745531408</v>
      </c>
      <c r="AL520">
        <f t="shared" si="759"/>
        <v>259.00929187348356</v>
      </c>
      <c r="AM520">
        <f t="shared" si="759"/>
        <v>266.1669708605458</v>
      </c>
      <c r="AN520">
        <f t="shared" si="759"/>
        <v>260.01922156164329</v>
      </c>
      <c r="AO520">
        <f t="shared" si="759"/>
        <v>265.36865878381428</v>
      </c>
      <c r="AP520">
        <f t="shared" si="759"/>
        <v>257.13217712706722</v>
      </c>
      <c r="AQ520">
        <f t="shared" si="759"/>
        <v>263.01482687085485</v>
      </c>
      <c r="AR520">
        <f t="shared" si="759"/>
        <v>323.35312702494878</v>
      </c>
      <c r="AS520">
        <f t="shared" si="759"/>
        <v>258.79477491771604</v>
      </c>
      <c r="AT520">
        <f t="shared" si="759"/>
        <v>263.01482687085485</v>
      </c>
      <c r="AU520">
        <f t="shared" si="759"/>
        <v>263.01482687085485</v>
      </c>
      <c r="AV520">
        <f t="shared" si="759"/>
        <v>263.01482687085485</v>
      </c>
      <c r="AW520">
        <f t="shared" si="759"/>
        <v>263.01482687085485</v>
      </c>
      <c r="AX520">
        <f t="shared" si="759"/>
        <v>263.01482687085485</v>
      </c>
      <c r="AY520">
        <f t="shared" si="759"/>
        <v>263.01482687085485</v>
      </c>
      <c r="AZ520">
        <f t="shared" si="759"/>
        <v>263.01482687085485</v>
      </c>
      <c r="BA520">
        <f t="shared" si="759"/>
        <v>263.01482687085485</v>
      </c>
      <c r="BB520">
        <f t="shared" si="759"/>
        <v>263.01482687085485</v>
      </c>
      <c r="BC520">
        <f t="shared" si="759"/>
        <v>263.31092881475922</v>
      </c>
      <c r="BD520">
        <f t="shared" si="759"/>
        <v>263.35219617507533</v>
      </c>
      <c r="BE520">
        <f t="shared" si="759"/>
        <v>263.01482687085485</v>
      </c>
      <c r="BF520">
        <f t="shared" si="759"/>
        <v>263.01482687085485</v>
      </c>
      <c r="BG520">
        <f t="shared" si="759"/>
        <v>263.01482687085485</v>
      </c>
      <c r="BH520">
        <f t="shared" si="759"/>
        <v>263.01482687085485</v>
      </c>
    </row>
    <row r="521" spans="1:60" x14ac:dyDescent="0.25">
      <c r="A521">
        <f>3</f>
        <v>3</v>
      </c>
      <c r="B521">
        <f t="shared" ref="B521:AG521" si="760">B514/B500</f>
        <v>376.17470929415458</v>
      </c>
      <c r="C521">
        <f t="shared" si="760"/>
        <v>376.24727630090695</v>
      </c>
      <c r="D521">
        <f t="shared" si="760"/>
        <v>376.20544229657389</v>
      </c>
      <c r="E521">
        <f t="shared" si="760"/>
        <v>376.23782631271081</v>
      </c>
      <c r="F521">
        <f t="shared" si="760"/>
        <v>376.17229766766224</v>
      </c>
      <c r="G521">
        <f t="shared" si="760"/>
        <v>376.17446369152867</v>
      </c>
      <c r="H521">
        <f t="shared" si="760"/>
        <v>376.16386425415442</v>
      </c>
      <c r="I521">
        <f t="shared" si="760"/>
        <v>376.17524885278112</v>
      </c>
      <c r="J521">
        <f t="shared" si="760"/>
        <v>376.17652198561393</v>
      </c>
      <c r="K521">
        <f t="shared" si="760"/>
        <v>376.09193519745918</v>
      </c>
      <c r="L521">
        <f t="shared" si="760"/>
        <v>376.14835586072962</v>
      </c>
      <c r="M521">
        <f t="shared" si="760"/>
        <v>376.1903300904346</v>
      </c>
      <c r="N521">
        <f t="shared" si="760"/>
        <v>376.67986036321315</v>
      </c>
      <c r="O521">
        <f t="shared" si="760"/>
        <v>376.1903300904346</v>
      </c>
      <c r="P521">
        <f t="shared" si="760"/>
        <v>375.70014317478547</v>
      </c>
      <c r="Q521">
        <f t="shared" si="760"/>
        <v>376.1903300904346</v>
      </c>
      <c r="R521">
        <f t="shared" si="760"/>
        <v>376.16520538539385</v>
      </c>
      <c r="S521">
        <f t="shared" si="760"/>
        <v>376.14351634887146</v>
      </c>
      <c r="T521">
        <f t="shared" si="760"/>
        <v>376.1903300904346</v>
      </c>
      <c r="U521">
        <f t="shared" si="760"/>
        <v>361.5044632902505</v>
      </c>
      <c r="V521">
        <f t="shared" si="760"/>
        <v>361.5044632902505</v>
      </c>
      <c r="W521">
        <f t="shared" si="760"/>
        <v>376.1903300904346</v>
      </c>
      <c r="X521">
        <f t="shared" si="760"/>
        <v>376.1903300904346</v>
      </c>
      <c r="Y521">
        <f t="shared" si="760"/>
        <v>376.1903300904346</v>
      </c>
      <c r="Z521">
        <f t="shared" si="760"/>
        <v>376.28058485616663</v>
      </c>
      <c r="AA521">
        <f t="shared" si="760"/>
        <v>382.75635284193709</v>
      </c>
      <c r="AB521">
        <f t="shared" si="760"/>
        <v>376.22108748471447</v>
      </c>
      <c r="AC521">
        <f t="shared" si="760"/>
        <v>516.43141875981792</v>
      </c>
      <c r="AD521">
        <f t="shared" si="760"/>
        <v>362.33784069886229</v>
      </c>
      <c r="AE521">
        <f t="shared" si="760"/>
        <v>376.1903300904346</v>
      </c>
      <c r="AF521">
        <f t="shared" si="760"/>
        <v>376.1903300904346</v>
      </c>
      <c r="AG521">
        <f t="shared" si="760"/>
        <v>376.1903300904346</v>
      </c>
      <c r="AH521">
        <f t="shared" ref="AH521:BH521" si="761">AH514/AH500</f>
        <v>376.1903300904346</v>
      </c>
      <c r="AI521">
        <f t="shared" si="761"/>
        <v>363.8141726772464</v>
      </c>
      <c r="AJ521">
        <f t="shared" si="761"/>
        <v>376.1903300904346</v>
      </c>
      <c r="AK521">
        <f t="shared" si="761"/>
        <v>363.64998167440342</v>
      </c>
      <c r="AL521">
        <f t="shared" si="761"/>
        <v>369.30828330391137</v>
      </c>
      <c r="AM521">
        <f t="shared" si="761"/>
        <v>381.122418011837</v>
      </c>
      <c r="AN521">
        <f t="shared" si="761"/>
        <v>371.04347807054671</v>
      </c>
      <c r="AO521">
        <f t="shared" si="761"/>
        <v>379.87267457978965</v>
      </c>
      <c r="AP521">
        <f t="shared" si="761"/>
        <v>367.63956000605623</v>
      </c>
      <c r="AQ521">
        <f t="shared" si="761"/>
        <v>376.1903300904346</v>
      </c>
      <c r="AR521">
        <f t="shared" si="761"/>
        <v>436.53946746786272</v>
      </c>
      <c r="AS521">
        <f t="shared" si="761"/>
        <v>374.61704750782428</v>
      </c>
      <c r="AT521">
        <f t="shared" si="761"/>
        <v>376.1903300904346</v>
      </c>
      <c r="AU521">
        <f t="shared" si="761"/>
        <v>376.1903300904346</v>
      </c>
      <c r="AV521">
        <f t="shared" si="761"/>
        <v>376.1903300904346</v>
      </c>
      <c r="AW521">
        <f t="shared" si="761"/>
        <v>376.1903300904346</v>
      </c>
      <c r="AX521">
        <f t="shared" si="761"/>
        <v>376.1903300904346</v>
      </c>
      <c r="AY521">
        <f t="shared" si="761"/>
        <v>376.1903300904346</v>
      </c>
      <c r="AZ521">
        <f t="shared" si="761"/>
        <v>376.1903300904346</v>
      </c>
      <c r="BA521">
        <f t="shared" si="761"/>
        <v>376.1903300904346</v>
      </c>
      <c r="BB521">
        <f t="shared" si="761"/>
        <v>376.1903300904346</v>
      </c>
      <c r="BC521">
        <f t="shared" si="761"/>
        <v>376.6990729756842</v>
      </c>
      <c r="BD521">
        <f t="shared" si="761"/>
        <v>376.76997584000503</v>
      </c>
      <c r="BE521">
        <f t="shared" si="761"/>
        <v>376.1903300904346</v>
      </c>
      <c r="BF521">
        <f t="shared" si="761"/>
        <v>376.1903300904346</v>
      </c>
      <c r="BG521">
        <f t="shared" si="761"/>
        <v>376.1903300904346</v>
      </c>
      <c r="BH521">
        <f t="shared" si="761"/>
        <v>376.1903300904346</v>
      </c>
    </row>
    <row r="522" spans="1:60" x14ac:dyDescent="0.25">
      <c r="A522">
        <f>4</f>
        <v>4</v>
      </c>
      <c r="B522">
        <f t="shared" ref="B522:AG522" si="762">B515/B501</f>
        <v>465.99393992033816</v>
      </c>
      <c r="C522">
        <f t="shared" si="762"/>
        <v>466.08621270469484</v>
      </c>
      <c r="D522">
        <f t="shared" si="762"/>
        <v>466.0339233646834</v>
      </c>
      <c r="E522">
        <f t="shared" si="762"/>
        <v>466.07388532039386</v>
      </c>
      <c r="F522">
        <f t="shared" si="762"/>
        <v>465.99080240932227</v>
      </c>
      <c r="G522">
        <f t="shared" si="762"/>
        <v>465.99013594044027</v>
      </c>
      <c r="H522">
        <f t="shared" si="762"/>
        <v>465.99317831124813</v>
      </c>
      <c r="I522">
        <f t="shared" si="762"/>
        <v>465.98975462671882</v>
      </c>
      <c r="J522">
        <f t="shared" si="762"/>
        <v>465.99629822061382</v>
      </c>
      <c r="K522">
        <f t="shared" si="762"/>
        <v>465.91001811341306</v>
      </c>
      <c r="L522">
        <f t="shared" si="762"/>
        <v>466.0271811348191</v>
      </c>
      <c r="M522">
        <f t="shared" si="762"/>
        <v>466.01426247881017</v>
      </c>
      <c r="N522">
        <f t="shared" si="762"/>
        <v>465.76571049963525</v>
      </c>
      <c r="O522">
        <f t="shared" si="762"/>
        <v>466.01426247881017</v>
      </c>
      <c r="P522">
        <f t="shared" si="762"/>
        <v>466.26209675504975</v>
      </c>
      <c r="Q522">
        <f t="shared" si="762"/>
        <v>466.01426247881017</v>
      </c>
      <c r="R522">
        <f t="shared" si="762"/>
        <v>465.98157539435329</v>
      </c>
      <c r="S522">
        <f t="shared" si="762"/>
        <v>465.95335809319727</v>
      </c>
      <c r="T522">
        <f t="shared" si="762"/>
        <v>466.01426247881017</v>
      </c>
      <c r="U522">
        <f t="shared" si="762"/>
        <v>447.72381132942451</v>
      </c>
      <c r="V522">
        <f t="shared" si="762"/>
        <v>447.72381132942451</v>
      </c>
      <c r="W522">
        <f t="shared" si="762"/>
        <v>466.01426247881017</v>
      </c>
      <c r="X522">
        <f t="shared" si="762"/>
        <v>466.01426247881017</v>
      </c>
      <c r="Y522">
        <f t="shared" si="762"/>
        <v>466.01426247881017</v>
      </c>
      <c r="Z522">
        <f t="shared" si="762"/>
        <v>466.13168336575421</v>
      </c>
      <c r="AA522">
        <f t="shared" si="762"/>
        <v>469.34284391603353</v>
      </c>
      <c r="AB522">
        <f t="shared" si="762"/>
        <v>466.0542776568135</v>
      </c>
      <c r="AC522">
        <f t="shared" si="762"/>
        <v>623.61950263608503</v>
      </c>
      <c r="AD522">
        <f t="shared" si="762"/>
        <v>451.96970916836199</v>
      </c>
      <c r="AE522">
        <f t="shared" si="762"/>
        <v>466.01426247881017</v>
      </c>
      <c r="AF522">
        <f t="shared" si="762"/>
        <v>466.01426247881017</v>
      </c>
      <c r="AG522">
        <f t="shared" si="762"/>
        <v>466.01426247881017</v>
      </c>
      <c r="AH522">
        <f t="shared" ref="AH522:BH522" si="763">AH515/AH501</f>
        <v>466.01426247881017</v>
      </c>
      <c r="AI522">
        <f t="shared" si="763"/>
        <v>453.46651039240493</v>
      </c>
      <c r="AJ522">
        <f t="shared" si="763"/>
        <v>466.01426247881017</v>
      </c>
      <c r="AK522">
        <f t="shared" si="763"/>
        <v>453.30004289203839</v>
      </c>
      <c r="AL522">
        <f t="shared" si="763"/>
        <v>457.0607625598729</v>
      </c>
      <c r="AM522">
        <f t="shared" si="763"/>
        <v>472.28730676194766</v>
      </c>
      <c r="AN522">
        <f t="shared" si="763"/>
        <v>459.31824012204743</v>
      </c>
      <c r="AO522">
        <f t="shared" si="763"/>
        <v>470.69755204033692</v>
      </c>
      <c r="AP522">
        <f t="shared" si="763"/>
        <v>455.34717595017474</v>
      </c>
      <c r="AQ522">
        <f t="shared" si="763"/>
        <v>466.01426247881017</v>
      </c>
      <c r="AR522">
        <f t="shared" si="763"/>
        <v>526.37120403083145</v>
      </c>
      <c r="AS522">
        <f t="shared" si="763"/>
        <v>466.49956015987999</v>
      </c>
      <c r="AT522">
        <f t="shared" si="763"/>
        <v>466.01426247881017</v>
      </c>
      <c r="AU522">
        <f t="shared" si="763"/>
        <v>466.01426247881017</v>
      </c>
      <c r="AV522">
        <f t="shared" si="763"/>
        <v>466.01426247881017</v>
      </c>
      <c r="AW522">
        <f t="shared" si="763"/>
        <v>466.01426247881017</v>
      </c>
      <c r="AX522">
        <f t="shared" si="763"/>
        <v>466.01426247881017</v>
      </c>
      <c r="AY522">
        <f t="shared" si="763"/>
        <v>466.01426247881017</v>
      </c>
      <c r="AZ522">
        <f t="shared" si="763"/>
        <v>466.01426247881017</v>
      </c>
      <c r="BA522">
        <f t="shared" si="763"/>
        <v>466.01426247881017</v>
      </c>
      <c r="BB522">
        <f t="shared" si="763"/>
        <v>466.01426247881017</v>
      </c>
      <c r="BC522">
        <f t="shared" si="763"/>
        <v>466.67613379749423</v>
      </c>
      <c r="BD522">
        <f t="shared" si="763"/>
        <v>466.76837798147636</v>
      </c>
      <c r="BE522">
        <f t="shared" si="763"/>
        <v>466.01426247881017</v>
      </c>
      <c r="BF522">
        <f t="shared" si="763"/>
        <v>466.01426247881017</v>
      </c>
      <c r="BG522">
        <f t="shared" si="763"/>
        <v>466.01426247881017</v>
      </c>
      <c r="BH522">
        <f t="shared" si="763"/>
        <v>466.01426247881017</v>
      </c>
    </row>
    <row r="523" spans="1:60" x14ac:dyDescent="0.25">
      <c r="A523">
        <f>5</f>
        <v>5</v>
      </c>
      <c r="B523">
        <f t="shared" ref="B523:AG523" si="764">B516/B502</f>
        <v>541.15523710995126</v>
      </c>
      <c r="C523">
        <f t="shared" si="764"/>
        <v>541.26315840495636</v>
      </c>
      <c r="D523">
        <f t="shared" si="764"/>
        <v>541.20220434263604</v>
      </c>
      <c r="E523">
        <f t="shared" si="764"/>
        <v>541.2492098700717</v>
      </c>
      <c r="F523">
        <f t="shared" si="764"/>
        <v>541.1515515792936</v>
      </c>
      <c r="G523">
        <f t="shared" si="764"/>
        <v>541.14861911621279</v>
      </c>
      <c r="H523">
        <f t="shared" si="764"/>
        <v>541.16257677875149</v>
      </c>
      <c r="I523">
        <f t="shared" si="764"/>
        <v>541.14730579980073</v>
      </c>
      <c r="J523">
        <f t="shared" si="764"/>
        <v>541.15800732746516</v>
      </c>
      <c r="K523">
        <f t="shared" si="764"/>
        <v>541.07039713484232</v>
      </c>
      <c r="L523">
        <f t="shared" si="764"/>
        <v>541.2359422837967</v>
      </c>
      <c r="M523">
        <f t="shared" si="764"/>
        <v>541.17910934877762</v>
      </c>
      <c r="N523">
        <f t="shared" si="764"/>
        <v>540.34091667526104</v>
      </c>
      <c r="O523">
        <f t="shared" si="764"/>
        <v>541.17910934877762</v>
      </c>
      <c r="P523">
        <f t="shared" si="764"/>
        <v>542.01654322083107</v>
      </c>
      <c r="Q523">
        <f t="shared" si="764"/>
        <v>541.17910934877762</v>
      </c>
      <c r="R523">
        <f t="shared" si="764"/>
        <v>541.14071290928564</v>
      </c>
      <c r="S523">
        <f t="shared" si="764"/>
        <v>541.10756697674208</v>
      </c>
      <c r="T523">
        <f t="shared" si="764"/>
        <v>541.17910934877762</v>
      </c>
      <c r="U523">
        <f t="shared" si="764"/>
        <v>519.87539987620517</v>
      </c>
      <c r="V523">
        <f t="shared" si="764"/>
        <v>519.87539987620517</v>
      </c>
      <c r="W523">
        <f t="shared" si="764"/>
        <v>541.17910934877762</v>
      </c>
      <c r="X523">
        <f t="shared" si="764"/>
        <v>541.17910934877762</v>
      </c>
      <c r="Y523">
        <f t="shared" si="764"/>
        <v>541.17910934877762</v>
      </c>
      <c r="Z523">
        <f t="shared" si="764"/>
        <v>541.31703978997598</v>
      </c>
      <c r="AA523">
        <f t="shared" si="764"/>
        <v>541.91768716650245</v>
      </c>
      <c r="AB523">
        <f t="shared" si="764"/>
        <v>541.22611385794346</v>
      </c>
      <c r="AC523">
        <f t="shared" si="764"/>
        <v>713.33681088821925</v>
      </c>
      <c r="AD523">
        <f t="shared" si="764"/>
        <v>526.98090507316147</v>
      </c>
      <c r="AE523">
        <f t="shared" si="764"/>
        <v>541.17910934877762</v>
      </c>
      <c r="AF523">
        <f t="shared" si="764"/>
        <v>541.17910934877762</v>
      </c>
      <c r="AG523">
        <f t="shared" si="764"/>
        <v>541.17910934877762</v>
      </c>
      <c r="AH523">
        <f t="shared" ref="AH523:BH523" si="765">AH516/AH502</f>
        <v>541.17910934877762</v>
      </c>
      <c r="AI523">
        <f t="shared" si="765"/>
        <v>528.49408167599472</v>
      </c>
      <c r="AJ523">
        <f t="shared" si="765"/>
        <v>541.17910934877762</v>
      </c>
      <c r="AK523">
        <f t="shared" si="765"/>
        <v>528.32579297958659</v>
      </c>
      <c r="AL523">
        <f t="shared" si="765"/>
        <v>530.66172844468088</v>
      </c>
      <c r="AM523">
        <f t="shared" si="765"/>
        <v>548.51646552137265</v>
      </c>
      <c r="AN523">
        <f t="shared" si="765"/>
        <v>533.31351284394384</v>
      </c>
      <c r="AO523">
        <f t="shared" si="765"/>
        <v>546.65691604540484</v>
      </c>
      <c r="AP523">
        <f t="shared" si="765"/>
        <v>528.74340707339218</v>
      </c>
      <c r="AQ523">
        <f t="shared" si="765"/>
        <v>541.17910934877762</v>
      </c>
      <c r="AR523">
        <f t="shared" si="765"/>
        <v>601.5419428034736</v>
      </c>
      <c r="AS523">
        <f t="shared" si="765"/>
        <v>543.31126103950567</v>
      </c>
      <c r="AT523">
        <f t="shared" si="765"/>
        <v>541.17910934877762</v>
      </c>
      <c r="AU523">
        <f t="shared" si="765"/>
        <v>541.17910934877762</v>
      </c>
      <c r="AV523">
        <f t="shared" si="765"/>
        <v>541.17910934877762</v>
      </c>
      <c r="AW523">
        <f t="shared" si="765"/>
        <v>541.17910934877762</v>
      </c>
      <c r="AX523">
        <f t="shared" si="765"/>
        <v>541.17910934877762</v>
      </c>
      <c r="AY523">
        <f t="shared" si="765"/>
        <v>541.17910934877762</v>
      </c>
      <c r="AZ523">
        <f t="shared" si="765"/>
        <v>541.17910934877762</v>
      </c>
      <c r="BA523">
        <f t="shared" si="765"/>
        <v>541.17910934877762</v>
      </c>
      <c r="BB523">
        <f t="shared" si="765"/>
        <v>541.17910934877762</v>
      </c>
      <c r="BC523">
        <f t="shared" si="765"/>
        <v>541.95658774617755</v>
      </c>
      <c r="BD523">
        <f t="shared" si="765"/>
        <v>542.06494394519609</v>
      </c>
      <c r="BE523">
        <f t="shared" si="765"/>
        <v>541.17910934877762</v>
      </c>
      <c r="BF523">
        <f t="shared" si="765"/>
        <v>541.17910934877762</v>
      </c>
      <c r="BG523">
        <f t="shared" si="765"/>
        <v>541.17910934877762</v>
      </c>
      <c r="BH523">
        <f t="shared" si="765"/>
        <v>541.17910934877762</v>
      </c>
    </row>
    <row r="525" spans="1:60" x14ac:dyDescent="0.25">
      <c r="A525" t="s">
        <v>769</v>
      </c>
      <c r="B525">
        <f t="shared" ref="B525:AG525" si="766">MAX(B519:B523)</f>
        <v>541.15523710995126</v>
      </c>
      <c r="C525">
        <f t="shared" si="766"/>
        <v>541.26315840495636</v>
      </c>
      <c r="D525">
        <f t="shared" si="766"/>
        <v>541.20220434263604</v>
      </c>
      <c r="E525">
        <f t="shared" si="766"/>
        <v>541.2492098700717</v>
      </c>
      <c r="F525">
        <f t="shared" si="766"/>
        <v>541.1515515792936</v>
      </c>
      <c r="G525">
        <f t="shared" si="766"/>
        <v>541.14861911621279</v>
      </c>
      <c r="H525">
        <f t="shared" si="766"/>
        <v>541.16257677875149</v>
      </c>
      <c r="I525">
        <f t="shared" si="766"/>
        <v>541.14730579980073</v>
      </c>
      <c r="J525">
        <f t="shared" si="766"/>
        <v>541.15800732746516</v>
      </c>
      <c r="K525">
        <f t="shared" si="766"/>
        <v>541.07039713484232</v>
      </c>
      <c r="L525">
        <f t="shared" si="766"/>
        <v>541.2359422837967</v>
      </c>
      <c r="M525">
        <f t="shared" si="766"/>
        <v>541.17910934877762</v>
      </c>
      <c r="N525">
        <f t="shared" si="766"/>
        <v>540.34091667526104</v>
      </c>
      <c r="O525">
        <f t="shared" si="766"/>
        <v>541.17910934877762</v>
      </c>
      <c r="P525">
        <f t="shared" si="766"/>
        <v>542.01654322083107</v>
      </c>
      <c r="Q525">
        <f t="shared" si="766"/>
        <v>541.17910934877762</v>
      </c>
      <c r="R525">
        <f t="shared" si="766"/>
        <v>541.14071290928564</v>
      </c>
      <c r="S525">
        <f t="shared" si="766"/>
        <v>541.10756697674208</v>
      </c>
      <c r="T525">
        <f t="shared" si="766"/>
        <v>541.17910934877762</v>
      </c>
      <c r="U525">
        <f t="shared" si="766"/>
        <v>519.87539987620517</v>
      </c>
      <c r="V525">
        <f t="shared" si="766"/>
        <v>519.87539987620517</v>
      </c>
      <c r="W525">
        <f t="shared" si="766"/>
        <v>541.17910934877762</v>
      </c>
      <c r="X525">
        <f t="shared" si="766"/>
        <v>541.17910934877762</v>
      </c>
      <c r="Y525">
        <f t="shared" si="766"/>
        <v>541.17910934877762</v>
      </c>
      <c r="Z525">
        <f t="shared" si="766"/>
        <v>541.31703978997598</v>
      </c>
      <c r="AA525">
        <f t="shared" si="766"/>
        <v>541.91768716650245</v>
      </c>
      <c r="AB525">
        <f t="shared" si="766"/>
        <v>541.22611385794346</v>
      </c>
      <c r="AC525">
        <f t="shared" si="766"/>
        <v>713.33681088821925</v>
      </c>
      <c r="AD525">
        <f t="shared" si="766"/>
        <v>526.98090507316147</v>
      </c>
      <c r="AE525">
        <f t="shared" si="766"/>
        <v>541.17910934877762</v>
      </c>
      <c r="AF525">
        <f t="shared" si="766"/>
        <v>541.17910934877762</v>
      </c>
      <c r="AG525">
        <f t="shared" si="766"/>
        <v>541.17910934877762</v>
      </c>
      <c r="AH525">
        <f t="shared" ref="AH525:BH525" si="767">MAX(AH519:AH523)</f>
        <v>541.17910934877762</v>
      </c>
      <c r="AI525">
        <f t="shared" si="767"/>
        <v>528.49408167599472</v>
      </c>
      <c r="AJ525">
        <f t="shared" si="767"/>
        <v>541.17910934877762</v>
      </c>
      <c r="AK525">
        <f t="shared" si="767"/>
        <v>528.32579297958659</v>
      </c>
      <c r="AL525">
        <f t="shared" si="767"/>
        <v>530.66172844468088</v>
      </c>
      <c r="AM525">
        <f t="shared" si="767"/>
        <v>548.51646552137265</v>
      </c>
      <c r="AN525">
        <f t="shared" si="767"/>
        <v>533.31351284394384</v>
      </c>
      <c r="AO525">
        <f t="shared" si="767"/>
        <v>546.65691604540484</v>
      </c>
      <c r="AP525">
        <f t="shared" si="767"/>
        <v>528.74340707339218</v>
      </c>
      <c r="AQ525">
        <f t="shared" si="767"/>
        <v>541.17910934877762</v>
      </c>
      <c r="AR525">
        <f t="shared" si="767"/>
        <v>601.5419428034736</v>
      </c>
      <c r="AS525">
        <f t="shared" si="767"/>
        <v>543.31126103950567</v>
      </c>
      <c r="AT525">
        <f t="shared" si="767"/>
        <v>541.17910934877762</v>
      </c>
      <c r="AU525">
        <f t="shared" si="767"/>
        <v>541.17910934877762</v>
      </c>
      <c r="AV525">
        <f t="shared" si="767"/>
        <v>541.17910934877762</v>
      </c>
      <c r="AW525">
        <f t="shared" si="767"/>
        <v>541.17910934877762</v>
      </c>
      <c r="AX525">
        <f t="shared" si="767"/>
        <v>541.17910934877762</v>
      </c>
      <c r="AY525">
        <f t="shared" si="767"/>
        <v>541.17910934877762</v>
      </c>
      <c r="AZ525">
        <f t="shared" si="767"/>
        <v>541.17910934877762</v>
      </c>
      <c r="BA525">
        <f t="shared" si="767"/>
        <v>541.17910934877762</v>
      </c>
      <c r="BB525">
        <f t="shared" si="767"/>
        <v>541.17910934877762</v>
      </c>
      <c r="BC525">
        <f t="shared" si="767"/>
        <v>541.95658774617755</v>
      </c>
      <c r="BD525">
        <f t="shared" si="767"/>
        <v>542.06494394519609</v>
      </c>
      <c r="BE525">
        <f t="shared" si="767"/>
        <v>541.17910934877762</v>
      </c>
      <c r="BF525">
        <f t="shared" si="767"/>
        <v>541.17910934877762</v>
      </c>
      <c r="BG525">
        <f t="shared" si="767"/>
        <v>541.17910934877762</v>
      </c>
      <c r="BH525">
        <f t="shared" si="767"/>
        <v>541.17910934877762</v>
      </c>
    </row>
    <row r="526" spans="1:60" x14ac:dyDescent="0.25">
      <c r="A526" t="s">
        <v>770</v>
      </c>
      <c r="B526">
        <f t="shared" ref="B526:AG526" si="768">INDEX($A519:$A523,MATCH(B525,B519:B523,0),1)</f>
        <v>5</v>
      </c>
      <c r="C526">
        <f t="shared" si="768"/>
        <v>5</v>
      </c>
      <c r="D526">
        <f t="shared" si="768"/>
        <v>5</v>
      </c>
      <c r="E526">
        <f t="shared" si="768"/>
        <v>5</v>
      </c>
      <c r="F526">
        <f t="shared" si="768"/>
        <v>5</v>
      </c>
      <c r="G526">
        <f t="shared" si="768"/>
        <v>5</v>
      </c>
      <c r="H526">
        <f t="shared" si="768"/>
        <v>5</v>
      </c>
      <c r="I526">
        <f t="shared" si="768"/>
        <v>5</v>
      </c>
      <c r="J526">
        <f t="shared" si="768"/>
        <v>5</v>
      </c>
      <c r="K526">
        <f t="shared" si="768"/>
        <v>5</v>
      </c>
      <c r="L526">
        <f t="shared" si="768"/>
        <v>5</v>
      </c>
      <c r="M526">
        <f t="shared" si="768"/>
        <v>5</v>
      </c>
      <c r="N526">
        <f t="shared" si="768"/>
        <v>5</v>
      </c>
      <c r="O526">
        <f t="shared" si="768"/>
        <v>5</v>
      </c>
      <c r="P526">
        <f t="shared" si="768"/>
        <v>5</v>
      </c>
      <c r="Q526">
        <f t="shared" si="768"/>
        <v>5</v>
      </c>
      <c r="R526">
        <f t="shared" si="768"/>
        <v>5</v>
      </c>
      <c r="S526">
        <f t="shared" si="768"/>
        <v>5</v>
      </c>
      <c r="T526">
        <f t="shared" si="768"/>
        <v>5</v>
      </c>
      <c r="U526">
        <f t="shared" si="768"/>
        <v>5</v>
      </c>
      <c r="V526">
        <f t="shared" si="768"/>
        <v>5</v>
      </c>
      <c r="W526">
        <f t="shared" si="768"/>
        <v>5</v>
      </c>
      <c r="X526">
        <f t="shared" si="768"/>
        <v>5</v>
      </c>
      <c r="Y526">
        <f t="shared" si="768"/>
        <v>5</v>
      </c>
      <c r="Z526">
        <f t="shared" si="768"/>
        <v>5</v>
      </c>
      <c r="AA526">
        <f t="shared" si="768"/>
        <v>5</v>
      </c>
      <c r="AB526">
        <f t="shared" si="768"/>
        <v>5</v>
      </c>
      <c r="AC526">
        <f t="shared" si="768"/>
        <v>5</v>
      </c>
      <c r="AD526">
        <f t="shared" si="768"/>
        <v>5</v>
      </c>
      <c r="AE526">
        <f t="shared" si="768"/>
        <v>5</v>
      </c>
      <c r="AF526">
        <f t="shared" si="768"/>
        <v>5</v>
      </c>
      <c r="AG526">
        <f t="shared" si="768"/>
        <v>5</v>
      </c>
      <c r="AH526">
        <f t="shared" ref="AH526:BH526" si="769">INDEX($A519:$A523,MATCH(AH525,AH519:AH523,0),1)</f>
        <v>5</v>
      </c>
      <c r="AI526">
        <f t="shared" si="769"/>
        <v>5</v>
      </c>
      <c r="AJ526">
        <f t="shared" si="769"/>
        <v>5</v>
      </c>
      <c r="AK526">
        <f t="shared" si="769"/>
        <v>5</v>
      </c>
      <c r="AL526">
        <f t="shared" si="769"/>
        <v>5</v>
      </c>
      <c r="AM526">
        <f t="shared" si="769"/>
        <v>5</v>
      </c>
      <c r="AN526">
        <f t="shared" si="769"/>
        <v>5</v>
      </c>
      <c r="AO526">
        <f t="shared" si="769"/>
        <v>5</v>
      </c>
      <c r="AP526">
        <f t="shared" si="769"/>
        <v>5</v>
      </c>
      <c r="AQ526">
        <f t="shared" si="769"/>
        <v>5</v>
      </c>
      <c r="AR526">
        <f t="shared" si="769"/>
        <v>5</v>
      </c>
      <c r="AS526">
        <f t="shared" si="769"/>
        <v>5</v>
      </c>
      <c r="AT526">
        <f t="shared" si="769"/>
        <v>5</v>
      </c>
      <c r="AU526">
        <f t="shared" si="769"/>
        <v>5</v>
      </c>
      <c r="AV526">
        <f t="shared" si="769"/>
        <v>5</v>
      </c>
      <c r="AW526">
        <f t="shared" si="769"/>
        <v>5</v>
      </c>
      <c r="AX526">
        <f t="shared" si="769"/>
        <v>5</v>
      </c>
      <c r="AY526">
        <f t="shared" si="769"/>
        <v>5</v>
      </c>
      <c r="AZ526">
        <f t="shared" si="769"/>
        <v>5</v>
      </c>
      <c r="BA526">
        <f t="shared" si="769"/>
        <v>5</v>
      </c>
      <c r="BB526">
        <f t="shared" si="769"/>
        <v>5</v>
      </c>
      <c r="BC526">
        <f t="shared" si="769"/>
        <v>5</v>
      </c>
      <c r="BD526">
        <f t="shared" si="769"/>
        <v>5</v>
      </c>
      <c r="BE526">
        <f t="shared" si="769"/>
        <v>5</v>
      </c>
      <c r="BF526">
        <f t="shared" si="769"/>
        <v>5</v>
      </c>
      <c r="BG526">
        <f t="shared" si="769"/>
        <v>5</v>
      </c>
      <c r="BH526">
        <f t="shared" si="769"/>
        <v>5</v>
      </c>
    </row>
    <row r="527" spans="1:60" x14ac:dyDescent="0.25">
      <c r="A527" t="s">
        <v>771</v>
      </c>
      <c r="B527">
        <f t="shared" ref="B527:AG527" si="770">IF(B525&gt;0,1,0)</f>
        <v>1</v>
      </c>
      <c r="C527">
        <f t="shared" si="770"/>
        <v>1</v>
      </c>
      <c r="D527">
        <f t="shared" si="770"/>
        <v>1</v>
      </c>
      <c r="E527">
        <f t="shared" si="770"/>
        <v>1</v>
      </c>
      <c r="F527">
        <f t="shared" si="770"/>
        <v>1</v>
      </c>
      <c r="G527">
        <f t="shared" si="770"/>
        <v>1</v>
      </c>
      <c r="H527">
        <f t="shared" si="770"/>
        <v>1</v>
      </c>
      <c r="I527">
        <f t="shared" si="770"/>
        <v>1</v>
      </c>
      <c r="J527">
        <f t="shared" si="770"/>
        <v>1</v>
      </c>
      <c r="K527">
        <f t="shared" si="770"/>
        <v>1</v>
      </c>
      <c r="L527">
        <f t="shared" si="770"/>
        <v>1</v>
      </c>
      <c r="M527">
        <f t="shared" si="770"/>
        <v>1</v>
      </c>
      <c r="N527">
        <f t="shared" si="770"/>
        <v>1</v>
      </c>
      <c r="O527">
        <f t="shared" si="770"/>
        <v>1</v>
      </c>
      <c r="P527">
        <f t="shared" si="770"/>
        <v>1</v>
      </c>
      <c r="Q527">
        <f t="shared" si="770"/>
        <v>1</v>
      </c>
      <c r="R527">
        <f t="shared" si="770"/>
        <v>1</v>
      </c>
      <c r="S527">
        <f t="shared" si="770"/>
        <v>1</v>
      </c>
      <c r="T527">
        <f t="shared" si="770"/>
        <v>1</v>
      </c>
      <c r="U527">
        <f t="shared" si="770"/>
        <v>1</v>
      </c>
      <c r="V527">
        <f t="shared" si="770"/>
        <v>1</v>
      </c>
      <c r="W527">
        <f t="shared" si="770"/>
        <v>1</v>
      </c>
      <c r="X527">
        <f t="shared" si="770"/>
        <v>1</v>
      </c>
      <c r="Y527">
        <f t="shared" si="770"/>
        <v>1</v>
      </c>
      <c r="Z527">
        <f t="shared" si="770"/>
        <v>1</v>
      </c>
      <c r="AA527">
        <f t="shared" si="770"/>
        <v>1</v>
      </c>
      <c r="AB527">
        <f t="shared" si="770"/>
        <v>1</v>
      </c>
      <c r="AC527">
        <f t="shared" si="770"/>
        <v>1</v>
      </c>
      <c r="AD527">
        <f t="shared" si="770"/>
        <v>1</v>
      </c>
      <c r="AE527">
        <f t="shared" si="770"/>
        <v>1</v>
      </c>
      <c r="AF527">
        <f t="shared" si="770"/>
        <v>1</v>
      </c>
      <c r="AG527">
        <f t="shared" si="770"/>
        <v>1</v>
      </c>
      <c r="AH527">
        <f t="shared" ref="AH527:BH527" si="771">IF(AH525&gt;0,1,0)</f>
        <v>1</v>
      </c>
      <c r="AI527">
        <f t="shared" si="771"/>
        <v>1</v>
      </c>
      <c r="AJ527">
        <f t="shared" si="771"/>
        <v>1</v>
      </c>
      <c r="AK527">
        <f t="shared" si="771"/>
        <v>1</v>
      </c>
      <c r="AL527">
        <f t="shared" si="771"/>
        <v>1</v>
      </c>
      <c r="AM527">
        <f t="shared" si="771"/>
        <v>1</v>
      </c>
      <c r="AN527">
        <f t="shared" si="771"/>
        <v>1</v>
      </c>
      <c r="AO527">
        <f t="shared" si="771"/>
        <v>1</v>
      </c>
      <c r="AP527">
        <f t="shared" si="771"/>
        <v>1</v>
      </c>
      <c r="AQ527">
        <f t="shared" si="771"/>
        <v>1</v>
      </c>
      <c r="AR527">
        <f t="shared" si="771"/>
        <v>1</v>
      </c>
      <c r="AS527">
        <f t="shared" si="771"/>
        <v>1</v>
      </c>
      <c r="AT527">
        <f t="shared" si="771"/>
        <v>1</v>
      </c>
      <c r="AU527">
        <f t="shared" si="771"/>
        <v>1</v>
      </c>
      <c r="AV527">
        <f t="shared" si="771"/>
        <v>1</v>
      </c>
      <c r="AW527">
        <f t="shared" si="771"/>
        <v>1</v>
      </c>
      <c r="AX527">
        <f t="shared" si="771"/>
        <v>1</v>
      </c>
      <c r="AY527">
        <f t="shared" si="771"/>
        <v>1</v>
      </c>
      <c r="AZ527">
        <f t="shared" si="771"/>
        <v>1</v>
      </c>
      <c r="BA527">
        <f t="shared" si="771"/>
        <v>1</v>
      </c>
      <c r="BB527">
        <f t="shared" si="771"/>
        <v>1</v>
      </c>
      <c r="BC527">
        <f t="shared" si="771"/>
        <v>1</v>
      </c>
      <c r="BD527">
        <f t="shared" si="771"/>
        <v>1</v>
      </c>
      <c r="BE527">
        <f t="shared" si="771"/>
        <v>1</v>
      </c>
      <c r="BF527">
        <f t="shared" si="771"/>
        <v>1</v>
      </c>
      <c r="BG527">
        <f t="shared" si="771"/>
        <v>1</v>
      </c>
      <c r="BH527">
        <f t="shared" si="771"/>
        <v>1</v>
      </c>
    </row>
    <row r="529" spans="1:60" x14ac:dyDescent="0.25">
      <c r="A529" t="s">
        <v>772</v>
      </c>
    </row>
    <row r="530" spans="1:60" x14ac:dyDescent="0.25">
      <c r="A530">
        <f>1</f>
        <v>1</v>
      </c>
      <c r="B530">
        <f t="shared" ref="B530:AG530" si="772">(25-$A530*RelentlessStrikes)*B487+($A530-0.2*Ruthlessness-3*0.13*B16)*B485</f>
        <v>4008.110583131845</v>
      </c>
      <c r="C530">
        <f t="shared" si="772"/>
        <v>4008.9365214120326</v>
      </c>
      <c r="D530">
        <f t="shared" si="772"/>
        <v>4008.4747056051942</v>
      </c>
      <c r="E530">
        <f t="shared" si="772"/>
        <v>4008.8623554296864</v>
      </c>
      <c r="F530">
        <f t="shared" si="772"/>
        <v>4008.0820103490369</v>
      </c>
      <c r="G530">
        <f t="shared" si="772"/>
        <v>4007.9540483236974</v>
      </c>
      <c r="H530">
        <f t="shared" si="772"/>
        <v>4007.4207542539179</v>
      </c>
      <c r="I530">
        <f t="shared" si="772"/>
        <v>4007.9015030928754</v>
      </c>
      <c r="J530">
        <f t="shared" si="772"/>
        <v>4008.132059774076</v>
      </c>
      <c r="K530">
        <f t="shared" si="772"/>
        <v>4009.0625547239183</v>
      </c>
      <c r="L530">
        <f t="shared" si="772"/>
        <v>4010.7755202593767</v>
      </c>
      <c r="M530">
        <f t="shared" si="772"/>
        <v>4008.2956572388125</v>
      </c>
      <c r="N530">
        <f t="shared" si="772"/>
        <v>3975.0582299629546</v>
      </c>
      <c r="O530">
        <f t="shared" si="772"/>
        <v>4008.2956572388125</v>
      </c>
      <c r="P530">
        <f t="shared" si="772"/>
        <v>4041.5313265237514</v>
      </c>
      <c r="Q530">
        <f t="shared" si="772"/>
        <v>4008.2956572388125</v>
      </c>
      <c r="R530">
        <f t="shared" si="772"/>
        <v>4007.997981482411</v>
      </c>
      <c r="S530">
        <f t="shared" si="772"/>
        <v>4007.7410112874622</v>
      </c>
      <c r="T530">
        <f t="shared" si="772"/>
        <v>4008.2956572388125</v>
      </c>
      <c r="U530">
        <f t="shared" si="772"/>
        <v>3847.400281750221</v>
      </c>
      <c r="V530">
        <f t="shared" si="772"/>
        <v>3847.400281750221</v>
      </c>
      <c r="W530">
        <f t="shared" si="772"/>
        <v>4008.2956572388125</v>
      </c>
      <c r="X530">
        <f t="shared" si="772"/>
        <v>4008.2956572388125</v>
      </c>
      <c r="Y530">
        <f t="shared" si="772"/>
        <v>4008.2956572388125</v>
      </c>
      <c r="Z530">
        <f t="shared" si="772"/>
        <v>4009.3649894205923</v>
      </c>
      <c r="AA530">
        <f t="shared" si="772"/>
        <v>3813.0040422589905</v>
      </c>
      <c r="AB530">
        <f t="shared" si="772"/>
        <v>4008.6600687052241</v>
      </c>
      <c r="AC530">
        <f t="shared" si="772"/>
        <v>4008.2956572388125</v>
      </c>
      <c r="AD530">
        <f t="shared" si="772"/>
        <v>4167.6110657229729</v>
      </c>
      <c r="AE530">
        <f t="shared" si="772"/>
        <v>4008.2956572388125</v>
      </c>
      <c r="AF530">
        <f t="shared" si="772"/>
        <v>4008.2956572388125</v>
      </c>
      <c r="AG530">
        <f t="shared" si="772"/>
        <v>4008.2956572388125</v>
      </c>
      <c r="AH530">
        <f t="shared" ref="AH530:BH530" si="773">(25-$A530*RelentlessStrikes)*AH487+($A530-0.2*Ruthlessness-3*0.13*AH16)*AH485</f>
        <v>4008.2956572388125</v>
      </c>
      <c r="AI530">
        <f t="shared" si="773"/>
        <v>4150.6319918529216</v>
      </c>
      <c r="AJ530">
        <f t="shared" si="773"/>
        <v>4008.2956572388125</v>
      </c>
      <c r="AK530">
        <f t="shared" si="773"/>
        <v>4152.5203280783726</v>
      </c>
      <c r="AL530">
        <f t="shared" si="773"/>
        <v>3926.7576459696638</v>
      </c>
      <c r="AM530">
        <f t="shared" si="773"/>
        <v>4064.4644714721267</v>
      </c>
      <c r="AN530">
        <f t="shared" si="773"/>
        <v>3947.3161127782805</v>
      </c>
      <c r="AO530">
        <f t="shared" si="773"/>
        <v>4050.2268803392349</v>
      </c>
      <c r="AP530">
        <f t="shared" si="773"/>
        <v>3913.8224402577484</v>
      </c>
      <c r="AQ530">
        <f t="shared" si="773"/>
        <v>4008.2956572388125</v>
      </c>
      <c r="AR530">
        <f t="shared" si="773"/>
        <v>4008.6028507089286</v>
      </c>
      <c r="AS530">
        <f t="shared" si="773"/>
        <v>4101.2937309571944</v>
      </c>
      <c r="AT530">
        <f t="shared" si="773"/>
        <v>4008.2956572388125</v>
      </c>
      <c r="AU530">
        <f t="shared" si="773"/>
        <v>4008.2956572388125</v>
      </c>
      <c r="AV530">
        <f t="shared" si="773"/>
        <v>4008.2956572388125</v>
      </c>
      <c r="AW530">
        <f t="shared" si="773"/>
        <v>4008.2956572388125</v>
      </c>
      <c r="AX530">
        <f t="shared" si="773"/>
        <v>4008.2956572388125</v>
      </c>
      <c r="AY530">
        <f t="shared" si="773"/>
        <v>4008.2956572388125</v>
      </c>
      <c r="AZ530">
        <f t="shared" si="773"/>
        <v>4008.2956572388125</v>
      </c>
      <c r="BA530">
        <f t="shared" si="773"/>
        <v>4008.2956572388125</v>
      </c>
      <c r="BB530">
        <f t="shared" si="773"/>
        <v>4008.2956572388125</v>
      </c>
      <c r="BC530">
        <f t="shared" si="773"/>
        <v>4014.323207529781</v>
      </c>
      <c r="BD530">
        <f t="shared" si="773"/>
        <v>4015.1632597307248</v>
      </c>
      <c r="BE530">
        <f t="shared" si="773"/>
        <v>4008.2956572388125</v>
      </c>
      <c r="BF530">
        <f t="shared" si="773"/>
        <v>4008.2956572388125</v>
      </c>
      <c r="BG530">
        <f t="shared" si="773"/>
        <v>4008.2956572388125</v>
      </c>
      <c r="BH530">
        <f t="shared" si="773"/>
        <v>4008.2956572388125</v>
      </c>
    </row>
    <row r="531" spans="1:60" x14ac:dyDescent="0.25">
      <c r="A531">
        <f>2</f>
        <v>2</v>
      </c>
      <c r="B531">
        <f t="shared" ref="B531:AG531" si="774">(25-$A531*RelentlessStrikes)*B487+($A531-0.2*Ruthlessness-3*0.13*B16)*B485</f>
        <v>4604.0640270607073</v>
      </c>
      <c r="C531">
        <f t="shared" si="774"/>
        <v>4604.9903108368144</v>
      </c>
      <c r="D531">
        <f t="shared" si="774"/>
        <v>4604.4667773032506</v>
      </c>
      <c r="E531">
        <f t="shared" si="774"/>
        <v>4604.8931099063457</v>
      </c>
      <c r="F531">
        <f t="shared" si="774"/>
        <v>4604.0324231470559</v>
      </c>
      <c r="G531">
        <f t="shared" si="774"/>
        <v>4603.9511139434553</v>
      </c>
      <c r="H531">
        <f t="shared" si="774"/>
        <v>4603.192285282571</v>
      </c>
      <c r="I531">
        <f t="shared" si="774"/>
        <v>4603.9172414751656</v>
      </c>
      <c r="J531">
        <f t="shared" si="774"/>
        <v>4604.0877820428923</v>
      </c>
      <c r="K531">
        <f t="shared" si="774"/>
        <v>4605.2022056303067</v>
      </c>
      <c r="L531">
        <f t="shared" si="774"/>
        <v>4605.8444931273234</v>
      </c>
      <c r="M531">
        <f t="shared" si="774"/>
        <v>4604.2687346712646</v>
      </c>
      <c r="N531">
        <f t="shared" si="774"/>
        <v>4582.8096587635482</v>
      </c>
      <c r="O531">
        <f t="shared" si="774"/>
        <v>4604.2687346712646</v>
      </c>
      <c r="P531">
        <f t="shared" si="774"/>
        <v>4625.7235052596097</v>
      </c>
      <c r="Q531">
        <f t="shared" si="774"/>
        <v>4604.2687346712646</v>
      </c>
      <c r="R531">
        <f t="shared" si="774"/>
        <v>4603.9394801158205</v>
      </c>
      <c r="S531">
        <f t="shared" si="774"/>
        <v>4603.6552493530498</v>
      </c>
      <c r="T531">
        <f t="shared" si="774"/>
        <v>4604.2687346712646</v>
      </c>
      <c r="U531">
        <f t="shared" si="774"/>
        <v>4421.3717406209726</v>
      </c>
      <c r="V531">
        <f t="shared" si="774"/>
        <v>4421.3717406209726</v>
      </c>
      <c r="W531">
        <f t="shared" si="774"/>
        <v>4604.2687346712646</v>
      </c>
      <c r="X531">
        <f t="shared" si="774"/>
        <v>4604.2687346712646</v>
      </c>
      <c r="Y531">
        <f t="shared" si="774"/>
        <v>4604.2687346712646</v>
      </c>
      <c r="Z531">
        <f t="shared" si="774"/>
        <v>4605.4515064777106</v>
      </c>
      <c r="AA531">
        <f t="shared" si="774"/>
        <v>4454.1513814136279</v>
      </c>
      <c r="AB531">
        <f t="shared" si="774"/>
        <v>4604.6718045645694</v>
      </c>
      <c r="AC531">
        <f t="shared" si="774"/>
        <v>4604.2687346712646</v>
      </c>
      <c r="AD531">
        <f t="shared" si="774"/>
        <v>4794.7461637215429</v>
      </c>
      <c r="AE531">
        <f t="shared" si="774"/>
        <v>4604.2687346712646</v>
      </c>
      <c r="AF531">
        <f t="shared" si="774"/>
        <v>4604.2687346712646</v>
      </c>
      <c r="AG531">
        <f t="shared" si="774"/>
        <v>4604.2687346712646</v>
      </c>
      <c r="AH531">
        <f t="shared" ref="AH531:BH531" si="775">(25-$A531*RelentlessStrikes)*AH487+($A531-0.2*Ruthlessness-3*0.13*AH16)*AH485</f>
        <v>4604.2687346712646</v>
      </c>
      <c r="AI531">
        <f t="shared" si="775"/>
        <v>4774.4459908241051</v>
      </c>
      <c r="AJ531">
        <f t="shared" si="775"/>
        <v>4604.2687346712646</v>
      </c>
      <c r="AK531">
        <f t="shared" si="775"/>
        <v>4776.7036847454438</v>
      </c>
      <c r="AL531">
        <f t="shared" si="775"/>
        <v>4514.0808000649185</v>
      </c>
      <c r="AM531">
        <f t="shared" si="775"/>
        <v>4667.2485079759008</v>
      </c>
      <c r="AN531">
        <f t="shared" si="775"/>
        <v>4536.8202025997925</v>
      </c>
      <c r="AO531">
        <f t="shared" si="775"/>
        <v>4651.2864583916962</v>
      </c>
      <c r="AP531">
        <f t="shared" si="775"/>
        <v>4497.212035300734</v>
      </c>
      <c r="AQ531">
        <f t="shared" si="775"/>
        <v>4604.2687346712646</v>
      </c>
      <c r="AR531">
        <f t="shared" si="775"/>
        <v>4604.6085166228122</v>
      </c>
      <c r="AS531">
        <f t="shared" si="775"/>
        <v>4663.3654576316667</v>
      </c>
      <c r="AT531">
        <f t="shared" si="775"/>
        <v>4604.2687346712646</v>
      </c>
      <c r="AU531">
        <f t="shared" si="775"/>
        <v>4604.2687346712646</v>
      </c>
      <c r="AV531">
        <f t="shared" si="775"/>
        <v>4604.2687346712646</v>
      </c>
      <c r="AW531">
        <f t="shared" si="775"/>
        <v>4604.2687346712646</v>
      </c>
      <c r="AX531">
        <f t="shared" si="775"/>
        <v>4604.2687346712646</v>
      </c>
      <c r="AY531">
        <f t="shared" si="775"/>
        <v>4604.2687346712646</v>
      </c>
      <c r="AZ531">
        <f t="shared" si="775"/>
        <v>4604.2687346712646</v>
      </c>
      <c r="BA531">
        <f t="shared" si="775"/>
        <v>4604.2687346712646</v>
      </c>
      <c r="BB531">
        <f t="shared" si="775"/>
        <v>4604.2687346712646</v>
      </c>
      <c r="BC531">
        <f t="shared" si="775"/>
        <v>4610.9357149301277</v>
      </c>
      <c r="BD531">
        <f t="shared" si="775"/>
        <v>4611.8648836918546</v>
      </c>
      <c r="BE531">
        <f t="shared" si="775"/>
        <v>4604.2687346712646</v>
      </c>
      <c r="BF531">
        <f t="shared" si="775"/>
        <v>4604.2687346712646</v>
      </c>
      <c r="BG531">
        <f t="shared" si="775"/>
        <v>4604.2687346712646</v>
      </c>
      <c r="BH531">
        <f t="shared" si="775"/>
        <v>4604.2687346712646</v>
      </c>
    </row>
    <row r="532" spans="1:60" x14ac:dyDescent="0.25">
      <c r="A532">
        <f>3</f>
        <v>3</v>
      </c>
      <c r="B532">
        <f t="shared" ref="B532:AG532" si="776">(25-$A532*RelentlessStrikes)*B487+($A532-0.2*Ruthlessness-3*0.13*B16)*B485</f>
        <v>5200.0174709895691</v>
      </c>
      <c r="C532">
        <f t="shared" si="776"/>
        <v>5201.0441002615953</v>
      </c>
      <c r="D532">
        <f t="shared" si="776"/>
        <v>5200.4588490013066</v>
      </c>
      <c r="E532">
        <f t="shared" si="776"/>
        <v>5200.9238643830049</v>
      </c>
      <c r="F532">
        <f t="shared" si="776"/>
        <v>5199.9828359450757</v>
      </c>
      <c r="G532">
        <f t="shared" si="776"/>
        <v>5199.9481795632128</v>
      </c>
      <c r="H532">
        <f t="shared" si="776"/>
        <v>5198.9638163112249</v>
      </c>
      <c r="I532">
        <f t="shared" si="776"/>
        <v>5199.9329798574563</v>
      </c>
      <c r="J532">
        <f t="shared" si="776"/>
        <v>5200.0435043117086</v>
      </c>
      <c r="K532">
        <f t="shared" si="776"/>
        <v>5201.3418565366956</v>
      </c>
      <c r="L532">
        <f t="shared" si="776"/>
        <v>5200.9134659952697</v>
      </c>
      <c r="M532">
        <f t="shared" si="776"/>
        <v>5200.2418121037172</v>
      </c>
      <c r="N532">
        <f t="shared" si="776"/>
        <v>5190.5610875641432</v>
      </c>
      <c r="O532">
        <f t="shared" si="776"/>
        <v>5200.2418121037172</v>
      </c>
      <c r="P532">
        <f t="shared" si="776"/>
        <v>5209.9156839954685</v>
      </c>
      <c r="Q532">
        <f t="shared" si="776"/>
        <v>5200.2418121037172</v>
      </c>
      <c r="R532">
        <f t="shared" si="776"/>
        <v>5199.8809787492301</v>
      </c>
      <c r="S532">
        <f t="shared" si="776"/>
        <v>5199.5694874186374</v>
      </c>
      <c r="T532">
        <f t="shared" si="776"/>
        <v>5200.2418121037172</v>
      </c>
      <c r="U532">
        <f t="shared" si="776"/>
        <v>4995.3431994917237</v>
      </c>
      <c r="V532">
        <f t="shared" si="776"/>
        <v>4995.3431994917237</v>
      </c>
      <c r="W532">
        <f t="shared" si="776"/>
        <v>5200.2418121037172</v>
      </c>
      <c r="X532">
        <f t="shared" si="776"/>
        <v>5200.2418121037172</v>
      </c>
      <c r="Y532">
        <f t="shared" si="776"/>
        <v>5200.2418121037172</v>
      </c>
      <c r="Z532">
        <f t="shared" si="776"/>
        <v>5201.5380235348284</v>
      </c>
      <c r="AA532">
        <f t="shared" si="776"/>
        <v>5095.2987205682657</v>
      </c>
      <c r="AB532">
        <f t="shared" si="776"/>
        <v>5200.6835404239146</v>
      </c>
      <c r="AC532">
        <f t="shared" si="776"/>
        <v>5200.2418121037172</v>
      </c>
      <c r="AD532">
        <f t="shared" si="776"/>
        <v>5421.881261720112</v>
      </c>
      <c r="AE532">
        <f t="shared" si="776"/>
        <v>5200.2418121037172</v>
      </c>
      <c r="AF532">
        <f t="shared" si="776"/>
        <v>5200.2418121037172</v>
      </c>
      <c r="AG532">
        <f t="shared" si="776"/>
        <v>5200.2418121037172</v>
      </c>
      <c r="AH532">
        <f t="shared" ref="AH532:BH532" si="777">(25-$A532*RelentlessStrikes)*AH487+($A532-0.2*Ruthlessness-3*0.13*AH16)*AH485</f>
        <v>5200.2418121037172</v>
      </c>
      <c r="AI532">
        <f t="shared" si="777"/>
        <v>5398.2599897952887</v>
      </c>
      <c r="AJ532">
        <f t="shared" si="777"/>
        <v>5200.2418121037172</v>
      </c>
      <c r="AK532">
        <f t="shared" si="777"/>
        <v>5400.8870414125158</v>
      </c>
      <c r="AL532">
        <f t="shared" si="777"/>
        <v>5101.4039541601724</v>
      </c>
      <c r="AM532">
        <f t="shared" si="777"/>
        <v>5270.0325444796745</v>
      </c>
      <c r="AN532">
        <f t="shared" si="777"/>
        <v>5126.3242924213046</v>
      </c>
      <c r="AO532">
        <f t="shared" si="777"/>
        <v>5252.3460364441562</v>
      </c>
      <c r="AP532">
        <f t="shared" si="777"/>
        <v>5080.60163034372</v>
      </c>
      <c r="AQ532">
        <f t="shared" si="777"/>
        <v>5200.2418121037172</v>
      </c>
      <c r="AR532">
        <f t="shared" si="777"/>
        <v>5200.6141825366958</v>
      </c>
      <c r="AS532">
        <f t="shared" si="777"/>
        <v>5225.4371843061399</v>
      </c>
      <c r="AT532">
        <f t="shared" si="777"/>
        <v>5200.2418121037172</v>
      </c>
      <c r="AU532">
        <f t="shared" si="777"/>
        <v>5200.2418121037172</v>
      </c>
      <c r="AV532">
        <f t="shared" si="777"/>
        <v>5200.2418121037172</v>
      </c>
      <c r="AW532">
        <f t="shared" si="777"/>
        <v>5200.2418121037172</v>
      </c>
      <c r="AX532">
        <f t="shared" si="777"/>
        <v>5200.2418121037172</v>
      </c>
      <c r="AY532">
        <f t="shared" si="777"/>
        <v>5200.2418121037172</v>
      </c>
      <c r="AZ532">
        <f t="shared" si="777"/>
        <v>5200.2418121037172</v>
      </c>
      <c r="BA532">
        <f t="shared" si="777"/>
        <v>5200.2418121037172</v>
      </c>
      <c r="BB532">
        <f t="shared" si="777"/>
        <v>5200.2418121037172</v>
      </c>
      <c r="BC532">
        <f t="shared" si="777"/>
        <v>5207.5482223304734</v>
      </c>
      <c r="BD532">
        <f t="shared" si="777"/>
        <v>5208.566507652984</v>
      </c>
      <c r="BE532">
        <f t="shared" si="777"/>
        <v>5200.2418121037172</v>
      </c>
      <c r="BF532">
        <f t="shared" si="777"/>
        <v>5200.2418121037172</v>
      </c>
      <c r="BG532">
        <f t="shared" si="777"/>
        <v>5200.2418121037172</v>
      </c>
      <c r="BH532">
        <f t="shared" si="777"/>
        <v>5200.2418121037172</v>
      </c>
    </row>
    <row r="533" spans="1:60" x14ac:dyDescent="0.25">
      <c r="A533">
        <f>4</f>
        <v>4</v>
      </c>
      <c r="B533">
        <f t="shared" ref="B533:AG533" si="778">(25-$A533*RelentlessStrikes)*B487+($A533-0.2*Ruthlessness-3*0.13*B16)*B485</f>
        <v>5795.9709149184309</v>
      </c>
      <c r="C533">
        <f t="shared" si="778"/>
        <v>5797.0978896863771</v>
      </c>
      <c r="D533">
        <f t="shared" si="778"/>
        <v>5796.4509206993625</v>
      </c>
      <c r="E533">
        <f t="shared" si="778"/>
        <v>5796.9546188596651</v>
      </c>
      <c r="F533">
        <f t="shared" si="778"/>
        <v>5795.9332487430947</v>
      </c>
      <c r="G533">
        <f t="shared" si="778"/>
        <v>5795.9452451829711</v>
      </c>
      <c r="H533">
        <f t="shared" si="778"/>
        <v>5794.7353473398789</v>
      </c>
      <c r="I533">
        <f t="shared" si="778"/>
        <v>5795.948718239747</v>
      </c>
      <c r="J533">
        <f t="shared" si="778"/>
        <v>5795.9992265805249</v>
      </c>
      <c r="K533">
        <f t="shared" si="778"/>
        <v>5797.4815074430835</v>
      </c>
      <c r="L533">
        <f t="shared" si="778"/>
        <v>5795.982438863216</v>
      </c>
      <c r="M533">
        <f t="shared" si="778"/>
        <v>5796.2148895361688</v>
      </c>
      <c r="N533">
        <f t="shared" si="778"/>
        <v>5798.3125163647373</v>
      </c>
      <c r="O533">
        <f t="shared" si="778"/>
        <v>5796.2148895361688</v>
      </c>
      <c r="P533">
        <f t="shared" si="778"/>
        <v>5794.1078627313263</v>
      </c>
      <c r="Q533">
        <f t="shared" si="778"/>
        <v>5796.2148895361688</v>
      </c>
      <c r="R533">
        <f t="shared" si="778"/>
        <v>5795.8224773826387</v>
      </c>
      <c r="S533">
        <f t="shared" si="778"/>
        <v>5795.4837254842259</v>
      </c>
      <c r="T533">
        <f t="shared" si="778"/>
        <v>5796.2148895361688</v>
      </c>
      <c r="U533">
        <f t="shared" si="778"/>
        <v>5569.3146583624748</v>
      </c>
      <c r="V533">
        <f t="shared" si="778"/>
        <v>5569.3146583624748</v>
      </c>
      <c r="W533">
        <f t="shared" si="778"/>
        <v>5796.2148895361688</v>
      </c>
      <c r="X533">
        <f t="shared" si="778"/>
        <v>5796.2148895361688</v>
      </c>
      <c r="Y533">
        <f t="shared" si="778"/>
        <v>5796.2148895361688</v>
      </c>
      <c r="Z533">
        <f t="shared" si="778"/>
        <v>5797.6245405919472</v>
      </c>
      <c r="AA533">
        <f t="shared" si="778"/>
        <v>5736.4460597229036</v>
      </c>
      <c r="AB533">
        <f t="shared" si="778"/>
        <v>5796.6952762832607</v>
      </c>
      <c r="AC533">
        <f t="shared" si="778"/>
        <v>5796.2148895361688</v>
      </c>
      <c r="AD533">
        <f t="shared" si="778"/>
        <v>6049.016359718682</v>
      </c>
      <c r="AE533">
        <f t="shared" si="778"/>
        <v>5796.2148895361688</v>
      </c>
      <c r="AF533">
        <f t="shared" si="778"/>
        <v>5796.2148895361688</v>
      </c>
      <c r="AG533">
        <f t="shared" si="778"/>
        <v>5796.2148895361688</v>
      </c>
      <c r="AH533">
        <f t="shared" ref="AH533:BH533" si="779">(25-$A533*RelentlessStrikes)*AH487+($A533-0.2*Ruthlessness-3*0.13*AH16)*AH485</f>
        <v>5796.2148895361688</v>
      </c>
      <c r="AI533">
        <f t="shared" si="779"/>
        <v>6022.0739887664713</v>
      </c>
      <c r="AJ533">
        <f t="shared" si="779"/>
        <v>5796.2148895361688</v>
      </c>
      <c r="AK533">
        <f t="shared" si="779"/>
        <v>6025.0703980795879</v>
      </c>
      <c r="AL533">
        <f t="shared" si="779"/>
        <v>5688.7271082554271</v>
      </c>
      <c r="AM533">
        <f t="shared" si="779"/>
        <v>5872.8165809834481</v>
      </c>
      <c r="AN533">
        <f t="shared" si="779"/>
        <v>5715.8283822428166</v>
      </c>
      <c r="AO533">
        <f t="shared" si="779"/>
        <v>5853.4056144966171</v>
      </c>
      <c r="AP533">
        <f t="shared" si="779"/>
        <v>5663.991225386706</v>
      </c>
      <c r="AQ533">
        <f t="shared" si="779"/>
        <v>5796.2148895361688</v>
      </c>
      <c r="AR533">
        <f t="shared" si="779"/>
        <v>5796.6198484505794</v>
      </c>
      <c r="AS533">
        <f t="shared" si="779"/>
        <v>5787.5089109806122</v>
      </c>
      <c r="AT533">
        <f t="shared" si="779"/>
        <v>5796.2148895361688</v>
      </c>
      <c r="AU533">
        <f t="shared" si="779"/>
        <v>5796.2148895361688</v>
      </c>
      <c r="AV533">
        <f t="shared" si="779"/>
        <v>5796.2148895361688</v>
      </c>
      <c r="AW533">
        <f t="shared" si="779"/>
        <v>5796.2148895361688</v>
      </c>
      <c r="AX533">
        <f t="shared" si="779"/>
        <v>5796.2148895361688</v>
      </c>
      <c r="AY533">
        <f t="shared" si="779"/>
        <v>5796.2148895361688</v>
      </c>
      <c r="AZ533">
        <f t="shared" si="779"/>
        <v>5796.2148895361688</v>
      </c>
      <c r="BA533">
        <f t="shared" si="779"/>
        <v>5796.2148895361688</v>
      </c>
      <c r="BB533">
        <f t="shared" si="779"/>
        <v>5796.2148895361688</v>
      </c>
      <c r="BC533">
        <f t="shared" si="779"/>
        <v>5804.1607297308201</v>
      </c>
      <c r="BD533">
        <f t="shared" si="779"/>
        <v>5805.2681316141134</v>
      </c>
      <c r="BE533">
        <f t="shared" si="779"/>
        <v>5796.2148895361688</v>
      </c>
      <c r="BF533">
        <f t="shared" si="779"/>
        <v>5796.2148895361688</v>
      </c>
      <c r="BG533">
        <f t="shared" si="779"/>
        <v>5796.2148895361688</v>
      </c>
      <c r="BH533">
        <f t="shared" si="779"/>
        <v>5796.2148895361688</v>
      </c>
    </row>
    <row r="534" spans="1:60" x14ac:dyDescent="0.25">
      <c r="A534">
        <f>5</f>
        <v>5</v>
      </c>
      <c r="B534">
        <f t="shared" ref="B534:AG534" si="780">(25-$A534*RelentlessStrikes)*B487+($A534-0.2*Ruthlessness-3*0.13*B16)*B485</f>
        <v>6391.9243588472946</v>
      </c>
      <c r="C534">
        <f t="shared" si="780"/>
        <v>6393.151679111159</v>
      </c>
      <c r="D534">
        <f t="shared" si="780"/>
        <v>6392.4429923974185</v>
      </c>
      <c r="E534">
        <f t="shared" si="780"/>
        <v>6392.9853733363243</v>
      </c>
      <c r="F534">
        <f t="shared" si="780"/>
        <v>6391.8836615411146</v>
      </c>
      <c r="G534">
        <f t="shared" si="780"/>
        <v>6391.9423108027286</v>
      </c>
      <c r="H534">
        <f t="shared" si="780"/>
        <v>6390.5068783685329</v>
      </c>
      <c r="I534">
        <f t="shared" si="780"/>
        <v>6391.9644566220377</v>
      </c>
      <c r="J534">
        <f t="shared" si="780"/>
        <v>6391.9549488493412</v>
      </c>
      <c r="K534">
        <f t="shared" si="780"/>
        <v>6393.6211583494724</v>
      </c>
      <c r="L534">
        <f t="shared" si="780"/>
        <v>6391.0514117311632</v>
      </c>
      <c r="M534">
        <f t="shared" si="780"/>
        <v>6392.1879669686205</v>
      </c>
      <c r="N534">
        <f t="shared" si="780"/>
        <v>6406.0639451653315</v>
      </c>
      <c r="O534">
        <f t="shared" si="780"/>
        <v>6392.1879669686205</v>
      </c>
      <c r="P534">
        <f t="shared" si="780"/>
        <v>6378.3000414671851</v>
      </c>
      <c r="Q534">
        <f t="shared" si="780"/>
        <v>6392.1879669686205</v>
      </c>
      <c r="R534">
        <f t="shared" si="780"/>
        <v>6391.7639760160482</v>
      </c>
      <c r="S534">
        <f t="shared" si="780"/>
        <v>6391.3979635498135</v>
      </c>
      <c r="T534">
        <f t="shared" si="780"/>
        <v>6392.1879669686205</v>
      </c>
      <c r="U534">
        <f t="shared" si="780"/>
        <v>6143.2861172332268</v>
      </c>
      <c r="V534">
        <f t="shared" si="780"/>
        <v>6143.2861172332268</v>
      </c>
      <c r="W534">
        <f t="shared" si="780"/>
        <v>6392.1879669686205</v>
      </c>
      <c r="X534">
        <f t="shared" si="780"/>
        <v>6392.1879669686205</v>
      </c>
      <c r="Y534">
        <f t="shared" si="780"/>
        <v>6392.1879669686205</v>
      </c>
      <c r="Z534">
        <f t="shared" si="780"/>
        <v>6393.711057649065</v>
      </c>
      <c r="AA534">
        <f t="shared" si="780"/>
        <v>6377.5933988775414</v>
      </c>
      <c r="AB534">
        <f t="shared" si="780"/>
        <v>6392.7070121426059</v>
      </c>
      <c r="AC534">
        <f t="shared" si="780"/>
        <v>6392.1879669686205</v>
      </c>
      <c r="AD534">
        <f t="shared" si="780"/>
        <v>6676.1514577172511</v>
      </c>
      <c r="AE534">
        <f t="shared" si="780"/>
        <v>6392.1879669686205</v>
      </c>
      <c r="AF534">
        <f t="shared" si="780"/>
        <v>6392.1879669686205</v>
      </c>
      <c r="AG534">
        <f t="shared" si="780"/>
        <v>6392.1879669686205</v>
      </c>
      <c r="AH534">
        <f t="shared" ref="AH534:BH534" si="781">(25-$A534*RelentlessStrikes)*AH487+($A534-0.2*Ruthlessness-3*0.13*AH16)*AH485</f>
        <v>6392.1879669686205</v>
      </c>
      <c r="AI534">
        <f t="shared" si="781"/>
        <v>6645.8879877376557</v>
      </c>
      <c r="AJ534">
        <f t="shared" si="781"/>
        <v>6392.1879669686205</v>
      </c>
      <c r="AK534">
        <f t="shared" si="781"/>
        <v>6649.25375474666</v>
      </c>
      <c r="AL534">
        <f t="shared" si="781"/>
        <v>6276.0502623506818</v>
      </c>
      <c r="AM534">
        <f t="shared" si="781"/>
        <v>6475.6006174872227</v>
      </c>
      <c r="AN534">
        <f t="shared" si="781"/>
        <v>6305.3324720643286</v>
      </c>
      <c r="AO534">
        <f t="shared" si="781"/>
        <v>6454.465192549078</v>
      </c>
      <c r="AP534">
        <f t="shared" si="781"/>
        <v>6247.3808204296911</v>
      </c>
      <c r="AQ534">
        <f t="shared" si="781"/>
        <v>6392.1879669686205</v>
      </c>
      <c r="AR534">
        <f t="shared" si="781"/>
        <v>6392.625514364463</v>
      </c>
      <c r="AS534">
        <f t="shared" si="781"/>
        <v>6349.5806376550845</v>
      </c>
      <c r="AT534">
        <f t="shared" si="781"/>
        <v>6392.1879669686205</v>
      </c>
      <c r="AU534">
        <f t="shared" si="781"/>
        <v>6392.1879669686205</v>
      </c>
      <c r="AV534">
        <f t="shared" si="781"/>
        <v>6392.1879669686205</v>
      </c>
      <c r="AW534">
        <f t="shared" si="781"/>
        <v>6392.1879669686205</v>
      </c>
      <c r="AX534">
        <f t="shared" si="781"/>
        <v>6392.1879669686205</v>
      </c>
      <c r="AY534">
        <f t="shared" si="781"/>
        <v>6392.1879669686205</v>
      </c>
      <c r="AZ534">
        <f t="shared" si="781"/>
        <v>6392.1879669686205</v>
      </c>
      <c r="BA534">
        <f t="shared" si="781"/>
        <v>6392.1879669686205</v>
      </c>
      <c r="BB534">
        <f t="shared" si="781"/>
        <v>6392.1879669686205</v>
      </c>
      <c r="BC534">
        <f t="shared" si="781"/>
        <v>6400.7732371311668</v>
      </c>
      <c r="BD534">
        <f t="shared" si="781"/>
        <v>6401.9697555752427</v>
      </c>
      <c r="BE534">
        <f t="shared" si="781"/>
        <v>6392.1879669686205</v>
      </c>
      <c r="BF534">
        <f t="shared" si="781"/>
        <v>6392.1879669686205</v>
      </c>
      <c r="BG534">
        <f t="shared" si="781"/>
        <v>6392.1879669686205</v>
      </c>
      <c r="BH534">
        <f t="shared" si="781"/>
        <v>6392.1879669686205</v>
      </c>
    </row>
    <row r="536" spans="1:60" x14ac:dyDescent="0.25">
      <c r="A536" t="s">
        <v>773</v>
      </c>
    </row>
    <row r="537" spans="1:60" x14ac:dyDescent="0.25">
      <c r="A537">
        <f>1</f>
        <v>1</v>
      </c>
      <c r="B537">
        <f t="shared" ref="B537:K541" si="782">B$91+B$92*$A537-SnDParam</f>
        <v>13</v>
      </c>
      <c r="C537">
        <f t="shared" si="782"/>
        <v>13</v>
      </c>
      <c r="D537">
        <f t="shared" si="782"/>
        <v>13</v>
      </c>
      <c r="E537">
        <f t="shared" si="782"/>
        <v>13</v>
      </c>
      <c r="F537">
        <f t="shared" si="782"/>
        <v>13</v>
      </c>
      <c r="G537">
        <f t="shared" si="782"/>
        <v>13</v>
      </c>
      <c r="H537">
        <f t="shared" si="782"/>
        <v>13</v>
      </c>
      <c r="I537">
        <f t="shared" si="782"/>
        <v>13</v>
      </c>
      <c r="J537">
        <f t="shared" si="782"/>
        <v>13</v>
      </c>
      <c r="K537">
        <f t="shared" si="782"/>
        <v>13</v>
      </c>
      <c r="L537">
        <f t="shared" ref="L537:U541" si="783">L$91+L$92*$A537-SnDParam</f>
        <v>13</v>
      </c>
      <c r="M537">
        <f t="shared" si="783"/>
        <v>13</v>
      </c>
      <c r="N537">
        <f t="shared" si="783"/>
        <v>13</v>
      </c>
      <c r="O537">
        <f t="shared" si="783"/>
        <v>13</v>
      </c>
      <c r="P537">
        <f t="shared" si="783"/>
        <v>13</v>
      </c>
      <c r="Q537">
        <f t="shared" si="783"/>
        <v>13</v>
      </c>
      <c r="R537">
        <f t="shared" si="783"/>
        <v>13</v>
      </c>
      <c r="S537">
        <f t="shared" si="783"/>
        <v>13</v>
      </c>
      <c r="T537">
        <f t="shared" si="783"/>
        <v>13</v>
      </c>
      <c r="U537">
        <f t="shared" si="783"/>
        <v>13</v>
      </c>
      <c r="V537">
        <f t="shared" ref="V537:AE541" si="784">V$91+V$92*$A537-SnDParam</f>
        <v>13</v>
      </c>
      <c r="W537">
        <f t="shared" si="784"/>
        <v>13</v>
      </c>
      <c r="X537">
        <f t="shared" si="784"/>
        <v>13</v>
      </c>
      <c r="Y537">
        <f t="shared" si="784"/>
        <v>13</v>
      </c>
      <c r="Z537">
        <f t="shared" si="784"/>
        <v>13</v>
      </c>
      <c r="AA537">
        <f t="shared" si="784"/>
        <v>13</v>
      </c>
      <c r="AB537">
        <f t="shared" si="784"/>
        <v>13</v>
      </c>
      <c r="AC537">
        <f t="shared" si="784"/>
        <v>13</v>
      </c>
      <c r="AD537">
        <f t="shared" si="784"/>
        <v>13</v>
      </c>
      <c r="AE537">
        <f t="shared" si="784"/>
        <v>13</v>
      </c>
      <c r="AF537">
        <f t="shared" ref="AF537:AO541" si="785">AF$91+AF$92*$A537-SnDParam</f>
        <v>13</v>
      </c>
      <c r="AG537">
        <f t="shared" si="785"/>
        <v>13</v>
      </c>
      <c r="AH537">
        <f t="shared" si="785"/>
        <v>13</v>
      </c>
      <c r="AI537">
        <f t="shared" si="785"/>
        <v>13</v>
      </c>
      <c r="AJ537">
        <f t="shared" si="785"/>
        <v>13</v>
      </c>
      <c r="AK537">
        <f t="shared" si="785"/>
        <v>13</v>
      </c>
      <c r="AL537">
        <f t="shared" si="785"/>
        <v>13</v>
      </c>
      <c r="AM537">
        <f t="shared" si="785"/>
        <v>13</v>
      </c>
      <c r="AN537">
        <f t="shared" si="785"/>
        <v>13</v>
      </c>
      <c r="AO537">
        <f t="shared" si="785"/>
        <v>13</v>
      </c>
      <c r="AP537">
        <f t="shared" ref="AP537:AY541" si="786">AP$91+AP$92*$A537-SnDParam</f>
        <v>13</v>
      </c>
      <c r="AQ537">
        <f t="shared" si="786"/>
        <v>13</v>
      </c>
      <c r="AR537">
        <f t="shared" si="786"/>
        <v>13</v>
      </c>
      <c r="AS537">
        <f t="shared" si="786"/>
        <v>13</v>
      </c>
      <c r="AT537">
        <f t="shared" si="786"/>
        <v>13</v>
      </c>
      <c r="AU537">
        <f t="shared" si="786"/>
        <v>13</v>
      </c>
      <c r="AV537">
        <f t="shared" si="786"/>
        <v>13</v>
      </c>
      <c r="AW537">
        <f t="shared" si="786"/>
        <v>13</v>
      </c>
      <c r="AX537">
        <f t="shared" si="786"/>
        <v>13</v>
      </c>
      <c r="AY537">
        <f t="shared" si="786"/>
        <v>13</v>
      </c>
      <c r="AZ537">
        <f t="shared" ref="AZ537:BH541" si="787">AZ$91+AZ$92*$A537-SnDParam</f>
        <v>13</v>
      </c>
      <c r="BA537">
        <f t="shared" si="787"/>
        <v>13</v>
      </c>
      <c r="BB537">
        <f t="shared" si="787"/>
        <v>13</v>
      </c>
      <c r="BC537">
        <f t="shared" si="787"/>
        <v>13</v>
      </c>
      <c r="BD537">
        <f t="shared" si="787"/>
        <v>13</v>
      </c>
      <c r="BE537">
        <f t="shared" si="787"/>
        <v>13</v>
      </c>
      <c r="BF537">
        <f t="shared" si="787"/>
        <v>13</v>
      </c>
      <c r="BG537">
        <f t="shared" si="787"/>
        <v>13</v>
      </c>
      <c r="BH537">
        <f t="shared" si="787"/>
        <v>13</v>
      </c>
    </row>
    <row r="538" spans="1:60" x14ac:dyDescent="0.25">
      <c r="A538">
        <f>2</f>
        <v>2</v>
      </c>
      <c r="B538">
        <f t="shared" si="782"/>
        <v>17.5</v>
      </c>
      <c r="C538">
        <f t="shared" si="782"/>
        <v>17.5</v>
      </c>
      <c r="D538">
        <f t="shared" si="782"/>
        <v>17.5</v>
      </c>
      <c r="E538">
        <f t="shared" si="782"/>
        <v>17.5</v>
      </c>
      <c r="F538">
        <f t="shared" si="782"/>
        <v>17.5</v>
      </c>
      <c r="G538">
        <f t="shared" si="782"/>
        <v>17.5</v>
      </c>
      <c r="H538">
        <f t="shared" si="782"/>
        <v>17.5</v>
      </c>
      <c r="I538">
        <f t="shared" si="782"/>
        <v>17.5</v>
      </c>
      <c r="J538">
        <f t="shared" si="782"/>
        <v>17.5</v>
      </c>
      <c r="K538">
        <f t="shared" si="782"/>
        <v>17.5</v>
      </c>
      <c r="L538">
        <f t="shared" si="783"/>
        <v>17.5</v>
      </c>
      <c r="M538">
        <f t="shared" si="783"/>
        <v>17.5</v>
      </c>
      <c r="N538">
        <f t="shared" si="783"/>
        <v>17.5</v>
      </c>
      <c r="O538">
        <f t="shared" si="783"/>
        <v>17.5</v>
      </c>
      <c r="P538">
        <f t="shared" si="783"/>
        <v>17.5</v>
      </c>
      <c r="Q538">
        <f t="shared" si="783"/>
        <v>17.5</v>
      </c>
      <c r="R538">
        <f t="shared" si="783"/>
        <v>17.5</v>
      </c>
      <c r="S538">
        <f t="shared" si="783"/>
        <v>17.5</v>
      </c>
      <c r="T538">
        <f t="shared" si="783"/>
        <v>17.5</v>
      </c>
      <c r="U538">
        <f t="shared" si="783"/>
        <v>17.5</v>
      </c>
      <c r="V538">
        <f t="shared" si="784"/>
        <v>17.5</v>
      </c>
      <c r="W538">
        <f t="shared" si="784"/>
        <v>17.5</v>
      </c>
      <c r="X538">
        <f t="shared" si="784"/>
        <v>17.5</v>
      </c>
      <c r="Y538">
        <f t="shared" si="784"/>
        <v>17.5</v>
      </c>
      <c r="Z538">
        <f t="shared" si="784"/>
        <v>17.5</v>
      </c>
      <c r="AA538">
        <f t="shared" si="784"/>
        <v>17.5</v>
      </c>
      <c r="AB538">
        <f t="shared" si="784"/>
        <v>17.5</v>
      </c>
      <c r="AC538">
        <f t="shared" si="784"/>
        <v>17.5</v>
      </c>
      <c r="AD538">
        <f t="shared" si="784"/>
        <v>17.5</v>
      </c>
      <c r="AE538">
        <f t="shared" si="784"/>
        <v>17.5</v>
      </c>
      <c r="AF538">
        <f t="shared" si="785"/>
        <v>17.5</v>
      </c>
      <c r="AG538">
        <f t="shared" si="785"/>
        <v>17.5</v>
      </c>
      <c r="AH538">
        <f t="shared" si="785"/>
        <v>17.5</v>
      </c>
      <c r="AI538">
        <f t="shared" si="785"/>
        <v>17.5</v>
      </c>
      <c r="AJ538">
        <f t="shared" si="785"/>
        <v>17.5</v>
      </c>
      <c r="AK538">
        <f t="shared" si="785"/>
        <v>17.5</v>
      </c>
      <c r="AL538">
        <f t="shared" si="785"/>
        <v>17.5</v>
      </c>
      <c r="AM538">
        <f t="shared" si="785"/>
        <v>17.5</v>
      </c>
      <c r="AN538">
        <f t="shared" si="785"/>
        <v>17.5</v>
      </c>
      <c r="AO538">
        <f t="shared" si="785"/>
        <v>17.5</v>
      </c>
      <c r="AP538">
        <f t="shared" si="786"/>
        <v>17.5</v>
      </c>
      <c r="AQ538">
        <f t="shared" si="786"/>
        <v>17.5</v>
      </c>
      <c r="AR538">
        <f t="shared" si="786"/>
        <v>17.5</v>
      </c>
      <c r="AS538">
        <f t="shared" si="786"/>
        <v>17.5</v>
      </c>
      <c r="AT538">
        <f t="shared" si="786"/>
        <v>17.5</v>
      </c>
      <c r="AU538">
        <f t="shared" si="786"/>
        <v>17.5</v>
      </c>
      <c r="AV538">
        <f t="shared" si="786"/>
        <v>17.5</v>
      </c>
      <c r="AW538">
        <f t="shared" si="786"/>
        <v>17.5</v>
      </c>
      <c r="AX538">
        <f t="shared" si="786"/>
        <v>17.5</v>
      </c>
      <c r="AY538">
        <f t="shared" si="786"/>
        <v>17.5</v>
      </c>
      <c r="AZ538">
        <f t="shared" si="787"/>
        <v>17.5</v>
      </c>
      <c r="BA538">
        <f t="shared" si="787"/>
        <v>17.5</v>
      </c>
      <c r="BB538">
        <f t="shared" si="787"/>
        <v>17.5</v>
      </c>
      <c r="BC538">
        <f t="shared" si="787"/>
        <v>17.5</v>
      </c>
      <c r="BD538">
        <f t="shared" si="787"/>
        <v>17.5</v>
      </c>
      <c r="BE538">
        <f t="shared" si="787"/>
        <v>17.5</v>
      </c>
      <c r="BF538">
        <f t="shared" si="787"/>
        <v>17.5</v>
      </c>
      <c r="BG538">
        <f t="shared" si="787"/>
        <v>17.5</v>
      </c>
      <c r="BH538">
        <f t="shared" si="787"/>
        <v>17.5</v>
      </c>
    </row>
    <row r="539" spans="1:60" x14ac:dyDescent="0.25">
      <c r="A539">
        <f>3</f>
        <v>3</v>
      </c>
      <c r="B539">
        <f t="shared" si="782"/>
        <v>22</v>
      </c>
      <c r="C539">
        <f t="shared" si="782"/>
        <v>22</v>
      </c>
      <c r="D539">
        <f t="shared" si="782"/>
        <v>22</v>
      </c>
      <c r="E539">
        <f t="shared" si="782"/>
        <v>22</v>
      </c>
      <c r="F539">
        <f t="shared" si="782"/>
        <v>22</v>
      </c>
      <c r="G539">
        <f t="shared" si="782"/>
        <v>22</v>
      </c>
      <c r="H539">
        <f t="shared" si="782"/>
        <v>22</v>
      </c>
      <c r="I539">
        <f t="shared" si="782"/>
        <v>22</v>
      </c>
      <c r="J539">
        <f t="shared" si="782"/>
        <v>22</v>
      </c>
      <c r="K539">
        <f t="shared" si="782"/>
        <v>22</v>
      </c>
      <c r="L539">
        <f t="shared" si="783"/>
        <v>22</v>
      </c>
      <c r="M539">
        <f t="shared" si="783"/>
        <v>22</v>
      </c>
      <c r="N539">
        <f t="shared" si="783"/>
        <v>22</v>
      </c>
      <c r="O539">
        <f t="shared" si="783"/>
        <v>22</v>
      </c>
      <c r="P539">
        <f t="shared" si="783"/>
        <v>22</v>
      </c>
      <c r="Q539">
        <f t="shared" si="783"/>
        <v>22</v>
      </c>
      <c r="R539">
        <f t="shared" si="783"/>
        <v>22</v>
      </c>
      <c r="S539">
        <f t="shared" si="783"/>
        <v>22</v>
      </c>
      <c r="T539">
        <f t="shared" si="783"/>
        <v>22</v>
      </c>
      <c r="U539">
        <f t="shared" si="783"/>
        <v>22</v>
      </c>
      <c r="V539">
        <f t="shared" si="784"/>
        <v>22</v>
      </c>
      <c r="W539">
        <f t="shared" si="784"/>
        <v>22</v>
      </c>
      <c r="X539">
        <f t="shared" si="784"/>
        <v>22</v>
      </c>
      <c r="Y539">
        <f t="shared" si="784"/>
        <v>22</v>
      </c>
      <c r="Z539">
        <f t="shared" si="784"/>
        <v>22</v>
      </c>
      <c r="AA539">
        <f t="shared" si="784"/>
        <v>22</v>
      </c>
      <c r="AB539">
        <f t="shared" si="784"/>
        <v>22</v>
      </c>
      <c r="AC539">
        <f t="shared" si="784"/>
        <v>22</v>
      </c>
      <c r="AD539">
        <f t="shared" si="784"/>
        <v>22</v>
      </c>
      <c r="AE539">
        <f t="shared" si="784"/>
        <v>22</v>
      </c>
      <c r="AF539">
        <f t="shared" si="785"/>
        <v>22</v>
      </c>
      <c r="AG539">
        <f t="shared" si="785"/>
        <v>22</v>
      </c>
      <c r="AH539">
        <f t="shared" si="785"/>
        <v>22</v>
      </c>
      <c r="AI539">
        <f t="shared" si="785"/>
        <v>22</v>
      </c>
      <c r="AJ539">
        <f t="shared" si="785"/>
        <v>22</v>
      </c>
      <c r="AK539">
        <f t="shared" si="785"/>
        <v>22</v>
      </c>
      <c r="AL539">
        <f t="shared" si="785"/>
        <v>22</v>
      </c>
      <c r="AM539">
        <f t="shared" si="785"/>
        <v>22</v>
      </c>
      <c r="AN539">
        <f t="shared" si="785"/>
        <v>22</v>
      </c>
      <c r="AO539">
        <f t="shared" si="785"/>
        <v>22</v>
      </c>
      <c r="AP539">
        <f t="shared" si="786"/>
        <v>22</v>
      </c>
      <c r="AQ539">
        <f t="shared" si="786"/>
        <v>22</v>
      </c>
      <c r="AR539">
        <f t="shared" si="786"/>
        <v>22</v>
      </c>
      <c r="AS539">
        <f t="shared" si="786"/>
        <v>22</v>
      </c>
      <c r="AT539">
        <f t="shared" si="786"/>
        <v>22</v>
      </c>
      <c r="AU539">
        <f t="shared" si="786"/>
        <v>22</v>
      </c>
      <c r="AV539">
        <f t="shared" si="786"/>
        <v>22</v>
      </c>
      <c r="AW539">
        <f t="shared" si="786"/>
        <v>22</v>
      </c>
      <c r="AX539">
        <f t="shared" si="786"/>
        <v>22</v>
      </c>
      <c r="AY539">
        <f t="shared" si="786"/>
        <v>22</v>
      </c>
      <c r="AZ539">
        <f t="shared" si="787"/>
        <v>22</v>
      </c>
      <c r="BA539">
        <f t="shared" si="787"/>
        <v>22</v>
      </c>
      <c r="BB539">
        <f t="shared" si="787"/>
        <v>22</v>
      </c>
      <c r="BC539">
        <f t="shared" si="787"/>
        <v>22</v>
      </c>
      <c r="BD539">
        <f t="shared" si="787"/>
        <v>22</v>
      </c>
      <c r="BE539">
        <f t="shared" si="787"/>
        <v>22</v>
      </c>
      <c r="BF539">
        <f t="shared" si="787"/>
        <v>22</v>
      </c>
      <c r="BG539">
        <f t="shared" si="787"/>
        <v>22</v>
      </c>
      <c r="BH539">
        <f t="shared" si="787"/>
        <v>22</v>
      </c>
    </row>
    <row r="540" spans="1:60" x14ac:dyDescent="0.25">
      <c r="A540">
        <f>4</f>
        <v>4</v>
      </c>
      <c r="B540">
        <f t="shared" si="782"/>
        <v>26.5</v>
      </c>
      <c r="C540">
        <f t="shared" si="782"/>
        <v>26.5</v>
      </c>
      <c r="D540">
        <f t="shared" si="782"/>
        <v>26.5</v>
      </c>
      <c r="E540">
        <f t="shared" si="782"/>
        <v>26.5</v>
      </c>
      <c r="F540">
        <f t="shared" si="782"/>
        <v>26.5</v>
      </c>
      <c r="G540">
        <f t="shared" si="782"/>
        <v>26.5</v>
      </c>
      <c r="H540">
        <f t="shared" si="782"/>
        <v>26.5</v>
      </c>
      <c r="I540">
        <f t="shared" si="782"/>
        <v>26.5</v>
      </c>
      <c r="J540">
        <f t="shared" si="782"/>
        <v>26.5</v>
      </c>
      <c r="K540">
        <f t="shared" si="782"/>
        <v>26.5</v>
      </c>
      <c r="L540">
        <f t="shared" si="783"/>
        <v>26.5</v>
      </c>
      <c r="M540">
        <f t="shared" si="783"/>
        <v>26.5</v>
      </c>
      <c r="N540">
        <f t="shared" si="783"/>
        <v>26.5</v>
      </c>
      <c r="O540">
        <f t="shared" si="783"/>
        <v>26.5</v>
      </c>
      <c r="P540">
        <f t="shared" si="783"/>
        <v>26.5</v>
      </c>
      <c r="Q540">
        <f t="shared" si="783"/>
        <v>26.5</v>
      </c>
      <c r="R540">
        <f t="shared" si="783"/>
        <v>26.5</v>
      </c>
      <c r="S540">
        <f t="shared" si="783"/>
        <v>26.5</v>
      </c>
      <c r="T540">
        <f t="shared" si="783"/>
        <v>26.5</v>
      </c>
      <c r="U540">
        <f t="shared" si="783"/>
        <v>26.5</v>
      </c>
      <c r="V540">
        <f t="shared" si="784"/>
        <v>26.5</v>
      </c>
      <c r="W540">
        <f t="shared" si="784"/>
        <v>26.5</v>
      </c>
      <c r="X540">
        <f t="shared" si="784"/>
        <v>26.5</v>
      </c>
      <c r="Y540">
        <f t="shared" si="784"/>
        <v>26.5</v>
      </c>
      <c r="Z540">
        <f t="shared" si="784"/>
        <v>26.5</v>
      </c>
      <c r="AA540">
        <f t="shared" si="784"/>
        <v>26.5</v>
      </c>
      <c r="AB540">
        <f t="shared" si="784"/>
        <v>26.5</v>
      </c>
      <c r="AC540">
        <f t="shared" si="784"/>
        <v>26.5</v>
      </c>
      <c r="AD540">
        <f t="shared" si="784"/>
        <v>26.5</v>
      </c>
      <c r="AE540">
        <f t="shared" si="784"/>
        <v>26.5</v>
      </c>
      <c r="AF540">
        <f t="shared" si="785"/>
        <v>26.5</v>
      </c>
      <c r="AG540">
        <f t="shared" si="785"/>
        <v>26.5</v>
      </c>
      <c r="AH540">
        <f t="shared" si="785"/>
        <v>26.5</v>
      </c>
      <c r="AI540">
        <f t="shared" si="785"/>
        <v>26.5</v>
      </c>
      <c r="AJ540">
        <f t="shared" si="785"/>
        <v>26.5</v>
      </c>
      <c r="AK540">
        <f t="shared" si="785"/>
        <v>26.5</v>
      </c>
      <c r="AL540">
        <f t="shared" si="785"/>
        <v>26.5</v>
      </c>
      <c r="AM540">
        <f t="shared" si="785"/>
        <v>26.5</v>
      </c>
      <c r="AN540">
        <f t="shared" si="785"/>
        <v>26.5</v>
      </c>
      <c r="AO540">
        <f t="shared" si="785"/>
        <v>26.5</v>
      </c>
      <c r="AP540">
        <f t="shared" si="786"/>
        <v>26.5</v>
      </c>
      <c r="AQ540">
        <f t="shared" si="786"/>
        <v>26.5</v>
      </c>
      <c r="AR540">
        <f t="shared" si="786"/>
        <v>26.5</v>
      </c>
      <c r="AS540">
        <f t="shared" si="786"/>
        <v>26.5</v>
      </c>
      <c r="AT540">
        <f t="shared" si="786"/>
        <v>26.5</v>
      </c>
      <c r="AU540">
        <f t="shared" si="786"/>
        <v>26.5</v>
      </c>
      <c r="AV540">
        <f t="shared" si="786"/>
        <v>26.5</v>
      </c>
      <c r="AW540">
        <f t="shared" si="786"/>
        <v>26.5</v>
      </c>
      <c r="AX540">
        <f t="shared" si="786"/>
        <v>26.5</v>
      </c>
      <c r="AY540">
        <f t="shared" si="786"/>
        <v>26.5</v>
      </c>
      <c r="AZ540">
        <f t="shared" si="787"/>
        <v>26.5</v>
      </c>
      <c r="BA540">
        <f t="shared" si="787"/>
        <v>26.5</v>
      </c>
      <c r="BB540">
        <f t="shared" si="787"/>
        <v>26.5</v>
      </c>
      <c r="BC540">
        <f t="shared" si="787"/>
        <v>26.5</v>
      </c>
      <c r="BD540">
        <f t="shared" si="787"/>
        <v>26.5</v>
      </c>
      <c r="BE540">
        <f t="shared" si="787"/>
        <v>26.5</v>
      </c>
      <c r="BF540">
        <f t="shared" si="787"/>
        <v>26.5</v>
      </c>
      <c r="BG540">
        <f t="shared" si="787"/>
        <v>26.5</v>
      </c>
      <c r="BH540">
        <f t="shared" si="787"/>
        <v>26.5</v>
      </c>
    </row>
    <row r="541" spans="1:60" x14ac:dyDescent="0.25">
      <c r="A541">
        <f>5</f>
        <v>5</v>
      </c>
      <c r="B541">
        <f t="shared" si="782"/>
        <v>31</v>
      </c>
      <c r="C541">
        <f t="shared" si="782"/>
        <v>31</v>
      </c>
      <c r="D541">
        <f t="shared" si="782"/>
        <v>31</v>
      </c>
      <c r="E541">
        <f t="shared" si="782"/>
        <v>31</v>
      </c>
      <c r="F541">
        <f t="shared" si="782"/>
        <v>31</v>
      </c>
      <c r="G541">
        <f t="shared" si="782"/>
        <v>31</v>
      </c>
      <c r="H541">
        <f t="shared" si="782"/>
        <v>31</v>
      </c>
      <c r="I541">
        <f t="shared" si="782"/>
        <v>31</v>
      </c>
      <c r="J541">
        <f t="shared" si="782"/>
        <v>31</v>
      </c>
      <c r="K541">
        <f t="shared" si="782"/>
        <v>31</v>
      </c>
      <c r="L541">
        <f t="shared" si="783"/>
        <v>31</v>
      </c>
      <c r="M541">
        <f t="shared" si="783"/>
        <v>31</v>
      </c>
      <c r="N541">
        <f t="shared" si="783"/>
        <v>31</v>
      </c>
      <c r="O541">
        <f t="shared" si="783"/>
        <v>31</v>
      </c>
      <c r="P541">
        <f t="shared" si="783"/>
        <v>31</v>
      </c>
      <c r="Q541">
        <f t="shared" si="783"/>
        <v>31</v>
      </c>
      <c r="R541">
        <f t="shared" si="783"/>
        <v>31</v>
      </c>
      <c r="S541">
        <f t="shared" si="783"/>
        <v>31</v>
      </c>
      <c r="T541">
        <f t="shared" si="783"/>
        <v>31</v>
      </c>
      <c r="U541">
        <f t="shared" si="783"/>
        <v>31</v>
      </c>
      <c r="V541">
        <f t="shared" si="784"/>
        <v>31</v>
      </c>
      <c r="W541">
        <f t="shared" si="784"/>
        <v>31</v>
      </c>
      <c r="X541">
        <f t="shared" si="784"/>
        <v>31</v>
      </c>
      <c r="Y541">
        <f t="shared" si="784"/>
        <v>31</v>
      </c>
      <c r="Z541">
        <f t="shared" si="784"/>
        <v>31</v>
      </c>
      <c r="AA541">
        <f t="shared" si="784"/>
        <v>31</v>
      </c>
      <c r="AB541">
        <f t="shared" si="784"/>
        <v>31</v>
      </c>
      <c r="AC541">
        <f t="shared" si="784"/>
        <v>31</v>
      </c>
      <c r="AD541">
        <f t="shared" si="784"/>
        <v>31</v>
      </c>
      <c r="AE541">
        <f t="shared" si="784"/>
        <v>31</v>
      </c>
      <c r="AF541">
        <f t="shared" si="785"/>
        <v>31</v>
      </c>
      <c r="AG541">
        <f t="shared" si="785"/>
        <v>31</v>
      </c>
      <c r="AH541">
        <f t="shared" si="785"/>
        <v>31</v>
      </c>
      <c r="AI541">
        <f t="shared" si="785"/>
        <v>31</v>
      </c>
      <c r="AJ541">
        <f t="shared" si="785"/>
        <v>31</v>
      </c>
      <c r="AK541">
        <f t="shared" si="785"/>
        <v>31</v>
      </c>
      <c r="AL541">
        <f t="shared" si="785"/>
        <v>31</v>
      </c>
      <c r="AM541">
        <f t="shared" si="785"/>
        <v>31</v>
      </c>
      <c r="AN541">
        <f t="shared" si="785"/>
        <v>31</v>
      </c>
      <c r="AO541">
        <f t="shared" si="785"/>
        <v>31</v>
      </c>
      <c r="AP541">
        <f t="shared" si="786"/>
        <v>31</v>
      </c>
      <c r="AQ541">
        <f t="shared" si="786"/>
        <v>31</v>
      </c>
      <c r="AR541">
        <f t="shared" si="786"/>
        <v>31</v>
      </c>
      <c r="AS541">
        <f t="shared" si="786"/>
        <v>31</v>
      </c>
      <c r="AT541">
        <f t="shared" si="786"/>
        <v>31</v>
      </c>
      <c r="AU541">
        <f t="shared" si="786"/>
        <v>31</v>
      </c>
      <c r="AV541">
        <f t="shared" si="786"/>
        <v>31</v>
      </c>
      <c r="AW541">
        <f t="shared" si="786"/>
        <v>31</v>
      </c>
      <c r="AX541">
        <f t="shared" si="786"/>
        <v>31</v>
      </c>
      <c r="AY541">
        <f t="shared" si="786"/>
        <v>31</v>
      </c>
      <c r="AZ541">
        <f t="shared" si="787"/>
        <v>31</v>
      </c>
      <c r="BA541">
        <f t="shared" si="787"/>
        <v>31</v>
      </c>
      <c r="BB541">
        <f t="shared" si="787"/>
        <v>31</v>
      </c>
      <c r="BC541">
        <f t="shared" si="787"/>
        <v>31</v>
      </c>
      <c r="BD541">
        <f t="shared" si="787"/>
        <v>31</v>
      </c>
      <c r="BE541">
        <f t="shared" si="787"/>
        <v>31</v>
      </c>
      <c r="BF541">
        <f t="shared" si="787"/>
        <v>31</v>
      </c>
      <c r="BG541">
        <f t="shared" si="787"/>
        <v>31</v>
      </c>
      <c r="BH541">
        <f t="shared" si="787"/>
        <v>31</v>
      </c>
    </row>
    <row r="543" spans="1:60" x14ac:dyDescent="0.25">
      <c r="A543" t="s">
        <v>774</v>
      </c>
    </row>
    <row r="544" spans="1:60" x14ac:dyDescent="0.25">
      <c r="A544">
        <f>1</f>
        <v>1</v>
      </c>
      <c r="B544">
        <f t="shared" ref="B544:AG544" si="788">B530/B537</f>
        <v>308.31619870244964</v>
      </c>
      <c r="C544">
        <f t="shared" si="788"/>
        <v>308.37973241631022</v>
      </c>
      <c r="D544">
        <f t="shared" si="788"/>
        <v>308.34420812347651</v>
      </c>
      <c r="E544">
        <f t="shared" si="788"/>
        <v>308.3740273407451</v>
      </c>
      <c r="F544">
        <f t="shared" si="788"/>
        <v>308.31400079607977</v>
      </c>
      <c r="G544">
        <f t="shared" si="788"/>
        <v>308.30415756336134</v>
      </c>
      <c r="H544">
        <f t="shared" si="788"/>
        <v>308.2631349426091</v>
      </c>
      <c r="I544">
        <f t="shared" si="788"/>
        <v>308.30011562252889</v>
      </c>
      <c r="J544">
        <f t="shared" si="788"/>
        <v>308.31785075185201</v>
      </c>
      <c r="K544">
        <f t="shared" si="788"/>
        <v>308.38942728645526</v>
      </c>
      <c r="L544">
        <f t="shared" si="788"/>
        <v>308.52119386610588</v>
      </c>
      <c r="M544">
        <f t="shared" si="788"/>
        <v>308.33043517221637</v>
      </c>
      <c r="N544">
        <f t="shared" si="788"/>
        <v>305.77370999715038</v>
      </c>
      <c r="O544">
        <f t="shared" si="788"/>
        <v>308.33043517221637</v>
      </c>
      <c r="P544">
        <f t="shared" si="788"/>
        <v>310.88702511721164</v>
      </c>
      <c r="Q544">
        <f t="shared" si="788"/>
        <v>308.33043517221637</v>
      </c>
      <c r="R544">
        <f t="shared" si="788"/>
        <v>308.30753703710855</v>
      </c>
      <c r="S544">
        <f t="shared" si="788"/>
        <v>308.28777009903558</v>
      </c>
      <c r="T544">
        <f t="shared" si="788"/>
        <v>308.33043517221637</v>
      </c>
      <c r="U544">
        <f t="shared" si="788"/>
        <v>295.9538678269401</v>
      </c>
      <c r="V544">
        <f t="shared" si="788"/>
        <v>295.9538678269401</v>
      </c>
      <c r="W544">
        <f t="shared" si="788"/>
        <v>308.33043517221637</v>
      </c>
      <c r="X544">
        <f t="shared" si="788"/>
        <v>308.33043517221637</v>
      </c>
      <c r="Y544">
        <f t="shared" si="788"/>
        <v>308.33043517221637</v>
      </c>
      <c r="Z544">
        <f t="shared" si="788"/>
        <v>308.41269149389171</v>
      </c>
      <c r="AA544">
        <f t="shared" si="788"/>
        <v>293.30800325069157</v>
      </c>
      <c r="AB544">
        <f t="shared" si="788"/>
        <v>308.35846682347881</v>
      </c>
      <c r="AC544">
        <f t="shared" si="788"/>
        <v>308.33043517221637</v>
      </c>
      <c r="AD544">
        <f t="shared" si="788"/>
        <v>320.58546659407483</v>
      </c>
      <c r="AE544">
        <f t="shared" si="788"/>
        <v>308.33043517221637</v>
      </c>
      <c r="AF544">
        <f t="shared" si="788"/>
        <v>308.33043517221637</v>
      </c>
      <c r="AG544">
        <f t="shared" si="788"/>
        <v>308.33043517221637</v>
      </c>
      <c r="AH544">
        <f t="shared" ref="AH544:BH544" si="789">AH530/AH537</f>
        <v>308.33043517221637</v>
      </c>
      <c r="AI544">
        <f t="shared" si="789"/>
        <v>319.27938398868628</v>
      </c>
      <c r="AJ544">
        <f t="shared" si="789"/>
        <v>308.33043517221637</v>
      </c>
      <c r="AK544">
        <f t="shared" si="789"/>
        <v>319.42464062141329</v>
      </c>
      <c r="AL544">
        <f t="shared" si="789"/>
        <v>302.05828045920492</v>
      </c>
      <c r="AM544">
        <f t="shared" si="789"/>
        <v>312.65111319016358</v>
      </c>
      <c r="AN544">
        <f t="shared" si="789"/>
        <v>303.63970098294465</v>
      </c>
      <c r="AO544">
        <f t="shared" si="789"/>
        <v>311.55591387224882</v>
      </c>
      <c r="AP544">
        <f t="shared" si="789"/>
        <v>301.0632646352114</v>
      </c>
      <c r="AQ544">
        <f t="shared" si="789"/>
        <v>308.33043517221637</v>
      </c>
      <c r="AR544">
        <f t="shared" si="789"/>
        <v>308.35406543914837</v>
      </c>
      <c r="AS544">
        <f t="shared" si="789"/>
        <v>315.48413315055342</v>
      </c>
      <c r="AT544">
        <f t="shared" si="789"/>
        <v>308.33043517221637</v>
      </c>
      <c r="AU544">
        <f t="shared" si="789"/>
        <v>308.33043517221637</v>
      </c>
      <c r="AV544">
        <f t="shared" si="789"/>
        <v>308.33043517221637</v>
      </c>
      <c r="AW544">
        <f t="shared" si="789"/>
        <v>308.33043517221637</v>
      </c>
      <c r="AX544">
        <f t="shared" si="789"/>
        <v>308.33043517221637</v>
      </c>
      <c r="AY544">
        <f t="shared" si="789"/>
        <v>308.33043517221637</v>
      </c>
      <c r="AZ544">
        <f t="shared" si="789"/>
        <v>308.33043517221637</v>
      </c>
      <c r="BA544">
        <f t="shared" si="789"/>
        <v>308.33043517221637</v>
      </c>
      <c r="BB544">
        <f t="shared" si="789"/>
        <v>308.33043517221637</v>
      </c>
      <c r="BC544">
        <f t="shared" si="789"/>
        <v>308.79409288690624</v>
      </c>
      <c r="BD544">
        <f t="shared" si="789"/>
        <v>308.85871228697886</v>
      </c>
      <c r="BE544">
        <f t="shared" si="789"/>
        <v>308.33043517221637</v>
      </c>
      <c r="BF544">
        <f t="shared" si="789"/>
        <v>308.33043517221637</v>
      </c>
      <c r="BG544">
        <f t="shared" si="789"/>
        <v>308.33043517221637</v>
      </c>
      <c r="BH544">
        <f t="shared" si="789"/>
        <v>308.33043517221637</v>
      </c>
    </row>
    <row r="545" spans="1:60" x14ac:dyDescent="0.25">
      <c r="A545">
        <f>2</f>
        <v>2</v>
      </c>
      <c r="B545">
        <f t="shared" ref="B545:AG545" si="790">B531/B538</f>
        <v>263.08937297489757</v>
      </c>
      <c r="C545">
        <f t="shared" si="790"/>
        <v>263.14230347638937</v>
      </c>
      <c r="D545">
        <f t="shared" si="790"/>
        <v>263.11238727447147</v>
      </c>
      <c r="E545">
        <f t="shared" si="790"/>
        <v>263.13674913750549</v>
      </c>
      <c r="F545">
        <f t="shared" si="790"/>
        <v>263.08756703697463</v>
      </c>
      <c r="G545">
        <f t="shared" si="790"/>
        <v>263.08292079676886</v>
      </c>
      <c r="H545">
        <f t="shared" si="790"/>
        <v>263.03955915900406</v>
      </c>
      <c r="I545">
        <f t="shared" si="790"/>
        <v>263.08098522715233</v>
      </c>
      <c r="J545">
        <f t="shared" si="790"/>
        <v>263.09073040245102</v>
      </c>
      <c r="K545">
        <f t="shared" si="790"/>
        <v>263.15441175030327</v>
      </c>
      <c r="L545">
        <f t="shared" si="790"/>
        <v>263.1911138929899</v>
      </c>
      <c r="M545">
        <f t="shared" si="790"/>
        <v>263.10107055264371</v>
      </c>
      <c r="N545">
        <f t="shared" si="790"/>
        <v>261.87483764363134</v>
      </c>
      <c r="O545">
        <f t="shared" si="790"/>
        <v>263.10107055264371</v>
      </c>
      <c r="P545">
        <f t="shared" si="790"/>
        <v>264.32705744340626</v>
      </c>
      <c r="Q545">
        <f t="shared" si="790"/>
        <v>263.10107055264371</v>
      </c>
      <c r="R545">
        <f t="shared" si="790"/>
        <v>263.08225600661831</v>
      </c>
      <c r="S545">
        <f t="shared" si="790"/>
        <v>263.06601424874572</v>
      </c>
      <c r="T545">
        <f t="shared" si="790"/>
        <v>263.10107055264371</v>
      </c>
      <c r="U545">
        <f t="shared" si="790"/>
        <v>252.64981374976986</v>
      </c>
      <c r="V545">
        <f t="shared" si="790"/>
        <v>252.64981374976986</v>
      </c>
      <c r="W545">
        <f t="shared" si="790"/>
        <v>263.10107055264371</v>
      </c>
      <c r="X545">
        <f t="shared" si="790"/>
        <v>263.10107055264371</v>
      </c>
      <c r="Y545">
        <f t="shared" si="790"/>
        <v>263.10107055264371</v>
      </c>
      <c r="Z545">
        <f t="shared" si="790"/>
        <v>263.16865751301202</v>
      </c>
      <c r="AA545">
        <f t="shared" si="790"/>
        <v>254.52293608077875</v>
      </c>
      <c r="AB545">
        <f t="shared" si="790"/>
        <v>263.12410311797538</v>
      </c>
      <c r="AC545">
        <f t="shared" si="790"/>
        <v>263.10107055264371</v>
      </c>
      <c r="AD545">
        <f t="shared" si="790"/>
        <v>273.98549506980243</v>
      </c>
      <c r="AE545">
        <f t="shared" si="790"/>
        <v>263.10107055264371</v>
      </c>
      <c r="AF545">
        <f t="shared" si="790"/>
        <v>263.10107055264371</v>
      </c>
      <c r="AG545">
        <f t="shared" si="790"/>
        <v>263.10107055264371</v>
      </c>
      <c r="AH545">
        <f t="shared" ref="AH545:BH545" si="791">AH531/AH538</f>
        <v>263.10107055264371</v>
      </c>
      <c r="AI545">
        <f t="shared" si="791"/>
        <v>272.82548518994889</v>
      </c>
      <c r="AJ545">
        <f t="shared" si="791"/>
        <v>263.10107055264371</v>
      </c>
      <c r="AK545">
        <f t="shared" si="791"/>
        <v>272.95449627116824</v>
      </c>
      <c r="AL545">
        <f t="shared" si="791"/>
        <v>257.94747428942389</v>
      </c>
      <c r="AM545">
        <f t="shared" si="791"/>
        <v>266.69991474148003</v>
      </c>
      <c r="AN545">
        <f t="shared" si="791"/>
        <v>259.24686871998813</v>
      </c>
      <c r="AO545">
        <f t="shared" si="791"/>
        <v>265.78779762238264</v>
      </c>
      <c r="AP545">
        <f t="shared" si="791"/>
        <v>256.98354487432766</v>
      </c>
      <c r="AQ545">
        <f t="shared" si="791"/>
        <v>263.10107055264371</v>
      </c>
      <c r="AR545">
        <f t="shared" si="791"/>
        <v>263.12048666416069</v>
      </c>
      <c r="AS545">
        <f t="shared" si="791"/>
        <v>266.47802615038097</v>
      </c>
      <c r="AT545">
        <f t="shared" si="791"/>
        <v>263.10107055264371</v>
      </c>
      <c r="AU545">
        <f t="shared" si="791"/>
        <v>263.10107055264371</v>
      </c>
      <c r="AV545">
        <f t="shared" si="791"/>
        <v>263.10107055264371</v>
      </c>
      <c r="AW545">
        <f t="shared" si="791"/>
        <v>263.10107055264371</v>
      </c>
      <c r="AX545">
        <f t="shared" si="791"/>
        <v>263.10107055264371</v>
      </c>
      <c r="AY545">
        <f t="shared" si="791"/>
        <v>263.10107055264371</v>
      </c>
      <c r="AZ545">
        <f t="shared" si="791"/>
        <v>263.10107055264371</v>
      </c>
      <c r="BA545">
        <f t="shared" si="791"/>
        <v>263.10107055264371</v>
      </c>
      <c r="BB545">
        <f t="shared" si="791"/>
        <v>263.10107055264371</v>
      </c>
      <c r="BC545">
        <f t="shared" si="791"/>
        <v>263.48204085315018</v>
      </c>
      <c r="BD545">
        <f t="shared" si="791"/>
        <v>263.53513621096312</v>
      </c>
      <c r="BE545">
        <f t="shared" si="791"/>
        <v>263.10107055264371</v>
      </c>
      <c r="BF545">
        <f t="shared" si="791"/>
        <v>263.10107055264371</v>
      </c>
      <c r="BG545">
        <f t="shared" si="791"/>
        <v>263.10107055264371</v>
      </c>
      <c r="BH545">
        <f t="shared" si="791"/>
        <v>263.10107055264371</v>
      </c>
    </row>
    <row r="546" spans="1:60" x14ac:dyDescent="0.25">
      <c r="A546">
        <f>3</f>
        <v>3</v>
      </c>
      <c r="B546">
        <f t="shared" ref="B546:AG546" si="792">B532/B539</f>
        <v>236.36443049952587</v>
      </c>
      <c r="C546">
        <f t="shared" si="792"/>
        <v>236.41109546643614</v>
      </c>
      <c r="D546">
        <f t="shared" si="792"/>
        <v>236.38449313642303</v>
      </c>
      <c r="E546">
        <f t="shared" si="792"/>
        <v>236.40563019922749</v>
      </c>
      <c r="F546">
        <f t="shared" si="792"/>
        <v>236.36285617932162</v>
      </c>
      <c r="G546">
        <f t="shared" si="792"/>
        <v>236.36128088923695</v>
      </c>
      <c r="H546">
        <f t="shared" si="792"/>
        <v>236.31653710505569</v>
      </c>
      <c r="I546">
        <f t="shared" si="792"/>
        <v>236.36058999352073</v>
      </c>
      <c r="J546">
        <f t="shared" si="792"/>
        <v>236.36561383235039</v>
      </c>
      <c r="K546">
        <f t="shared" si="792"/>
        <v>236.42462984257708</v>
      </c>
      <c r="L546">
        <f t="shared" si="792"/>
        <v>236.40515754523952</v>
      </c>
      <c r="M546">
        <f t="shared" si="792"/>
        <v>236.37462782289623</v>
      </c>
      <c r="N546">
        <f t="shared" si="792"/>
        <v>235.93459488927923</v>
      </c>
      <c r="O546">
        <f t="shared" si="792"/>
        <v>236.37462782289623</v>
      </c>
      <c r="P546">
        <f t="shared" si="792"/>
        <v>236.8143492725213</v>
      </c>
      <c r="Q546">
        <f t="shared" si="792"/>
        <v>236.37462782289623</v>
      </c>
      <c r="R546">
        <f t="shared" si="792"/>
        <v>236.35822630678319</v>
      </c>
      <c r="S546">
        <f t="shared" si="792"/>
        <v>236.34406760993807</v>
      </c>
      <c r="T546">
        <f t="shared" si="792"/>
        <v>236.37462782289623</v>
      </c>
      <c r="U546">
        <f t="shared" si="792"/>
        <v>227.06105452235107</v>
      </c>
      <c r="V546">
        <f t="shared" si="792"/>
        <v>227.06105452235107</v>
      </c>
      <c r="W546">
        <f t="shared" si="792"/>
        <v>236.37462782289623</v>
      </c>
      <c r="X546">
        <f t="shared" si="792"/>
        <v>236.37462782289623</v>
      </c>
      <c r="Y546">
        <f t="shared" si="792"/>
        <v>236.37462782289623</v>
      </c>
      <c r="Z546">
        <f t="shared" si="792"/>
        <v>236.43354652431037</v>
      </c>
      <c r="AA546">
        <f t="shared" si="792"/>
        <v>231.60448729855753</v>
      </c>
      <c r="AB546">
        <f t="shared" si="792"/>
        <v>236.39470638290521</v>
      </c>
      <c r="AC546">
        <f t="shared" si="792"/>
        <v>236.37462782289623</v>
      </c>
      <c r="AD546">
        <f t="shared" si="792"/>
        <v>246.4491482600051</v>
      </c>
      <c r="AE546">
        <f t="shared" si="792"/>
        <v>236.37462782289623</v>
      </c>
      <c r="AF546">
        <f t="shared" si="792"/>
        <v>236.37462782289623</v>
      </c>
      <c r="AG546">
        <f t="shared" si="792"/>
        <v>236.37462782289623</v>
      </c>
      <c r="AH546">
        <f t="shared" ref="AH546:BH546" si="793">AH532/AH539</f>
        <v>236.37462782289623</v>
      </c>
      <c r="AI546">
        <f t="shared" si="793"/>
        <v>245.37545408160403</v>
      </c>
      <c r="AJ546">
        <f t="shared" si="793"/>
        <v>236.37462782289623</v>
      </c>
      <c r="AK546">
        <f t="shared" si="793"/>
        <v>245.49486551875071</v>
      </c>
      <c r="AL546">
        <f t="shared" si="793"/>
        <v>231.88199791637146</v>
      </c>
      <c r="AM546">
        <f t="shared" si="793"/>
        <v>239.5469338399852</v>
      </c>
      <c r="AN546">
        <f t="shared" si="793"/>
        <v>233.01474056460475</v>
      </c>
      <c r="AO546">
        <f t="shared" si="793"/>
        <v>238.74300165655256</v>
      </c>
      <c r="AP546">
        <f t="shared" si="793"/>
        <v>230.93643774289637</v>
      </c>
      <c r="AQ546">
        <f t="shared" si="793"/>
        <v>236.37462782289623</v>
      </c>
      <c r="AR546">
        <f t="shared" si="793"/>
        <v>236.391553751668</v>
      </c>
      <c r="AS546">
        <f t="shared" si="793"/>
        <v>237.51987201391546</v>
      </c>
      <c r="AT546">
        <f t="shared" si="793"/>
        <v>236.37462782289623</v>
      </c>
      <c r="AU546">
        <f t="shared" si="793"/>
        <v>236.37462782289623</v>
      </c>
      <c r="AV546">
        <f t="shared" si="793"/>
        <v>236.37462782289623</v>
      </c>
      <c r="AW546">
        <f t="shared" si="793"/>
        <v>236.37462782289623</v>
      </c>
      <c r="AX546">
        <f t="shared" si="793"/>
        <v>236.37462782289623</v>
      </c>
      <c r="AY546">
        <f t="shared" si="793"/>
        <v>236.37462782289623</v>
      </c>
      <c r="AZ546">
        <f t="shared" si="793"/>
        <v>236.37462782289623</v>
      </c>
      <c r="BA546">
        <f t="shared" si="793"/>
        <v>236.37462782289623</v>
      </c>
      <c r="BB546">
        <f t="shared" si="793"/>
        <v>236.37462782289623</v>
      </c>
      <c r="BC546">
        <f t="shared" si="793"/>
        <v>236.70673737865789</v>
      </c>
      <c r="BD546">
        <f t="shared" si="793"/>
        <v>236.75302307513564</v>
      </c>
      <c r="BE546">
        <f t="shared" si="793"/>
        <v>236.37462782289623</v>
      </c>
      <c r="BF546">
        <f t="shared" si="793"/>
        <v>236.37462782289623</v>
      </c>
      <c r="BG546">
        <f t="shared" si="793"/>
        <v>236.37462782289623</v>
      </c>
      <c r="BH546">
        <f t="shared" si="793"/>
        <v>236.37462782289623</v>
      </c>
    </row>
    <row r="547" spans="1:60" x14ac:dyDescent="0.25">
      <c r="A547">
        <f>4</f>
        <v>4</v>
      </c>
      <c r="B547">
        <f t="shared" ref="B547:AG547" si="794">B533/B540</f>
        <v>218.71588358182757</v>
      </c>
      <c r="C547">
        <f t="shared" si="794"/>
        <v>218.7584109315614</v>
      </c>
      <c r="D547">
        <f t="shared" si="794"/>
        <v>218.7339970075231</v>
      </c>
      <c r="E547">
        <f t="shared" si="794"/>
        <v>218.75300448527037</v>
      </c>
      <c r="F547">
        <f t="shared" si="794"/>
        <v>218.71446221672056</v>
      </c>
      <c r="G547">
        <f t="shared" si="794"/>
        <v>218.71491491256495</v>
      </c>
      <c r="H547">
        <f t="shared" si="794"/>
        <v>218.6692583901841</v>
      </c>
      <c r="I547">
        <f t="shared" si="794"/>
        <v>218.71504597131121</v>
      </c>
      <c r="J547">
        <f t="shared" si="794"/>
        <v>218.7169519464349</v>
      </c>
      <c r="K547">
        <f t="shared" si="794"/>
        <v>218.77288707332391</v>
      </c>
      <c r="L547">
        <f t="shared" si="794"/>
        <v>218.71631844766853</v>
      </c>
      <c r="M547">
        <f t="shared" si="794"/>
        <v>218.72509017117619</v>
      </c>
      <c r="N547">
        <f t="shared" si="794"/>
        <v>218.80424590055614</v>
      </c>
      <c r="O547">
        <f t="shared" si="794"/>
        <v>218.72509017117619</v>
      </c>
      <c r="P547">
        <f t="shared" si="794"/>
        <v>218.64557972571043</v>
      </c>
      <c r="Q547">
        <f t="shared" si="794"/>
        <v>218.72509017117619</v>
      </c>
      <c r="R547">
        <f t="shared" si="794"/>
        <v>218.71028216538258</v>
      </c>
      <c r="S547">
        <f t="shared" si="794"/>
        <v>218.69749907487645</v>
      </c>
      <c r="T547">
        <f t="shared" si="794"/>
        <v>218.72509017117619</v>
      </c>
      <c r="U547">
        <f t="shared" si="794"/>
        <v>210.16281729669717</v>
      </c>
      <c r="V547">
        <f t="shared" si="794"/>
        <v>210.16281729669717</v>
      </c>
      <c r="W547">
        <f t="shared" si="794"/>
        <v>218.72509017117619</v>
      </c>
      <c r="X547">
        <f t="shared" si="794"/>
        <v>218.72509017117619</v>
      </c>
      <c r="Y547">
        <f t="shared" si="794"/>
        <v>218.72509017117619</v>
      </c>
      <c r="Z547">
        <f t="shared" si="794"/>
        <v>218.77828455063951</v>
      </c>
      <c r="AA547">
        <f t="shared" si="794"/>
        <v>216.46966263105296</v>
      </c>
      <c r="AB547">
        <f t="shared" si="794"/>
        <v>218.74321797295323</v>
      </c>
      <c r="AC547">
        <f t="shared" si="794"/>
        <v>218.72509017117619</v>
      </c>
      <c r="AD547">
        <f t="shared" si="794"/>
        <v>228.26476829127103</v>
      </c>
      <c r="AE547">
        <f t="shared" si="794"/>
        <v>218.72509017117619</v>
      </c>
      <c r="AF547">
        <f t="shared" si="794"/>
        <v>218.72509017117619</v>
      </c>
      <c r="AG547">
        <f t="shared" si="794"/>
        <v>218.72509017117619</v>
      </c>
      <c r="AH547">
        <f t="shared" ref="AH547:BH547" si="795">AH533/AH540</f>
        <v>218.72509017117619</v>
      </c>
      <c r="AI547">
        <f t="shared" si="795"/>
        <v>227.24807504779136</v>
      </c>
      <c r="AJ547">
        <f t="shared" si="795"/>
        <v>218.72509017117619</v>
      </c>
      <c r="AK547">
        <f t="shared" si="795"/>
        <v>227.36114709734295</v>
      </c>
      <c r="AL547">
        <f t="shared" si="795"/>
        <v>214.66894748133686</v>
      </c>
      <c r="AM547">
        <f t="shared" si="795"/>
        <v>221.61572003711126</v>
      </c>
      <c r="AN547">
        <f t="shared" si="795"/>
        <v>215.69163706576666</v>
      </c>
      <c r="AO547">
        <f t="shared" si="795"/>
        <v>220.88323073572141</v>
      </c>
      <c r="AP547">
        <f t="shared" si="795"/>
        <v>213.73551793912097</v>
      </c>
      <c r="AQ547">
        <f t="shared" si="795"/>
        <v>218.72509017117619</v>
      </c>
      <c r="AR547">
        <f t="shared" si="795"/>
        <v>218.74037163964451</v>
      </c>
      <c r="AS547">
        <f t="shared" si="795"/>
        <v>218.39656267851367</v>
      </c>
      <c r="AT547">
        <f t="shared" si="795"/>
        <v>218.72509017117619</v>
      </c>
      <c r="AU547">
        <f t="shared" si="795"/>
        <v>218.72509017117619</v>
      </c>
      <c r="AV547">
        <f t="shared" si="795"/>
        <v>218.72509017117619</v>
      </c>
      <c r="AW547">
        <f t="shared" si="795"/>
        <v>218.72509017117619</v>
      </c>
      <c r="AX547">
        <f t="shared" si="795"/>
        <v>218.72509017117619</v>
      </c>
      <c r="AY547">
        <f t="shared" si="795"/>
        <v>218.72509017117619</v>
      </c>
      <c r="AZ547">
        <f t="shared" si="795"/>
        <v>218.72509017117619</v>
      </c>
      <c r="BA547">
        <f t="shared" si="795"/>
        <v>218.72509017117619</v>
      </c>
      <c r="BB547">
        <f t="shared" si="795"/>
        <v>218.72509017117619</v>
      </c>
      <c r="BC547">
        <f t="shared" si="795"/>
        <v>219.02493319738943</v>
      </c>
      <c r="BD547">
        <f t="shared" si="795"/>
        <v>219.0667219477024</v>
      </c>
      <c r="BE547">
        <f t="shared" si="795"/>
        <v>218.72509017117619</v>
      </c>
      <c r="BF547">
        <f t="shared" si="795"/>
        <v>218.72509017117619</v>
      </c>
      <c r="BG547">
        <f t="shared" si="795"/>
        <v>218.72509017117619</v>
      </c>
      <c r="BH547">
        <f t="shared" si="795"/>
        <v>218.72509017117619</v>
      </c>
    </row>
    <row r="548" spans="1:60" x14ac:dyDescent="0.25">
      <c r="A548">
        <f>5</f>
        <v>5</v>
      </c>
      <c r="B548">
        <f t="shared" ref="B548:AG548" si="796">B534/B541</f>
        <v>206.19110834991272</v>
      </c>
      <c r="C548">
        <f t="shared" si="796"/>
        <v>206.23069932616642</v>
      </c>
      <c r="D548">
        <f t="shared" si="796"/>
        <v>206.20783846443285</v>
      </c>
      <c r="E548">
        <f t="shared" si="796"/>
        <v>206.22533462375239</v>
      </c>
      <c r="F548">
        <f t="shared" si="796"/>
        <v>206.18979553358434</v>
      </c>
      <c r="G548">
        <f t="shared" si="796"/>
        <v>206.1916874452493</v>
      </c>
      <c r="H548">
        <f t="shared" si="796"/>
        <v>206.14538317317849</v>
      </c>
      <c r="I548">
        <f t="shared" si="796"/>
        <v>206.19240182651734</v>
      </c>
      <c r="J548">
        <f t="shared" si="796"/>
        <v>206.19209512417231</v>
      </c>
      <c r="K548">
        <f t="shared" si="796"/>
        <v>206.2458438177249</v>
      </c>
      <c r="L548">
        <f t="shared" si="796"/>
        <v>206.16294876552141</v>
      </c>
      <c r="M548">
        <f t="shared" si="796"/>
        <v>206.19961183769743</v>
      </c>
      <c r="N548">
        <f t="shared" si="796"/>
        <v>206.64722403759134</v>
      </c>
      <c r="O548">
        <f t="shared" si="796"/>
        <v>206.19961183769743</v>
      </c>
      <c r="P548">
        <f t="shared" si="796"/>
        <v>205.75161424087693</v>
      </c>
      <c r="Q548">
        <f t="shared" si="796"/>
        <v>206.19961183769743</v>
      </c>
      <c r="R548">
        <f t="shared" si="796"/>
        <v>206.18593471019511</v>
      </c>
      <c r="S548">
        <f t="shared" si="796"/>
        <v>206.17412785644561</v>
      </c>
      <c r="T548">
        <f t="shared" si="796"/>
        <v>206.19961183769743</v>
      </c>
      <c r="U548">
        <f t="shared" si="796"/>
        <v>198.17051991074925</v>
      </c>
      <c r="V548">
        <f t="shared" si="796"/>
        <v>198.17051991074925</v>
      </c>
      <c r="W548">
        <f t="shared" si="796"/>
        <v>206.19961183769743</v>
      </c>
      <c r="X548">
        <f t="shared" si="796"/>
        <v>206.19961183769743</v>
      </c>
      <c r="Y548">
        <f t="shared" si="796"/>
        <v>206.19961183769743</v>
      </c>
      <c r="Z548">
        <f t="shared" si="796"/>
        <v>206.24874379513113</v>
      </c>
      <c r="AA548">
        <f t="shared" si="796"/>
        <v>205.72881931863037</v>
      </c>
      <c r="AB548">
        <f t="shared" si="796"/>
        <v>206.21635523040663</v>
      </c>
      <c r="AC548">
        <f t="shared" si="796"/>
        <v>206.19961183769743</v>
      </c>
      <c r="AD548">
        <f t="shared" si="796"/>
        <v>215.35972444249197</v>
      </c>
      <c r="AE548">
        <f t="shared" si="796"/>
        <v>206.19961183769743</v>
      </c>
      <c r="AF548">
        <f t="shared" si="796"/>
        <v>206.19961183769743</v>
      </c>
      <c r="AG548">
        <f t="shared" si="796"/>
        <v>206.19961183769743</v>
      </c>
      <c r="AH548">
        <f t="shared" ref="AH548:BH548" si="797">AH534/AH541</f>
        <v>206.19961183769743</v>
      </c>
      <c r="AI548">
        <f t="shared" si="797"/>
        <v>214.38348347540824</v>
      </c>
      <c r="AJ548">
        <f t="shared" si="797"/>
        <v>206.19961183769743</v>
      </c>
      <c r="AK548">
        <f t="shared" si="797"/>
        <v>214.49205660473098</v>
      </c>
      <c r="AL548">
        <f t="shared" si="797"/>
        <v>202.45323426937682</v>
      </c>
      <c r="AM548">
        <f t="shared" si="797"/>
        <v>208.89034249958783</v>
      </c>
      <c r="AN548">
        <f t="shared" si="797"/>
        <v>203.39782167949448</v>
      </c>
      <c r="AO548">
        <f t="shared" si="797"/>
        <v>208.20855459835735</v>
      </c>
      <c r="AP548">
        <f t="shared" si="797"/>
        <v>201.52841356224809</v>
      </c>
      <c r="AQ548">
        <f t="shared" si="797"/>
        <v>206.19961183769743</v>
      </c>
      <c r="AR548">
        <f t="shared" si="797"/>
        <v>206.21372626982139</v>
      </c>
      <c r="AS548">
        <f t="shared" si="797"/>
        <v>204.82518185984142</v>
      </c>
      <c r="AT548">
        <f t="shared" si="797"/>
        <v>206.19961183769743</v>
      </c>
      <c r="AU548">
        <f t="shared" si="797"/>
        <v>206.19961183769743</v>
      </c>
      <c r="AV548">
        <f t="shared" si="797"/>
        <v>206.19961183769743</v>
      </c>
      <c r="AW548">
        <f t="shared" si="797"/>
        <v>206.19961183769743</v>
      </c>
      <c r="AX548">
        <f t="shared" si="797"/>
        <v>206.19961183769743</v>
      </c>
      <c r="AY548">
        <f t="shared" si="797"/>
        <v>206.19961183769743</v>
      </c>
      <c r="AZ548">
        <f t="shared" si="797"/>
        <v>206.19961183769743</v>
      </c>
      <c r="BA548">
        <f t="shared" si="797"/>
        <v>206.19961183769743</v>
      </c>
      <c r="BB548">
        <f t="shared" si="797"/>
        <v>206.19961183769743</v>
      </c>
      <c r="BC548">
        <f t="shared" si="797"/>
        <v>206.47655603648926</v>
      </c>
      <c r="BD548">
        <f t="shared" si="797"/>
        <v>206.515153405653</v>
      </c>
      <c r="BE548">
        <f t="shared" si="797"/>
        <v>206.19961183769743</v>
      </c>
      <c r="BF548">
        <f t="shared" si="797"/>
        <v>206.19961183769743</v>
      </c>
      <c r="BG548">
        <f t="shared" si="797"/>
        <v>206.19961183769743</v>
      </c>
      <c r="BH548">
        <f t="shared" si="797"/>
        <v>206.19961183769743</v>
      </c>
    </row>
    <row r="550" spans="1:60" x14ac:dyDescent="0.25">
      <c r="A550" t="s">
        <v>775</v>
      </c>
      <c r="B550">
        <f t="shared" ref="B550:AG550" si="798">MIN(B544:B548)</f>
        <v>206.19110834991272</v>
      </c>
      <c r="C550">
        <f t="shared" si="798"/>
        <v>206.23069932616642</v>
      </c>
      <c r="D550">
        <f t="shared" si="798"/>
        <v>206.20783846443285</v>
      </c>
      <c r="E550">
        <f t="shared" si="798"/>
        <v>206.22533462375239</v>
      </c>
      <c r="F550">
        <f t="shared" si="798"/>
        <v>206.18979553358434</v>
      </c>
      <c r="G550">
        <f t="shared" si="798"/>
        <v>206.1916874452493</v>
      </c>
      <c r="H550">
        <f t="shared" si="798"/>
        <v>206.14538317317849</v>
      </c>
      <c r="I550">
        <f t="shared" si="798"/>
        <v>206.19240182651734</v>
      </c>
      <c r="J550">
        <f t="shared" si="798"/>
        <v>206.19209512417231</v>
      </c>
      <c r="K550">
        <f t="shared" si="798"/>
        <v>206.2458438177249</v>
      </c>
      <c r="L550">
        <f t="shared" si="798"/>
        <v>206.16294876552141</v>
      </c>
      <c r="M550">
        <f t="shared" si="798"/>
        <v>206.19961183769743</v>
      </c>
      <c r="N550">
        <f t="shared" si="798"/>
        <v>206.64722403759134</v>
      </c>
      <c r="O550">
        <f t="shared" si="798"/>
        <v>206.19961183769743</v>
      </c>
      <c r="P550">
        <f t="shared" si="798"/>
        <v>205.75161424087693</v>
      </c>
      <c r="Q550">
        <f t="shared" si="798"/>
        <v>206.19961183769743</v>
      </c>
      <c r="R550">
        <f t="shared" si="798"/>
        <v>206.18593471019511</v>
      </c>
      <c r="S550">
        <f t="shared" si="798"/>
        <v>206.17412785644561</v>
      </c>
      <c r="T550">
        <f t="shared" si="798"/>
        <v>206.19961183769743</v>
      </c>
      <c r="U550">
        <f t="shared" si="798"/>
        <v>198.17051991074925</v>
      </c>
      <c r="V550">
        <f t="shared" si="798"/>
        <v>198.17051991074925</v>
      </c>
      <c r="W550">
        <f t="shared" si="798"/>
        <v>206.19961183769743</v>
      </c>
      <c r="X550">
        <f t="shared" si="798"/>
        <v>206.19961183769743</v>
      </c>
      <c r="Y550">
        <f t="shared" si="798"/>
        <v>206.19961183769743</v>
      </c>
      <c r="Z550">
        <f t="shared" si="798"/>
        <v>206.24874379513113</v>
      </c>
      <c r="AA550">
        <f t="shared" si="798"/>
        <v>205.72881931863037</v>
      </c>
      <c r="AB550">
        <f t="shared" si="798"/>
        <v>206.21635523040663</v>
      </c>
      <c r="AC550">
        <f t="shared" si="798"/>
        <v>206.19961183769743</v>
      </c>
      <c r="AD550">
        <f t="shared" si="798"/>
        <v>215.35972444249197</v>
      </c>
      <c r="AE550">
        <f t="shared" si="798"/>
        <v>206.19961183769743</v>
      </c>
      <c r="AF550">
        <f t="shared" si="798"/>
        <v>206.19961183769743</v>
      </c>
      <c r="AG550">
        <f t="shared" si="798"/>
        <v>206.19961183769743</v>
      </c>
      <c r="AH550">
        <f t="shared" ref="AH550:BH550" si="799">MIN(AH544:AH548)</f>
        <v>206.19961183769743</v>
      </c>
      <c r="AI550">
        <f t="shared" si="799"/>
        <v>214.38348347540824</v>
      </c>
      <c r="AJ550">
        <f t="shared" si="799"/>
        <v>206.19961183769743</v>
      </c>
      <c r="AK550">
        <f t="shared" si="799"/>
        <v>214.49205660473098</v>
      </c>
      <c r="AL550">
        <f t="shared" si="799"/>
        <v>202.45323426937682</v>
      </c>
      <c r="AM550">
        <f t="shared" si="799"/>
        <v>208.89034249958783</v>
      </c>
      <c r="AN550">
        <f t="shared" si="799"/>
        <v>203.39782167949448</v>
      </c>
      <c r="AO550">
        <f t="shared" si="799"/>
        <v>208.20855459835735</v>
      </c>
      <c r="AP550">
        <f t="shared" si="799"/>
        <v>201.52841356224809</v>
      </c>
      <c r="AQ550">
        <f t="shared" si="799"/>
        <v>206.19961183769743</v>
      </c>
      <c r="AR550">
        <f t="shared" si="799"/>
        <v>206.21372626982139</v>
      </c>
      <c r="AS550">
        <f t="shared" si="799"/>
        <v>204.82518185984142</v>
      </c>
      <c r="AT550">
        <f t="shared" si="799"/>
        <v>206.19961183769743</v>
      </c>
      <c r="AU550">
        <f t="shared" si="799"/>
        <v>206.19961183769743</v>
      </c>
      <c r="AV550">
        <f t="shared" si="799"/>
        <v>206.19961183769743</v>
      </c>
      <c r="AW550">
        <f t="shared" si="799"/>
        <v>206.19961183769743</v>
      </c>
      <c r="AX550">
        <f t="shared" si="799"/>
        <v>206.19961183769743</v>
      </c>
      <c r="AY550">
        <f t="shared" si="799"/>
        <v>206.19961183769743</v>
      </c>
      <c r="AZ550">
        <f t="shared" si="799"/>
        <v>206.19961183769743</v>
      </c>
      <c r="BA550">
        <f t="shared" si="799"/>
        <v>206.19961183769743</v>
      </c>
      <c r="BB550">
        <f t="shared" si="799"/>
        <v>206.19961183769743</v>
      </c>
      <c r="BC550">
        <f t="shared" si="799"/>
        <v>206.47655603648926</v>
      </c>
      <c r="BD550">
        <f t="shared" si="799"/>
        <v>206.515153405653</v>
      </c>
      <c r="BE550">
        <f t="shared" si="799"/>
        <v>206.19961183769743</v>
      </c>
      <c r="BF550">
        <f t="shared" si="799"/>
        <v>206.19961183769743</v>
      </c>
      <c r="BG550">
        <f t="shared" si="799"/>
        <v>206.19961183769743</v>
      </c>
      <c r="BH550">
        <f t="shared" si="799"/>
        <v>206.19961183769743</v>
      </c>
    </row>
    <row r="551" spans="1:60" x14ac:dyDescent="0.25">
      <c r="A551" t="s">
        <v>776</v>
      </c>
      <c r="B551">
        <f t="shared" ref="B551:AG551" si="800">MATCH(B550,B544:B548,0)</f>
        <v>5</v>
      </c>
      <c r="C551">
        <f t="shared" si="800"/>
        <v>5</v>
      </c>
      <c r="D551">
        <f t="shared" si="800"/>
        <v>5</v>
      </c>
      <c r="E551">
        <f t="shared" si="800"/>
        <v>5</v>
      </c>
      <c r="F551">
        <f t="shared" si="800"/>
        <v>5</v>
      </c>
      <c r="G551">
        <f t="shared" si="800"/>
        <v>5</v>
      </c>
      <c r="H551">
        <f t="shared" si="800"/>
        <v>5</v>
      </c>
      <c r="I551">
        <f t="shared" si="800"/>
        <v>5</v>
      </c>
      <c r="J551">
        <f t="shared" si="800"/>
        <v>5</v>
      </c>
      <c r="K551">
        <f t="shared" si="800"/>
        <v>5</v>
      </c>
      <c r="L551">
        <f t="shared" si="800"/>
        <v>5</v>
      </c>
      <c r="M551">
        <f t="shared" si="800"/>
        <v>5</v>
      </c>
      <c r="N551">
        <f t="shared" si="800"/>
        <v>5</v>
      </c>
      <c r="O551">
        <f t="shared" si="800"/>
        <v>5</v>
      </c>
      <c r="P551">
        <f t="shared" si="800"/>
        <v>5</v>
      </c>
      <c r="Q551">
        <f t="shared" si="800"/>
        <v>5</v>
      </c>
      <c r="R551">
        <f t="shared" si="800"/>
        <v>5</v>
      </c>
      <c r="S551">
        <f t="shared" si="800"/>
        <v>5</v>
      </c>
      <c r="T551">
        <f t="shared" si="800"/>
        <v>5</v>
      </c>
      <c r="U551">
        <f t="shared" si="800"/>
        <v>5</v>
      </c>
      <c r="V551">
        <f t="shared" si="800"/>
        <v>5</v>
      </c>
      <c r="W551">
        <f t="shared" si="800"/>
        <v>5</v>
      </c>
      <c r="X551">
        <f t="shared" si="800"/>
        <v>5</v>
      </c>
      <c r="Y551">
        <f t="shared" si="800"/>
        <v>5</v>
      </c>
      <c r="Z551">
        <f t="shared" si="800"/>
        <v>5</v>
      </c>
      <c r="AA551">
        <f t="shared" si="800"/>
        <v>5</v>
      </c>
      <c r="AB551">
        <f t="shared" si="800"/>
        <v>5</v>
      </c>
      <c r="AC551">
        <f t="shared" si="800"/>
        <v>5</v>
      </c>
      <c r="AD551">
        <f t="shared" si="800"/>
        <v>5</v>
      </c>
      <c r="AE551">
        <f t="shared" si="800"/>
        <v>5</v>
      </c>
      <c r="AF551">
        <f t="shared" si="800"/>
        <v>5</v>
      </c>
      <c r="AG551">
        <f t="shared" si="800"/>
        <v>5</v>
      </c>
      <c r="AH551">
        <f t="shared" ref="AH551:BH551" si="801">MATCH(AH550,AH544:AH548,0)</f>
        <v>5</v>
      </c>
      <c r="AI551">
        <f t="shared" si="801"/>
        <v>5</v>
      </c>
      <c r="AJ551">
        <f t="shared" si="801"/>
        <v>5</v>
      </c>
      <c r="AK551">
        <f t="shared" si="801"/>
        <v>5</v>
      </c>
      <c r="AL551">
        <f t="shared" si="801"/>
        <v>5</v>
      </c>
      <c r="AM551">
        <f t="shared" si="801"/>
        <v>5</v>
      </c>
      <c r="AN551">
        <f t="shared" si="801"/>
        <v>5</v>
      </c>
      <c r="AO551">
        <f t="shared" si="801"/>
        <v>5</v>
      </c>
      <c r="AP551">
        <f t="shared" si="801"/>
        <v>5</v>
      </c>
      <c r="AQ551">
        <f t="shared" si="801"/>
        <v>5</v>
      </c>
      <c r="AR551">
        <f t="shared" si="801"/>
        <v>5</v>
      </c>
      <c r="AS551">
        <f t="shared" si="801"/>
        <v>5</v>
      </c>
      <c r="AT551">
        <f t="shared" si="801"/>
        <v>5</v>
      </c>
      <c r="AU551">
        <f t="shared" si="801"/>
        <v>5</v>
      </c>
      <c r="AV551">
        <f t="shared" si="801"/>
        <v>5</v>
      </c>
      <c r="AW551">
        <f t="shared" si="801"/>
        <v>5</v>
      </c>
      <c r="AX551">
        <f t="shared" si="801"/>
        <v>5</v>
      </c>
      <c r="AY551">
        <f t="shared" si="801"/>
        <v>5</v>
      </c>
      <c r="AZ551">
        <f t="shared" si="801"/>
        <v>5</v>
      </c>
      <c r="BA551">
        <f t="shared" si="801"/>
        <v>5</v>
      </c>
      <c r="BB551">
        <f t="shared" si="801"/>
        <v>5</v>
      </c>
      <c r="BC551">
        <f t="shared" si="801"/>
        <v>5</v>
      </c>
      <c r="BD551">
        <f t="shared" si="801"/>
        <v>5</v>
      </c>
      <c r="BE551">
        <f t="shared" si="801"/>
        <v>5</v>
      </c>
      <c r="BF551">
        <f t="shared" si="801"/>
        <v>5</v>
      </c>
      <c r="BG551">
        <f t="shared" si="801"/>
        <v>5</v>
      </c>
      <c r="BH551">
        <f t="shared" si="801"/>
        <v>5</v>
      </c>
    </row>
    <row r="552" spans="1:60" x14ac:dyDescent="0.25">
      <c r="A552" t="s">
        <v>777</v>
      </c>
      <c r="B552">
        <f t="shared" ref="B552:AG552" si="802">(B547-B548)*B540</f>
        <v>331.9065436457434</v>
      </c>
      <c r="C552">
        <f t="shared" si="802"/>
        <v>331.98435754296708</v>
      </c>
      <c r="D552">
        <f t="shared" si="802"/>
        <v>331.94320139189153</v>
      </c>
      <c r="E552">
        <f t="shared" si="802"/>
        <v>331.98325133022644</v>
      </c>
      <c r="F552">
        <f t="shared" si="802"/>
        <v>331.9036671031098</v>
      </c>
      <c r="G552">
        <f t="shared" si="802"/>
        <v>331.86552788386473</v>
      </c>
      <c r="H552">
        <f t="shared" si="802"/>
        <v>331.88269325064869</v>
      </c>
      <c r="I552">
        <f t="shared" si="802"/>
        <v>331.85006983703761</v>
      </c>
      <c r="J552">
        <f t="shared" si="802"/>
        <v>331.90870578995867</v>
      </c>
      <c r="K552">
        <f t="shared" si="802"/>
        <v>331.96664627337378</v>
      </c>
      <c r="L552">
        <f t="shared" si="802"/>
        <v>332.66429657689872</v>
      </c>
      <c r="M552">
        <f t="shared" si="802"/>
        <v>331.92517583718711</v>
      </c>
      <c r="N552">
        <f t="shared" si="802"/>
        <v>322.16107936856713</v>
      </c>
      <c r="O552">
        <f t="shared" si="802"/>
        <v>331.92517583718711</v>
      </c>
      <c r="P552">
        <f t="shared" si="802"/>
        <v>341.69008534808779</v>
      </c>
      <c r="Q552">
        <f t="shared" si="802"/>
        <v>331.92517583718711</v>
      </c>
      <c r="R552">
        <f t="shared" si="802"/>
        <v>331.89520756246787</v>
      </c>
      <c r="S552">
        <f t="shared" si="802"/>
        <v>331.86933728841723</v>
      </c>
      <c r="T552">
        <f t="shared" si="802"/>
        <v>331.92517583718711</v>
      </c>
      <c r="U552">
        <f t="shared" si="802"/>
        <v>317.79588072761993</v>
      </c>
      <c r="V552">
        <f t="shared" si="802"/>
        <v>317.79588072761993</v>
      </c>
      <c r="W552">
        <f t="shared" si="802"/>
        <v>331.92517583718711</v>
      </c>
      <c r="X552">
        <f t="shared" si="802"/>
        <v>331.92517583718711</v>
      </c>
      <c r="Y552">
        <f t="shared" si="802"/>
        <v>331.92517583718711</v>
      </c>
      <c r="Z552">
        <f t="shared" si="802"/>
        <v>332.03283002097203</v>
      </c>
      <c r="AA552">
        <f t="shared" si="802"/>
        <v>284.63234777919848</v>
      </c>
      <c r="AB552">
        <f t="shared" si="802"/>
        <v>331.96186267748487</v>
      </c>
      <c r="AC552">
        <f t="shared" si="802"/>
        <v>331.92517583718711</v>
      </c>
      <c r="AD552">
        <f t="shared" si="802"/>
        <v>341.98366199264507</v>
      </c>
      <c r="AE552">
        <f t="shared" si="802"/>
        <v>331.92517583718711</v>
      </c>
      <c r="AF552">
        <f t="shared" si="802"/>
        <v>331.92517583718711</v>
      </c>
      <c r="AG552">
        <f t="shared" si="802"/>
        <v>331.92517583718711</v>
      </c>
      <c r="AH552">
        <f t="shared" ref="AH552:BH552" si="803">(AH547-AH548)*AH540</f>
        <v>331.92517583718711</v>
      </c>
      <c r="AI552">
        <f t="shared" si="803"/>
        <v>340.91167666815267</v>
      </c>
      <c r="AJ552">
        <f t="shared" si="803"/>
        <v>331.92517583718711</v>
      </c>
      <c r="AK552">
        <f t="shared" si="803"/>
        <v>341.03089805421735</v>
      </c>
      <c r="AL552">
        <f t="shared" si="803"/>
        <v>323.71640011694097</v>
      </c>
      <c r="AM552">
        <f t="shared" si="803"/>
        <v>337.22250474437084</v>
      </c>
      <c r="AN552">
        <f t="shared" si="803"/>
        <v>325.78610773621256</v>
      </c>
      <c r="AO552">
        <f t="shared" si="803"/>
        <v>335.87891764014756</v>
      </c>
      <c r="AP552">
        <f t="shared" si="803"/>
        <v>323.48826598713123</v>
      </c>
      <c r="AQ552">
        <f t="shared" si="803"/>
        <v>331.92517583718711</v>
      </c>
      <c r="AR552">
        <f t="shared" si="803"/>
        <v>331.95610230031252</v>
      </c>
      <c r="AS552">
        <f t="shared" si="803"/>
        <v>359.64159169481468</v>
      </c>
      <c r="AT552">
        <f t="shared" si="803"/>
        <v>331.92517583718711</v>
      </c>
      <c r="AU552">
        <f t="shared" si="803"/>
        <v>331.92517583718711</v>
      </c>
      <c r="AV552">
        <f t="shared" si="803"/>
        <v>331.92517583718711</v>
      </c>
      <c r="AW552">
        <f t="shared" si="803"/>
        <v>331.92517583718711</v>
      </c>
      <c r="AX552">
        <f t="shared" si="803"/>
        <v>331.92517583718711</v>
      </c>
      <c r="AY552">
        <f t="shared" si="803"/>
        <v>331.92517583718711</v>
      </c>
      <c r="AZ552">
        <f t="shared" si="803"/>
        <v>331.92517583718711</v>
      </c>
      <c r="BA552">
        <f t="shared" si="803"/>
        <v>331.92517583718711</v>
      </c>
      <c r="BB552">
        <f t="shared" si="803"/>
        <v>331.92517583718711</v>
      </c>
      <c r="BC552">
        <f t="shared" si="803"/>
        <v>332.53199476385458</v>
      </c>
      <c r="BD552">
        <f t="shared" si="803"/>
        <v>332.61656636430934</v>
      </c>
      <c r="BE552">
        <f t="shared" si="803"/>
        <v>331.92517583718711</v>
      </c>
      <c r="BF552">
        <f t="shared" si="803"/>
        <v>331.92517583718711</v>
      </c>
      <c r="BG552">
        <f t="shared" si="803"/>
        <v>331.92517583718711</v>
      </c>
      <c r="BH552">
        <f t="shared" si="803"/>
        <v>331.92517583718711</v>
      </c>
    </row>
    <row r="554" spans="1:60" x14ac:dyDescent="0.25">
      <c r="A554" t="s">
        <v>778</v>
      </c>
      <c r="B554">
        <f t="shared" ref="B554:AG554" si="804">1.4*Windfury*ImpMoonkin*(1+0.01*(B$8+B410*30+B411*30)/32.78998947)*(1+0.1*LightningReflexes/3)</f>
        <v>2.3301032660190364</v>
      </c>
      <c r="C554">
        <f t="shared" si="804"/>
        <v>2.3301032660190364</v>
      </c>
      <c r="D554">
        <f t="shared" si="804"/>
        <v>2.3301032660190364</v>
      </c>
      <c r="E554">
        <f t="shared" si="804"/>
        <v>2.3301032660190364</v>
      </c>
      <c r="F554">
        <f t="shared" si="804"/>
        <v>2.3301032660190364</v>
      </c>
      <c r="G554">
        <f t="shared" si="804"/>
        <v>2.3301032660190364</v>
      </c>
      <c r="H554">
        <f t="shared" si="804"/>
        <v>2.3301032660190364</v>
      </c>
      <c r="I554">
        <f t="shared" si="804"/>
        <v>2.3301032660190364</v>
      </c>
      <c r="J554">
        <f t="shared" si="804"/>
        <v>2.330683760258518</v>
      </c>
      <c r="K554">
        <f t="shared" si="804"/>
        <v>2.3301032660190364</v>
      </c>
      <c r="L554">
        <f t="shared" si="804"/>
        <v>2.3301032660190364</v>
      </c>
      <c r="M554">
        <f t="shared" si="804"/>
        <v>2.3301032660190364</v>
      </c>
      <c r="N554">
        <f t="shared" si="804"/>
        <v>2.3301032660190364</v>
      </c>
      <c r="O554">
        <f t="shared" si="804"/>
        <v>2.3301032660190364</v>
      </c>
      <c r="P554">
        <f t="shared" si="804"/>
        <v>2.3301032660190364</v>
      </c>
      <c r="Q554">
        <f t="shared" si="804"/>
        <v>2.3301032660190364</v>
      </c>
      <c r="R554">
        <f t="shared" si="804"/>
        <v>2.3301032660190364</v>
      </c>
      <c r="S554">
        <f t="shared" si="804"/>
        <v>2.3301032660190364</v>
      </c>
      <c r="T554">
        <f t="shared" si="804"/>
        <v>2.3301032660190364</v>
      </c>
      <c r="U554">
        <f t="shared" si="804"/>
        <v>2.3301032660190364</v>
      </c>
      <c r="V554">
        <f t="shared" si="804"/>
        <v>2.3301032660190364</v>
      </c>
      <c r="W554">
        <f t="shared" si="804"/>
        <v>2.3301032660190364</v>
      </c>
      <c r="X554">
        <f t="shared" si="804"/>
        <v>2.3301032660190364</v>
      </c>
      <c r="Y554">
        <f t="shared" si="804"/>
        <v>2.3301032660190364</v>
      </c>
      <c r="Z554">
        <f t="shared" si="804"/>
        <v>2.3301032660190364</v>
      </c>
      <c r="AA554">
        <f t="shared" si="804"/>
        <v>2.3301032660190364</v>
      </c>
      <c r="AB554">
        <f t="shared" si="804"/>
        <v>2.3301032660190364</v>
      </c>
      <c r="AC554">
        <f t="shared" si="804"/>
        <v>2.3301032660190364</v>
      </c>
      <c r="AD554">
        <f t="shared" si="804"/>
        <v>2.3301032660190364</v>
      </c>
      <c r="AE554">
        <f t="shared" si="804"/>
        <v>2.3301032660190364</v>
      </c>
      <c r="AF554">
        <f t="shared" si="804"/>
        <v>2.3301032660190364</v>
      </c>
      <c r="AG554">
        <f t="shared" si="804"/>
        <v>2.3301032660190364</v>
      </c>
      <c r="AH554">
        <f t="shared" ref="AH554:BH554" si="805">1.4*Windfury*ImpMoonkin*(1+0.01*(AH$8+AH410*30+AH411*30)/32.78998947)*(1+0.1*LightningReflexes/3)</f>
        <v>2.3301032660190364</v>
      </c>
      <c r="AI554">
        <f t="shared" si="805"/>
        <v>2.3301032660190364</v>
      </c>
      <c r="AJ554">
        <f t="shared" si="805"/>
        <v>2.3301032660190364</v>
      </c>
      <c r="AK554">
        <f t="shared" si="805"/>
        <v>2.3301032660190364</v>
      </c>
      <c r="AL554">
        <f t="shared" si="805"/>
        <v>2.3301032660190364</v>
      </c>
      <c r="AM554">
        <f t="shared" si="805"/>
        <v>2.3398731457293422</v>
      </c>
      <c r="AN554">
        <f t="shared" si="805"/>
        <v>2.3301032660190364</v>
      </c>
      <c r="AO554">
        <f t="shared" si="805"/>
        <v>2.3374095820455016</v>
      </c>
      <c r="AP554">
        <f t="shared" si="805"/>
        <v>2.3301032660190364</v>
      </c>
      <c r="AQ554">
        <f t="shared" si="805"/>
        <v>2.3301032660190364</v>
      </c>
      <c r="AR554">
        <f t="shared" si="805"/>
        <v>2.3301032660190364</v>
      </c>
      <c r="AS554">
        <f t="shared" si="805"/>
        <v>2.3301032660190364</v>
      </c>
      <c r="AT554">
        <f t="shared" si="805"/>
        <v>2.3301032660190364</v>
      </c>
      <c r="AU554">
        <f t="shared" si="805"/>
        <v>2.3301032660190364</v>
      </c>
      <c r="AV554">
        <f t="shared" si="805"/>
        <v>2.3301032660190364</v>
      </c>
      <c r="AW554">
        <f t="shared" si="805"/>
        <v>2.3301032660190364</v>
      </c>
      <c r="AX554">
        <f t="shared" si="805"/>
        <v>2.3301032660190364</v>
      </c>
      <c r="AY554">
        <f t="shared" si="805"/>
        <v>2.3301032660190364</v>
      </c>
      <c r="AZ554">
        <f t="shared" si="805"/>
        <v>2.3301032660190364</v>
      </c>
      <c r="BA554">
        <f t="shared" si="805"/>
        <v>2.3301032660190364</v>
      </c>
      <c r="BB554">
        <f t="shared" si="805"/>
        <v>2.3301032660190364</v>
      </c>
      <c r="BC554">
        <f t="shared" si="805"/>
        <v>2.3301032660190364</v>
      </c>
      <c r="BD554">
        <f t="shared" si="805"/>
        <v>2.3301032660190364</v>
      </c>
      <c r="BE554">
        <f t="shared" si="805"/>
        <v>2.3301032660190364</v>
      </c>
      <c r="BF554">
        <f t="shared" si="805"/>
        <v>2.3301032660190364</v>
      </c>
      <c r="BG554">
        <f t="shared" si="805"/>
        <v>2.3301032660190364</v>
      </c>
      <c r="BH554">
        <f t="shared" si="805"/>
        <v>2.3301032660190364</v>
      </c>
    </row>
    <row r="555" spans="1:60" x14ac:dyDescent="0.25">
      <c r="A555" t="s">
        <v>779</v>
      </c>
      <c r="B555">
        <f t="shared" ref="B555:AG555" si="806">(B554/B$47*B85+B408)*0.6*CombatPotency</f>
        <v>4.5950637575556641</v>
      </c>
      <c r="C555">
        <f t="shared" si="806"/>
        <v>4.5950637575556641</v>
      </c>
      <c r="D555">
        <f t="shared" si="806"/>
        <v>4.5950637575556641</v>
      </c>
      <c r="E555">
        <f t="shared" si="806"/>
        <v>4.5950637575556641</v>
      </c>
      <c r="F555">
        <f t="shared" si="806"/>
        <v>4.5935410128070728</v>
      </c>
      <c r="G555">
        <f t="shared" si="806"/>
        <v>4.5935410128070728</v>
      </c>
      <c r="H555">
        <f t="shared" si="806"/>
        <v>4.5935410128070728</v>
      </c>
      <c r="I555">
        <f t="shared" si="806"/>
        <v>4.5935410128070728</v>
      </c>
      <c r="J555">
        <f t="shared" si="806"/>
        <v>4.5962085171378737</v>
      </c>
      <c r="K555">
        <f t="shared" si="806"/>
        <v>4.5950637575556641</v>
      </c>
      <c r="L555">
        <f t="shared" si="806"/>
        <v>4.5950637575556641</v>
      </c>
      <c r="M555">
        <f t="shared" si="806"/>
        <v>4.5950637575556641</v>
      </c>
      <c r="N555">
        <f t="shared" si="806"/>
        <v>4.5950637575556641</v>
      </c>
      <c r="O555">
        <f t="shared" si="806"/>
        <v>4.5950637575556641</v>
      </c>
      <c r="P555">
        <f t="shared" si="806"/>
        <v>4.5950637575556641</v>
      </c>
      <c r="Q555">
        <f t="shared" si="806"/>
        <v>4.5950637575556641</v>
      </c>
      <c r="R555">
        <f t="shared" si="806"/>
        <v>4.2887261737186204</v>
      </c>
      <c r="S555">
        <f t="shared" si="806"/>
        <v>4.0206807878612061</v>
      </c>
      <c r="T555">
        <f t="shared" si="806"/>
        <v>4.5950637575556641</v>
      </c>
      <c r="U555">
        <f t="shared" si="806"/>
        <v>4.5950637575556641</v>
      </c>
      <c r="V555">
        <f t="shared" si="806"/>
        <v>4.5950637575556641</v>
      </c>
      <c r="W555">
        <f t="shared" si="806"/>
        <v>4.5950637575556641</v>
      </c>
      <c r="X555">
        <f t="shared" si="806"/>
        <v>4.5950637575556641</v>
      </c>
      <c r="Y555">
        <f t="shared" si="806"/>
        <v>4.5950637575556641</v>
      </c>
      <c r="Z555">
        <f t="shared" si="806"/>
        <v>4.5950637575556641</v>
      </c>
      <c r="AA555">
        <f t="shared" si="806"/>
        <v>4.5950637575556641</v>
      </c>
      <c r="AB555">
        <f t="shared" si="806"/>
        <v>4.5950637575556641</v>
      </c>
      <c r="AC555">
        <f t="shared" si="806"/>
        <v>4.5950637575556641</v>
      </c>
      <c r="AD555">
        <f t="shared" si="806"/>
        <v>4.5950637575556641</v>
      </c>
      <c r="AE555">
        <f t="shared" si="806"/>
        <v>4.5950637575556641</v>
      </c>
      <c r="AF555">
        <f t="shared" si="806"/>
        <v>4.5950637575556641</v>
      </c>
      <c r="AG555">
        <f t="shared" si="806"/>
        <v>4.5950637575556641</v>
      </c>
      <c r="AH555">
        <f t="shared" ref="AH555:BH555" si="807">(AH554/AH$47*AH85+AH408)*0.6*CombatPotency</f>
        <v>4.5950637575556641</v>
      </c>
      <c r="AI555">
        <f t="shared" si="807"/>
        <v>4.5950637575556641</v>
      </c>
      <c r="AJ555">
        <f t="shared" si="807"/>
        <v>4.5950637575556641</v>
      </c>
      <c r="AK555">
        <f t="shared" si="807"/>
        <v>4.5950637575556641</v>
      </c>
      <c r="AL555">
        <f t="shared" si="807"/>
        <v>4.5950637575556641</v>
      </c>
      <c r="AM555">
        <f t="shared" si="807"/>
        <v>4.6143303801243736</v>
      </c>
      <c r="AN555">
        <f t="shared" si="807"/>
        <v>4.5950637575556641</v>
      </c>
      <c r="AO555">
        <f t="shared" si="807"/>
        <v>4.6094721266885132</v>
      </c>
      <c r="AP555">
        <f t="shared" si="807"/>
        <v>4.5950637575556641</v>
      </c>
      <c r="AQ555">
        <f t="shared" si="807"/>
        <v>4.5950637575556641</v>
      </c>
      <c r="AR555">
        <f t="shared" si="807"/>
        <v>4.5950637575556641</v>
      </c>
      <c r="AS555">
        <f t="shared" si="807"/>
        <v>4.5950637575556641</v>
      </c>
      <c r="AT555">
        <f t="shared" si="807"/>
        <v>4.5950637575556641</v>
      </c>
      <c r="AU555">
        <f t="shared" si="807"/>
        <v>4.5950637575556641</v>
      </c>
      <c r="AV555">
        <f t="shared" si="807"/>
        <v>4.5950637575556641</v>
      </c>
      <c r="AW555">
        <f t="shared" si="807"/>
        <v>4.5950637575556641</v>
      </c>
      <c r="AX555">
        <f t="shared" si="807"/>
        <v>4.5950637575556641</v>
      </c>
      <c r="AY555">
        <f t="shared" si="807"/>
        <v>4.5950637575556641</v>
      </c>
      <c r="AZ555">
        <f t="shared" si="807"/>
        <v>4.5950637575556641</v>
      </c>
      <c r="BA555">
        <f t="shared" si="807"/>
        <v>4.5950637575556641</v>
      </c>
      <c r="BB555">
        <f t="shared" si="807"/>
        <v>4.5950637575556641</v>
      </c>
      <c r="BC555">
        <f t="shared" si="807"/>
        <v>4.8822552424028931</v>
      </c>
      <c r="BD555">
        <f t="shared" si="807"/>
        <v>4.9232825973810694</v>
      </c>
      <c r="BE555">
        <f t="shared" si="807"/>
        <v>4.5950637575556641</v>
      </c>
      <c r="BF555">
        <f t="shared" si="807"/>
        <v>4.5950637575556641</v>
      </c>
      <c r="BG555">
        <f t="shared" si="807"/>
        <v>4.5950637575556641</v>
      </c>
      <c r="BH555">
        <f t="shared" si="807"/>
        <v>4.5950637575556641</v>
      </c>
    </row>
    <row r="556" spans="1:60" x14ac:dyDescent="0.25">
      <c r="A556" t="s">
        <v>780</v>
      </c>
      <c r="B556">
        <f t="shared" ref="B556:AG556" si="808">B$104+B555+B$11/3</f>
        <v>16.603260478867142</v>
      </c>
      <c r="C556">
        <f t="shared" si="808"/>
        <v>16.603260478867142</v>
      </c>
      <c r="D556">
        <f t="shared" si="808"/>
        <v>16.603260478867142</v>
      </c>
      <c r="E556">
        <f t="shared" si="808"/>
        <v>16.603260478867142</v>
      </c>
      <c r="F556">
        <f t="shared" si="808"/>
        <v>16.601737734118551</v>
      </c>
      <c r="G556">
        <f t="shared" si="808"/>
        <v>16.601737734118551</v>
      </c>
      <c r="H556">
        <f t="shared" si="808"/>
        <v>16.601737734118551</v>
      </c>
      <c r="I556">
        <f t="shared" si="808"/>
        <v>16.601737734118551</v>
      </c>
      <c r="J556">
        <f t="shared" si="808"/>
        <v>16.604405238449349</v>
      </c>
      <c r="K556">
        <f t="shared" si="808"/>
        <v>16.603260478867142</v>
      </c>
      <c r="L556">
        <f t="shared" si="808"/>
        <v>16.603260478867142</v>
      </c>
      <c r="M556">
        <f t="shared" si="808"/>
        <v>16.603260478867142</v>
      </c>
      <c r="N556">
        <f t="shared" si="808"/>
        <v>16.603260478867142</v>
      </c>
      <c r="O556">
        <f t="shared" si="808"/>
        <v>16.603260478867142</v>
      </c>
      <c r="P556">
        <f t="shared" si="808"/>
        <v>16.603260478867142</v>
      </c>
      <c r="Q556">
        <f t="shared" si="808"/>
        <v>16.603260478867142</v>
      </c>
      <c r="R556">
        <f t="shared" si="808"/>
        <v>16.296922895030097</v>
      </c>
      <c r="S556">
        <f t="shared" si="808"/>
        <v>16.028877509172681</v>
      </c>
      <c r="T556">
        <f t="shared" si="808"/>
        <v>16.603260478867142</v>
      </c>
      <c r="U556">
        <f t="shared" si="808"/>
        <v>16.603260478867142</v>
      </c>
      <c r="V556">
        <f t="shared" si="808"/>
        <v>16.603260478867142</v>
      </c>
      <c r="W556">
        <f t="shared" si="808"/>
        <v>16.603260478867142</v>
      </c>
      <c r="X556">
        <f t="shared" si="808"/>
        <v>16.603260478867142</v>
      </c>
      <c r="Y556">
        <f t="shared" si="808"/>
        <v>16.603260478867142</v>
      </c>
      <c r="Z556">
        <f t="shared" si="808"/>
        <v>17.586867036244186</v>
      </c>
      <c r="AA556">
        <f t="shared" si="808"/>
        <v>16.603260478867142</v>
      </c>
      <c r="AB556">
        <f t="shared" si="808"/>
        <v>16.936593812200474</v>
      </c>
      <c r="AC556">
        <f t="shared" si="808"/>
        <v>16.603260478867142</v>
      </c>
      <c r="AD556">
        <f t="shared" si="808"/>
        <v>16.603260478867142</v>
      </c>
      <c r="AE556">
        <f t="shared" si="808"/>
        <v>16.603260478867142</v>
      </c>
      <c r="AF556">
        <f t="shared" si="808"/>
        <v>16.603260478867142</v>
      </c>
      <c r="AG556">
        <f t="shared" si="808"/>
        <v>16.603260478867142</v>
      </c>
      <c r="AH556">
        <f t="shared" ref="AH556:BH556" si="809">AH$104+AH555+AH$11/3</f>
        <v>16.603260478867142</v>
      </c>
      <c r="AI556">
        <f t="shared" si="809"/>
        <v>16.603260478867142</v>
      </c>
      <c r="AJ556">
        <f t="shared" si="809"/>
        <v>16.603260478867142</v>
      </c>
      <c r="AK556">
        <f t="shared" si="809"/>
        <v>16.603260478867142</v>
      </c>
      <c r="AL556">
        <f t="shared" si="809"/>
        <v>16.603260478867142</v>
      </c>
      <c r="AM556">
        <f t="shared" si="809"/>
        <v>16.62252710143585</v>
      </c>
      <c r="AN556">
        <f t="shared" si="809"/>
        <v>16.603260478867142</v>
      </c>
      <c r="AO556">
        <f t="shared" si="809"/>
        <v>16.61766884799999</v>
      </c>
      <c r="AP556">
        <f t="shared" si="809"/>
        <v>16.603260478867142</v>
      </c>
      <c r="AQ556">
        <f t="shared" si="809"/>
        <v>16.603260478867142</v>
      </c>
      <c r="AR556">
        <f t="shared" si="809"/>
        <v>16.603260478867142</v>
      </c>
      <c r="AS556">
        <f t="shared" si="809"/>
        <v>16.603260478867142</v>
      </c>
      <c r="AT556">
        <f t="shared" si="809"/>
        <v>16.603260478867142</v>
      </c>
      <c r="AU556">
        <f t="shared" si="809"/>
        <v>16.603260478867142</v>
      </c>
      <c r="AV556">
        <f t="shared" si="809"/>
        <v>16.603260478867142</v>
      </c>
      <c r="AW556">
        <f t="shared" si="809"/>
        <v>16.603260478867142</v>
      </c>
      <c r="AX556">
        <f t="shared" si="809"/>
        <v>16.603260478867142</v>
      </c>
      <c r="AY556">
        <f t="shared" si="809"/>
        <v>16.603260478867142</v>
      </c>
      <c r="AZ556">
        <f t="shared" si="809"/>
        <v>16.603260478867142</v>
      </c>
      <c r="BA556">
        <f t="shared" si="809"/>
        <v>16.603260478867142</v>
      </c>
      <c r="BB556">
        <f t="shared" si="809"/>
        <v>16.603260478867142</v>
      </c>
      <c r="BC556">
        <f t="shared" si="809"/>
        <v>16.890451963714369</v>
      </c>
      <c r="BD556">
        <f t="shared" si="809"/>
        <v>16.931479318692546</v>
      </c>
      <c r="BE556">
        <f t="shared" si="809"/>
        <v>16.603260478867142</v>
      </c>
      <c r="BF556">
        <f t="shared" si="809"/>
        <v>16.603260478867142</v>
      </c>
      <c r="BG556">
        <f t="shared" si="809"/>
        <v>16.603260478867142</v>
      </c>
      <c r="BH556">
        <f t="shared" si="809"/>
        <v>16.603260478867142</v>
      </c>
    </row>
    <row r="558" spans="1:60" x14ac:dyDescent="0.25">
      <c r="A558" t="s">
        <v>781</v>
      </c>
      <c r="B558">
        <f t="shared" ref="B558:AG558" si="810">100-(1/B$87+SnDParam)*(10+2.5/3*Vitality)-3*CombatPotency</f>
        <v>66.25</v>
      </c>
      <c r="C558">
        <f t="shared" si="810"/>
        <v>66.25</v>
      </c>
      <c r="D558">
        <f t="shared" si="810"/>
        <v>66.25</v>
      </c>
      <c r="E558">
        <f t="shared" si="810"/>
        <v>66.25</v>
      </c>
      <c r="F558">
        <f t="shared" si="810"/>
        <v>66.25</v>
      </c>
      <c r="G558">
        <f t="shared" si="810"/>
        <v>66.25</v>
      </c>
      <c r="H558">
        <f t="shared" si="810"/>
        <v>66.246186697981884</v>
      </c>
      <c r="I558">
        <f t="shared" si="810"/>
        <v>66.25</v>
      </c>
      <c r="J558">
        <f t="shared" si="810"/>
        <v>66.25</v>
      </c>
      <c r="K558">
        <f t="shared" si="810"/>
        <v>66.25</v>
      </c>
      <c r="L558">
        <f t="shared" si="810"/>
        <v>66.25</v>
      </c>
      <c r="M558">
        <f t="shared" si="810"/>
        <v>66.25</v>
      </c>
      <c r="N558">
        <f t="shared" si="810"/>
        <v>66.25</v>
      </c>
      <c r="O558">
        <f t="shared" si="810"/>
        <v>66.25</v>
      </c>
      <c r="P558">
        <f t="shared" si="810"/>
        <v>66.25</v>
      </c>
      <c r="Q558">
        <f t="shared" si="810"/>
        <v>66.25</v>
      </c>
      <c r="R558">
        <f t="shared" si="810"/>
        <v>66.25</v>
      </c>
      <c r="S558">
        <f t="shared" si="810"/>
        <v>66.25</v>
      </c>
      <c r="T558">
        <f t="shared" si="810"/>
        <v>66.25</v>
      </c>
      <c r="U558">
        <f t="shared" si="810"/>
        <v>66.25</v>
      </c>
      <c r="V558">
        <f t="shared" si="810"/>
        <v>66.25</v>
      </c>
      <c r="W558">
        <f t="shared" si="810"/>
        <v>66.25</v>
      </c>
      <c r="X558">
        <f t="shared" si="810"/>
        <v>66.25</v>
      </c>
      <c r="Y558">
        <f t="shared" si="810"/>
        <v>66.25</v>
      </c>
      <c r="Z558">
        <f t="shared" si="810"/>
        <v>66.25</v>
      </c>
      <c r="AA558">
        <f t="shared" si="810"/>
        <v>66.25</v>
      </c>
      <c r="AB558">
        <f t="shared" si="810"/>
        <v>66.25</v>
      </c>
      <c r="AC558">
        <f t="shared" si="810"/>
        <v>66.25</v>
      </c>
      <c r="AD558">
        <f t="shared" si="810"/>
        <v>66.25</v>
      </c>
      <c r="AE558">
        <f t="shared" si="810"/>
        <v>66.25</v>
      </c>
      <c r="AF558">
        <f t="shared" si="810"/>
        <v>66.25</v>
      </c>
      <c r="AG558">
        <f t="shared" si="810"/>
        <v>66.25</v>
      </c>
      <c r="AH558">
        <f t="shared" ref="AH558:BH558" si="811">100-(1/AH$87+SnDParam)*(10+2.5/3*Vitality)-3*CombatPotency</f>
        <v>66.25</v>
      </c>
      <c r="AI558">
        <f t="shared" si="811"/>
        <v>66.25</v>
      </c>
      <c r="AJ558">
        <f t="shared" si="811"/>
        <v>66.25</v>
      </c>
      <c r="AK558">
        <f t="shared" si="811"/>
        <v>66.25</v>
      </c>
      <c r="AL558">
        <f t="shared" si="811"/>
        <v>66.25</v>
      </c>
      <c r="AM558">
        <f t="shared" si="811"/>
        <v>66.25</v>
      </c>
      <c r="AN558">
        <f t="shared" si="811"/>
        <v>66.25</v>
      </c>
      <c r="AO558">
        <f t="shared" si="811"/>
        <v>66.25</v>
      </c>
      <c r="AP558">
        <f t="shared" si="811"/>
        <v>66.25</v>
      </c>
      <c r="AQ558">
        <f t="shared" si="811"/>
        <v>66.25</v>
      </c>
      <c r="AR558">
        <f t="shared" si="811"/>
        <v>66.25</v>
      </c>
      <c r="AS558">
        <f t="shared" si="811"/>
        <v>66.25</v>
      </c>
      <c r="AT558">
        <f t="shared" si="811"/>
        <v>66.25</v>
      </c>
      <c r="AU558">
        <f t="shared" si="811"/>
        <v>66.25</v>
      </c>
      <c r="AV558">
        <f t="shared" si="811"/>
        <v>66.25</v>
      </c>
      <c r="AW558">
        <f t="shared" si="811"/>
        <v>66.25</v>
      </c>
      <c r="AX558">
        <f t="shared" si="811"/>
        <v>66.25</v>
      </c>
      <c r="AY558">
        <f t="shared" si="811"/>
        <v>66.25</v>
      </c>
      <c r="AZ558">
        <f t="shared" si="811"/>
        <v>66.25</v>
      </c>
      <c r="BA558">
        <f t="shared" si="811"/>
        <v>66.25</v>
      </c>
      <c r="BB558">
        <f t="shared" si="811"/>
        <v>66.25</v>
      </c>
      <c r="BC558">
        <f t="shared" si="811"/>
        <v>66.25</v>
      </c>
      <c r="BD558">
        <f t="shared" si="811"/>
        <v>66.25</v>
      </c>
      <c r="BE558">
        <f t="shared" si="811"/>
        <v>66.25</v>
      </c>
      <c r="BF558">
        <f t="shared" si="811"/>
        <v>66.25</v>
      </c>
      <c r="BG558">
        <f t="shared" si="811"/>
        <v>66.25</v>
      </c>
      <c r="BH558">
        <f t="shared" si="811"/>
        <v>66.25</v>
      </c>
    </row>
    <row r="559" spans="1:60" x14ac:dyDescent="0.25">
      <c r="A559" t="s">
        <v>782</v>
      </c>
      <c r="B559">
        <f t="shared" ref="B559:AG559" si="812">B558-35</f>
        <v>31.25</v>
      </c>
      <c r="C559">
        <f t="shared" si="812"/>
        <v>31.25</v>
      </c>
      <c r="D559">
        <f t="shared" si="812"/>
        <v>31.25</v>
      </c>
      <c r="E559">
        <f t="shared" si="812"/>
        <v>31.25</v>
      </c>
      <c r="F559">
        <f t="shared" si="812"/>
        <v>31.25</v>
      </c>
      <c r="G559">
        <f t="shared" si="812"/>
        <v>31.25</v>
      </c>
      <c r="H559">
        <f t="shared" si="812"/>
        <v>31.246186697981884</v>
      </c>
      <c r="I559">
        <f t="shared" si="812"/>
        <v>31.25</v>
      </c>
      <c r="J559">
        <f t="shared" si="812"/>
        <v>31.25</v>
      </c>
      <c r="K559">
        <f t="shared" si="812"/>
        <v>31.25</v>
      </c>
      <c r="L559">
        <f t="shared" si="812"/>
        <v>31.25</v>
      </c>
      <c r="M559">
        <f t="shared" si="812"/>
        <v>31.25</v>
      </c>
      <c r="N559">
        <f t="shared" si="812"/>
        <v>31.25</v>
      </c>
      <c r="O559">
        <f t="shared" si="812"/>
        <v>31.25</v>
      </c>
      <c r="P559">
        <f t="shared" si="812"/>
        <v>31.25</v>
      </c>
      <c r="Q559">
        <f t="shared" si="812"/>
        <v>31.25</v>
      </c>
      <c r="R559">
        <f t="shared" si="812"/>
        <v>31.25</v>
      </c>
      <c r="S559">
        <f t="shared" si="812"/>
        <v>31.25</v>
      </c>
      <c r="T559">
        <f t="shared" si="812"/>
        <v>31.25</v>
      </c>
      <c r="U559">
        <f t="shared" si="812"/>
        <v>31.25</v>
      </c>
      <c r="V559">
        <f t="shared" si="812"/>
        <v>31.25</v>
      </c>
      <c r="W559">
        <f t="shared" si="812"/>
        <v>31.25</v>
      </c>
      <c r="X559">
        <f t="shared" si="812"/>
        <v>31.25</v>
      </c>
      <c r="Y559">
        <f t="shared" si="812"/>
        <v>31.25</v>
      </c>
      <c r="Z559">
        <f t="shared" si="812"/>
        <v>31.25</v>
      </c>
      <c r="AA559">
        <f t="shared" si="812"/>
        <v>31.25</v>
      </c>
      <c r="AB559">
        <f t="shared" si="812"/>
        <v>31.25</v>
      </c>
      <c r="AC559">
        <f t="shared" si="812"/>
        <v>31.25</v>
      </c>
      <c r="AD559">
        <f t="shared" si="812"/>
        <v>31.25</v>
      </c>
      <c r="AE559">
        <f t="shared" si="812"/>
        <v>31.25</v>
      </c>
      <c r="AF559">
        <f t="shared" si="812"/>
        <v>31.25</v>
      </c>
      <c r="AG559">
        <f t="shared" si="812"/>
        <v>31.25</v>
      </c>
      <c r="AH559">
        <f t="shared" ref="AH559:BH559" si="813">AH558-35</f>
        <v>31.25</v>
      </c>
      <c r="AI559">
        <f t="shared" si="813"/>
        <v>31.25</v>
      </c>
      <c r="AJ559">
        <f t="shared" si="813"/>
        <v>31.25</v>
      </c>
      <c r="AK559">
        <f t="shared" si="813"/>
        <v>31.25</v>
      </c>
      <c r="AL559">
        <f t="shared" si="813"/>
        <v>31.25</v>
      </c>
      <c r="AM559">
        <f t="shared" si="813"/>
        <v>31.25</v>
      </c>
      <c r="AN559">
        <f t="shared" si="813"/>
        <v>31.25</v>
      </c>
      <c r="AO559">
        <f t="shared" si="813"/>
        <v>31.25</v>
      </c>
      <c r="AP559">
        <f t="shared" si="813"/>
        <v>31.25</v>
      </c>
      <c r="AQ559">
        <f t="shared" si="813"/>
        <v>31.25</v>
      </c>
      <c r="AR559">
        <f t="shared" si="813"/>
        <v>31.25</v>
      </c>
      <c r="AS559">
        <f t="shared" si="813"/>
        <v>31.25</v>
      </c>
      <c r="AT559">
        <f t="shared" si="813"/>
        <v>31.25</v>
      </c>
      <c r="AU559">
        <f t="shared" si="813"/>
        <v>31.25</v>
      </c>
      <c r="AV559">
        <f t="shared" si="813"/>
        <v>31.25</v>
      </c>
      <c r="AW559">
        <f t="shared" si="813"/>
        <v>31.25</v>
      </c>
      <c r="AX559">
        <f t="shared" si="813"/>
        <v>31.25</v>
      </c>
      <c r="AY559">
        <f t="shared" si="813"/>
        <v>31.25</v>
      </c>
      <c r="AZ559">
        <f t="shared" si="813"/>
        <v>31.25</v>
      </c>
      <c r="BA559">
        <f t="shared" si="813"/>
        <v>31.25</v>
      </c>
      <c r="BB559">
        <f t="shared" si="813"/>
        <v>31.25</v>
      </c>
      <c r="BC559">
        <f t="shared" si="813"/>
        <v>31.25</v>
      </c>
      <c r="BD559">
        <f t="shared" si="813"/>
        <v>31.25</v>
      </c>
      <c r="BE559">
        <f t="shared" si="813"/>
        <v>31.25</v>
      </c>
      <c r="BF559">
        <f t="shared" si="813"/>
        <v>31.25</v>
      </c>
      <c r="BG559">
        <f t="shared" si="813"/>
        <v>31.25</v>
      </c>
      <c r="BH559">
        <f t="shared" si="813"/>
        <v>31.25</v>
      </c>
    </row>
    <row r="560" spans="1:60" x14ac:dyDescent="0.25">
      <c r="A560" t="s">
        <v>783</v>
      </c>
      <c r="B560">
        <f t="shared" ref="B560:AG560" si="814">MAX(B559/B556,0)</f>
        <v>1.8821604370885725</v>
      </c>
      <c r="C560">
        <f t="shared" si="814"/>
        <v>1.8821604370885725</v>
      </c>
      <c r="D560">
        <f t="shared" si="814"/>
        <v>1.8821604370885725</v>
      </c>
      <c r="E560">
        <f t="shared" si="814"/>
        <v>1.8821604370885725</v>
      </c>
      <c r="F560">
        <f t="shared" si="814"/>
        <v>1.8823330726263385</v>
      </c>
      <c r="G560">
        <f t="shared" si="814"/>
        <v>1.8823330726263385</v>
      </c>
      <c r="H560">
        <f t="shared" si="814"/>
        <v>1.8821033796821909</v>
      </c>
      <c r="I560">
        <f t="shared" si="814"/>
        <v>1.8823330726263385</v>
      </c>
      <c r="J560">
        <f t="shared" si="814"/>
        <v>1.8820306750667073</v>
      </c>
      <c r="K560">
        <f t="shared" si="814"/>
        <v>1.8821604370885725</v>
      </c>
      <c r="L560">
        <f t="shared" si="814"/>
        <v>1.8821604370885725</v>
      </c>
      <c r="M560">
        <f t="shared" si="814"/>
        <v>1.8821604370885725</v>
      </c>
      <c r="N560">
        <f t="shared" si="814"/>
        <v>1.8821604370885725</v>
      </c>
      <c r="O560">
        <f t="shared" si="814"/>
        <v>1.8821604370885725</v>
      </c>
      <c r="P560">
        <f t="shared" si="814"/>
        <v>1.8821604370885725</v>
      </c>
      <c r="Q560">
        <f t="shared" si="814"/>
        <v>1.8821604370885725</v>
      </c>
      <c r="R560">
        <f t="shared" si="814"/>
        <v>1.917539906231623</v>
      </c>
      <c r="S560">
        <f t="shared" si="814"/>
        <v>1.9496062642014005</v>
      </c>
      <c r="T560">
        <f t="shared" si="814"/>
        <v>1.8821604370885725</v>
      </c>
      <c r="U560">
        <f t="shared" si="814"/>
        <v>1.8821604370885725</v>
      </c>
      <c r="V560">
        <f t="shared" si="814"/>
        <v>1.8821604370885725</v>
      </c>
      <c r="W560">
        <f t="shared" si="814"/>
        <v>1.8821604370885725</v>
      </c>
      <c r="X560">
        <f t="shared" si="814"/>
        <v>1.8821604370885725</v>
      </c>
      <c r="Y560">
        <f t="shared" si="814"/>
        <v>1.8821604370885725</v>
      </c>
      <c r="Z560">
        <f t="shared" si="814"/>
        <v>1.7768940844095722</v>
      </c>
      <c r="AA560">
        <f t="shared" si="814"/>
        <v>1.8821604370885725</v>
      </c>
      <c r="AB560">
        <f t="shared" si="814"/>
        <v>1.8451171673898619</v>
      </c>
      <c r="AC560">
        <f t="shared" si="814"/>
        <v>1.8821604370885725</v>
      </c>
      <c r="AD560">
        <f t="shared" si="814"/>
        <v>1.8821604370885725</v>
      </c>
      <c r="AE560">
        <f t="shared" si="814"/>
        <v>1.8821604370885725</v>
      </c>
      <c r="AF560">
        <f t="shared" si="814"/>
        <v>1.8821604370885725</v>
      </c>
      <c r="AG560">
        <f t="shared" si="814"/>
        <v>1.8821604370885725</v>
      </c>
      <c r="AH560">
        <f t="shared" ref="AH560:BH560" si="815">MAX(AH559/AH556,0)</f>
        <v>1.8821604370885725</v>
      </c>
      <c r="AI560">
        <f t="shared" si="815"/>
        <v>1.8821604370885725</v>
      </c>
      <c r="AJ560">
        <f t="shared" si="815"/>
        <v>1.8821604370885725</v>
      </c>
      <c r="AK560">
        <f t="shared" si="815"/>
        <v>1.8821604370885725</v>
      </c>
      <c r="AL560">
        <f t="shared" si="815"/>
        <v>1.8821604370885725</v>
      </c>
      <c r="AM560">
        <f t="shared" si="815"/>
        <v>1.8799788870430316</v>
      </c>
      <c r="AN560">
        <f t="shared" si="815"/>
        <v>1.8821604370885725</v>
      </c>
      <c r="AO560">
        <f t="shared" si="815"/>
        <v>1.8805285076890357</v>
      </c>
      <c r="AP560">
        <f t="shared" si="815"/>
        <v>1.8821604370885725</v>
      </c>
      <c r="AQ560">
        <f t="shared" si="815"/>
        <v>1.8821604370885725</v>
      </c>
      <c r="AR560">
        <f t="shared" si="815"/>
        <v>1.8821604370885725</v>
      </c>
      <c r="AS560">
        <f t="shared" si="815"/>
        <v>1.8821604370885725</v>
      </c>
      <c r="AT560">
        <f t="shared" si="815"/>
        <v>1.8821604370885725</v>
      </c>
      <c r="AU560">
        <f t="shared" si="815"/>
        <v>1.8821604370885725</v>
      </c>
      <c r="AV560">
        <f t="shared" si="815"/>
        <v>1.8821604370885725</v>
      </c>
      <c r="AW560">
        <f t="shared" si="815"/>
        <v>1.8821604370885725</v>
      </c>
      <c r="AX560">
        <f t="shared" si="815"/>
        <v>1.8821604370885725</v>
      </c>
      <c r="AY560">
        <f t="shared" si="815"/>
        <v>1.8821604370885725</v>
      </c>
      <c r="AZ560">
        <f t="shared" si="815"/>
        <v>1.8821604370885725</v>
      </c>
      <c r="BA560">
        <f t="shared" si="815"/>
        <v>1.8821604370885725</v>
      </c>
      <c r="BB560">
        <f t="shared" si="815"/>
        <v>1.8821604370885725</v>
      </c>
      <c r="BC560">
        <f t="shared" si="815"/>
        <v>1.8501577143781669</v>
      </c>
      <c r="BD560">
        <f t="shared" si="815"/>
        <v>1.8456745221015416</v>
      </c>
      <c r="BE560">
        <f t="shared" si="815"/>
        <v>1.8821604370885725</v>
      </c>
      <c r="BF560">
        <f t="shared" si="815"/>
        <v>1.8821604370885725</v>
      </c>
      <c r="BG560">
        <f t="shared" si="815"/>
        <v>1.8821604370885725</v>
      </c>
      <c r="BH560">
        <f t="shared" si="815"/>
        <v>1.8821604370885725</v>
      </c>
    </row>
    <row r="561" spans="1:60" x14ac:dyDescent="0.25">
      <c r="A561" t="s">
        <v>784</v>
      </c>
      <c r="B561">
        <f t="shared" ref="B561:AG561" si="816">(5-B559/B$90*B437+0.2*Ruthlessness+3*0.13*B16)*B552/(B550+B556/B$90*B437*B552)</f>
        <v>3.883747717133986</v>
      </c>
      <c r="C561">
        <f t="shared" si="816"/>
        <v>3.8838349047795275</v>
      </c>
      <c r="D561">
        <f t="shared" si="816"/>
        <v>3.8838079402920123</v>
      </c>
      <c r="E561">
        <f t="shared" si="816"/>
        <v>3.8834786914209456</v>
      </c>
      <c r="F561">
        <f t="shared" si="816"/>
        <v>3.8839107101600541</v>
      </c>
      <c r="G561">
        <f t="shared" si="816"/>
        <v>3.8846906918479855</v>
      </c>
      <c r="H561">
        <f t="shared" si="816"/>
        <v>3.8855533421627602</v>
      </c>
      <c r="I561">
        <f t="shared" si="816"/>
        <v>3.8837391247497117</v>
      </c>
      <c r="J561">
        <f t="shared" si="816"/>
        <v>3.8836251916040032</v>
      </c>
      <c r="K561">
        <f t="shared" si="816"/>
        <v>3.8835743537990544</v>
      </c>
      <c r="L561">
        <f t="shared" si="816"/>
        <v>3.8887152446254407</v>
      </c>
      <c r="M561">
        <f t="shared" si="816"/>
        <v>3.8837783284483303</v>
      </c>
      <c r="N561">
        <f t="shared" si="816"/>
        <v>3.8180281667558846</v>
      </c>
      <c r="O561">
        <f t="shared" si="816"/>
        <v>3.8837783284483303</v>
      </c>
      <c r="P561">
        <f t="shared" si="816"/>
        <v>3.9478878551117096</v>
      </c>
      <c r="Q561">
        <f t="shared" si="816"/>
        <v>3.8837783284483303</v>
      </c>
      <c r="R561">
        <f t="shared" si="816"/>
        <v>3.9177639161311792</v>
      </c>
      <c r="S561">
        <f t="shared" si="816"/>
        <v>3.9479935755539173</v>
      </c>
      <c r="T561">
        <f t="shared" si="816"/>
        <v>3.8837783284483303</v>
      </c>
      <c r="U561">
        <f t="shared" si="816"/>
        <v>3.8760038221257749</v>
      </c>
      <c r="V561">
        <f t="shared" si="816"/>
        <v>3.8760038221257749</v>
      </c>
      <c r="W561">
        <f t="shared" si="816"/>
        <v>3.8837783284483303</v>
      </c>
      <c r="X561">
        <f t="shared" si="816"/>
        <v>3.8837783284483303</v>
      </c>
      <c r="Y561">
        <f t="shared" si="816"/>
        <v>3.8837783284483303</v>
      </c>
      <c r="Z561">
        <f t="shared" si="816"/>
        <v>3.7785511671188035</v>
      </c>
      <c r="AA561">
        <f t="shared" si="816"/>
        <v>3.8802858441253729</v>
      </c>
      <c r="AB561">
        <f t="shared" si="816"/>
        <v>3.8474679508706586</v>
      </c>
      <c r="AC561">
        <f t="shared" si="816"/>
        <v>3.8837783284483303</v>
      </c>
      <c r="AD561">
        <f t="shared" si="816"/>
        <v>3.8558165398804656</v>
      </c>
      <c r="AE561">
        <f t="shared" si="816"/>
        <v>3.8837783284483303</v>
      </c>
      <c r="AF561">
        <f t="shared" si="816"/>
        <v>3.8837783284483303</v>
      </c>
      <c r="AG561">
        <f t="shared" si="816"/>
        <v>3.8837783284483303</v>
      </c>
      <c r="AH561">
        <f t="shared" ref="AH561:BH561" si="817">(5-AH559/AH$90*AH437+0.2*Ruthlessness+3*0.13*AH16)*AH552/(AH550+AH556/AH$90*AH437*AH552)</f>
        <v>3.8837783284483303</v>
      </c>
      <c r="AI561">
        <f t="shared" si="817"/>
        <v>3.8586992832248272</v>
      </c>
      <c r="AJ561">
        <f t="shared" si="817"/>
        <v>3.8837783284483303</v>
      </c>
      <c r="AK561">
        <f t="shared" si="817"/>
        <v>3.85837756823463</v>
      </c>
      <c r="AL561">
        <f t="shared" si="817"/>
        <v>3.86999965343681</v>
      </c>
      <c r="AM561">
        <f t="shared" si="817"/>
        <v>3.8875468520168281</v>
      </c>
      <c r="AN561">
        <f t="shared" si="817"/>
        <v>3.8735298441696124</v>
      </c>
      <c r="AO561">
        <f t="shared" si="817"/>
        <v>3.8865981375871552</v>
      </c>
      <c r="AP561">
        <f t="shared" si="817"/>
        <v>3.9128260452528631</v>
      </c>
      <c r="AQ561">
        <f t="shared" si="817"/>
        <v>3.8837783284483303</v>
      </c>
      <c r="AR561">
        <f t="shared" si="817"/>
        <v>3.8838291318223677</v>
      </c>
      <c r="AS561">
        <f t="shared" si="817"/>
        <v>4.0626784197820021</v>
      </c>
      <c r="AT561">
        <f t="shared" si="817"/>
        <v>3.8837783284483303</v>
      </c>
      <c r="AU561">
        <f t="shared" si="817"/>
        <v>3.8837783284483303</v>
      </c>
      <c r="AV561">
        <f t="shared" si="817"/>
        <v>3.8837783284483303</v>
      </c>
      <c r="AW561">
        <f t="shared" si="817"/>
        <v>3.8837783284483303</v>
      </c>
      <c r="AX561">
        <f t="shared" si="817"/>
        <v>3.8837783284483303</v>
      </c>
      <c r="AY561">
        <f t="shared" si="817"/>
        <v>3.8837783284483303</v>
      </c>
      <c r="AZ561">
        <f t="shared" si="817"/>
        <v>3.8837783284483303</v>
      </c>
      <c r="BA561">
        <f t="shared" si="817"/>
        <v>3.8837783284483303</v>
      </c>
      <c r="BB561">
        <f t="shared" si="817"/>
        <v>3.8837783284483303</v>
      </c>
      <c r="BC561">
        <f t="shared" si="817"/>
        <v>3.8533819351309857</v>
      </c>
      <c r="BD561">
        <f t="shared" si="817"/>
        <v>3.8490746975872905</v>
      </c>
      <c r="BE561">
        <f t="shared" si="817"/>
        <v>3.8837783284483303</v>
      </c>
      <c r="BF561">
        <f t="shared" si="817"/>
        <v>3.8837783284483303</v>
      </c>
      <c r="BG561">
        <f t="shared" si="817"/>
        <v>3.8837783284483303</v>
      </c>
      <c r="BH561">
        <f t="shared" si="817"/>
        <v>3.8837783284483303</v>
      </c>
    </row>
    <row r="562" spans="1:60" x14ac:dyDescent="0.25">
      <c r="A562" t="s">
        <v>785</v>
      </c>
      <c r="B562">
        <f t="shared" ref="B562:AG562" si="818">B561+B560</f>
        <v>5.7659081542225588</v>
      </c>
      <c r="C562">
        <f t="shared" si="818"/>
        <v>5.7659953418681003</v>
      </c>
      <c r="D562">
        <f t="shared" si="818"/>
        <v>5.7659683773805845</v>
      </c>
      <c r="E562">
        <f t="shared" si="818"/>
        <v>5.7656391285095179</v>
      </c>
      <c r="F562">
        <f t="shared" si="818"/>
        <v>5.7662437827863924</v>
      </c>
      <c r="G562">
        <f t="shared" si="818"/>
        <v>5.7670237644743239</v>
      </c>
      <c r="H562">
        <f t="shared" si="818"/>
        <v>5.7676567218449506</v>
      </c>
      <c r="I562">
        <f t="shared" si="818"/>
        <v>5.76607219737605</v>
      </c>
      <c r="J562">
        <f t="shared" si="818"/>
        <v>5.7656558666707109</v>
      </c>
      <c r="K562">
        <f t="shared" si="818"/>
        <v>5.7657347908876266</v>
      </c>
      <c r="L562">
        <f t="shared" si="818"/>
        <v>5.7708756817140134</v>
      </c>
      <c r="M562">
        <f t="shared" si="818"/>
        <v>5.7659387655369025</v>
      </c>
      <c r="N562">
        <f t="shared" si="818"/>
        <v>5.7001886038444569</v>
      </c>
      <c r="O562">
        <f t="shared" si="818"/>
        <v>5.7659387655369025</v>
      </c>
      <c r="P562">
        <f t="shared" si="818"/>
        <v>5.8300482922002823</v>
      </c>
      <c r="Q562">
        <f t="shared" si="818"/>
        <v>5.7659387655369025</v>
      </c>
      <c r="R562">
        <f t="shared" si="818"/>
        <v>5.8353038223628024</v>
      </c>
      <c r="S562">
        <f t="shared" si="818"/>
        <v>5.8975998397553173</v>
      </c>
      <c r="T562">
        <f t="shared" si="818"/>
        <v>5.7659387655369025</v>
      </c>
      <c r="U562">
        <f t="shared" si="818"/>
        <v>5.7581642592143476</v>
      </c>
      <c r="V562">
        <f t="shared" si="818"/>
        <v>5.7581642592143476</v>
      </c>
      <c r="W562">
        <f t="shared" si="818"/>
        <v>5.7659387655369025</v>
      </c>
      <c r="X562">
        <f t="shared" si="818"/>
        <v>5.7659387655369025</v>
      </c>
      <c r="Y562">
        <f t="shared" si="818"/>
        <v>5.7659387655369025</v>
      </c>
      <c r="Z562">
        <f t="shared" si="818"/>
        <v>5.5554452515283756</v>
      </c>
      <c r="AA562">
        <f t="shared" si="818"/>
        <v>5.7624462812139452</v>
      </c>
      <c r="AB562">
        <f t="shared" si="818"/>
        <v>5.6925851182605207</v>
      </c>
      <c r="AC562">
        <f t="shared" si="818"/>
        <v>5.7659387655369025</v>
      </c>
      <c r="AD562">
        <f t="shared" si="818"/>
        <v>5.7379769769690379</v>
      </c>
      <c r="AE562">
        <f t="shared" si="818"/>
        <v>5.7659387655369025</v>
      </c>
      <c r="AF562">
        <f t="shared" si="818"/>
        <v>5.7659387655369025</v>
      </c>
      <c r="AG562">
        <f t="shared" si="818"/>
        <v>5.7659387655369025</v>
      </c>
      <c r="AH562">
        <f t="shared" ref="AH562:BH562" si="819">AH561+AH560</f>
        <v>5.7659387655369025</v>
      </c>
      <c r="AI562">
        <f t="shared" si="819"/>
        <v>5.7408597203133995</v>
      </c>
      <c r="AJ562">
        <f t="shared" si="819"/>
        <v>5.7659387655369025</v>
      </c>
      <c r="AK562">
        <f t="shared" si="819"/>
        <v>5.7405380053232022</v>
      </c>
      <c r="AL562">
        <f t="shared" si="819"/>
        <v>5.7521600905253827</v>
      </c>
      <c r="AM562">
        <f t="shared" si="819"/>
        <v>5.7675257390598595</v>
      </c>
      <c r="AN562">
        <f t="shared" si="819"/>
        <v>5.7556902812581852</v>
      </c>
      <c r="AO562">
        <f t="shared" si="819"/>
        <v>5.7671266452761909</v>
      </c>
      <c r="AP562">
        <f t="shared" si="819"/>
        <v>5.7949864823414359</v>
      </c>
      <c r="AQ562">
        <f t="shared" si="819"/>
        <v>5.7659387655369025</v>
      </c>
      <c r="AR562">
        <f t="shared" si="819"/>
        <v>5.7659895689109399</v>
      </c>
      <c r="AS562">
        <f t="shared" si="819"/>
        <v>5.9448388568705743</v>
      </c>
      <c r="AT562">
        <f t="shared" si="819"/>
        <v>5.7659387655369025</v>
      </c>
      <c r="AU562">
        <f t="shared" si="819"/>
        <v>5.7659387655369025</v>
      </c>
      <c r="AV562">
        <f t="shared" si="819"/>
        <v>5.7659387655369025</v>
      </c>
      <c r="AW562">
        <f t="shared" si="819"/>
        <v>5.7659387655369025</v>
      </c>
      <c r="AX562">
        <f t="shared" si="819"/>
        <v>5.7659387655369025</v>
      </c>
      <c r="AY562">
        <f t="shared" si="819"/>
        <v>5.7659387655369025</v>
      </c>
      <c r="AZ562">
        <f t="shared" si="819"/>
        <v>5.7659387655369025</v>
      </c>
      <c r="BA562">
        <f t="shared" si="819"/>
        <v>5.7659387655369025</v>
      </c>
      <c r="BB562">
        <f t="shared" si="819"/>
        <v>5.7659387655369025</v>
      </c>
      <c r="BC562">
        <f t="shared" si="819"/>
        <v>5.7035396495091524</v>
      </c>
      <c r="BD562">
        <f t="shared" si="819"/>
        <v>5.6947492196888323</v>
      </c>
      <c r="BE562">
        <f t="shared" si="819"/>
        <v>5.7659387655369025</v>
      </c>
      <c r="BF562">
        <f t="shared" si="819"/>
        <v>5.7659387655369025</v>
      </c>
      <c r="BG562">
        <f t="shared" si="819"/>
        <v>5.7659387655369025</v>
      </c>
      <c r="BH562">
        <f t="shared" si="819"/>
        <v>5.7659387655369025</v>
      </c>
    </row>
    <row r="564" spans="1:60" x14ac:dyDescent="0.25">
      <c r="A564" t="s">
        <v>786</v>
      </c>
      <c r="B564">
        <f t="shared" ref="B564:AG564" si="820">(1-0.13*B16)*(1-0.2*Ruthlessness)</f>
        <v>0.39999999999999991</v>
      </c>
      <c r="C564">
        <f t="shared" si="820"/>
        <v>0.39999999999999991</v>
      </c>
      <c r="D564">
        <f t="shared" si="820"/>
        <v>0.39999999999999991</v>
      </c>
      <c r="E564">
        <f t="shared" si="820"/>
        <v>0.39999999999999991</v>
      </c>
      <c r="F564">
        <f t="shared" si="820"/>
        <v>0.39999999999999991</v>
      </c>
      <c r="G564">
        <f t="shared" si="820"/>
        <v>0.39999999999999991</v>
      </c>
      <c r="H564">
        <f t="shared" si="820"/>
        <v>0.39999999999999991</v>
      </c>
      <c r="I564">
        <f t="shared" si="820"/>
        <v>0.39999999999999991</v>
      </c>
      <c r="J564">
        <f t="shared" si="820"/>
        <v>0.39999999999999991</v>
      </c>
      <c r="K564">
        <f t="shared" si="820"/>
        <v>0.39999999999999991</v>
      </c>
      <c r="L564">
        <f t="shared" si="820"/>
        <v>0.39999999999999991</v>
      </c>
      <c r="M564">
        <f t="shared" si="820"/>
        <v>0.39999999999999991</v>
      </c>
      <c r="N564">
        <f t="shared" si="820"/>
        <v>0.39999999999999991</v>
      </c>
      <c r="O564">
        <f t="shared" si="820"/>
        <v>0.39999999999999991</v>
      </c>
      <c r="P564">
        <f t="shared" si="820"/>
        <v>0.39999999999999991</v>
      </c>
      <c r="Q564">
        <f t="shared" si="820"/>
        <v>0.39999999999999991</v>
      </c>
      <c r="R564">
        <f t="shared" si="820"/>
        <v>0.39999999999999991</v>
      </c>
      <c r="S564">
        <f t="shared" si="820"/>
        <v>0.39999999999999991</v>
      </c>
      <c r="T564">
        <f t="shared" si="820"/>
        <v>0.39999999999999991</v>
      </c>
      <c r="U564">
        <f t="shared" si="820"/>
        <v>0.39999999999999991</v>
      </c>
      <c r="V564">
        <f t="shared" si="820"/>
        <v>0.39999999999999991</v>
      </c>
      <c r="W564">
        <f t="shared" si="820"/>
        <v>0.39999999999999991</v>
      </c>
      <c r="X564">
        <f t="shared" si="820"/>
        <v>0.39999999999999991</v>
      </c>
      <c r="Y564">
        <f t="shared" si="820"/>
        <v>0.39999999999999991</v>
      </c>
      <c r="Z564">
        <f t="shared" si="820"/>
        <v>0.39999999999999991</v>
      </c>
      <c r="AA564">
        <f t="shared" si="820"/>
        <v>0.34799999999999992</v>
      </c>
      <c r="AB564">
        <f t="shared" si="820"/>
        <v>0.39999999999999991</v>
      </c>
      <c r="AC564">
        <f t="shared" si="820"/>
        <v>0.39999999999999991</v>
      </c>
      <c r="AD564">
        <f t="shared" si="820"/>
        <v>0.39999999999999991</v>
      </c>
      <c r="AE564">
        <f t="shared" si="820"/>
        <v>0.39999999999999991</v>
      </c>
      <c r="AF564">
        <f t="shared" si="820"/>
        <v>0.39999999999999991</v>
      </c>
      <c r="AG564">
        <f t="shared" si="820"/>
        <v>0.39999999999999991</v>
      </c>
      <c r="AH564">
        <f t="shared" ref="AH564:BH564" si="821">(1-0.13*AH16)*(1-0.2*Ruthlessness)</f>
        <v>0.39999999999999991</v>
      </c>
      <c r="AI564">
        <f t="shared" si="821"/>
        <v>0.39999999999999991</v>
      </c>
      <c r="AJ564">
        <f t="shared" si="821"/>
        <v>0.39999999999999991</v>
      </c>
      <c r="AK564">
        <f t="shared" si="821"/>
        <v>0.39999999999999991</v>
      </c>
      <c r="AL564">
        <f t="shared" si="821"/>
        <v>0.39999999999999991</v>
      </c>
      <c r="AM564">
        <f t="shared" si="821"/>
        <v>0.39999999999999991</v>
      </c>
      <c r="AN564">
        <f t="shared" si="821"/>
        <v>0.39999999999999991</v>
      </c>
      <c r="AO564">
        <f t="shared" si="821"/>
        <v>0.39999999999999991</v>
      </c>
      <c r="AP564">
        <f t="shared" si="821"/>
        <v>0.39999999999999991</v>
      </c>
      <c r="AQ564">
        <f t="shared" si="821"/>
        <v>0.39999999999999991</v>
      </c>
      <c r="AR564">
        <f t="shared" si="821"/>
        <v>0.39999999999999991</v>
      </c>
      <c r="AS564">
        <f t="shared" si="821"/>
        <v>0.39999999999999991</v>
      </c>
      <c r="AT564">
        <f t="shared" si="821"/>
        <v>0.39999999999999991</v>
      </c>
      <c r="AU564">
        <f t="shared" si="821"/>
        <v>0.39999999999999991</v>
      </c>
      <c r="AV564">
        <f t="shared" si="821"/>
        <v>0.39999999999999991</v>
      </c>
      <c r="AW564">
        <f t="shared" si="821"/>
        <v>0.39999999999999991</v>
      </c>
      <c r="AX564">
        <f t="shared" si="821"/>
        <v>0.39999999999999991</v>
      </c>
      <c r="AY564">
        <f t="shared" si="821"/>
        <v>0.39999999999999991</v>
      </c>
      <c r="AZ564">
        <f t="shared" si="821"/>
        <v>0.39999999999999991</v>
      </c>
      <c r="BA564">
        <f t="shared" si="821"/>
        <v>0.39999999999999991</v>
      </c>
      <c r="BB564">
        <f t="shared" si="821"/>
        <v>0.39999999999999991</v>
      </c>
      <c r="BC564">
        <f t="shared" si="821"/>
        <v>0.39999999999999991</v>
      </c>
      <c r="BD564">
        <f t="shared" si="821"/>
        <v>0.39999999999999991</v>
      </c>
      <c r="BE564">
        <f t="shared" si="821"/>
        <v>0.39999999999999991</v>
      </c>
      <c r="BF564">
        <f t="shared" si="821"/>
        <v>0.39999999999999991</v>
      </c>
      <c r="BG564">
        <f t="shared" si="821"/>
        <v>0.39999999999999991</v>
      </c>
      <c r="BH564">
        <f t="shared" si="821"/>
        <v>0.39999999999999991</v>
      </c>
    </row>
    <row r="565" spans="1:60" x14ac:dyDescent="0.25">
      <c r="A565" t="s">
        <v>787</v>
      </c>
      <c r="B565">
        <f t="shared" ref="B565:AG565" si="822">(1-0.13*B16)*0.2*Ruthlessness</f>
        <v>0.60000000000000009</v>
      </c>
      <c r="C565">
        <f t="shared" si="822"/>
        <v>0.60000000000000009</v>
      </c>
      <c r="D565">
        <f t="shared" si="822"/>
        <v>0.60000000000000009</v>
      </c>
      <c r="E565">
        <f t="shared" si="822"/>
        <v>0.60000000000000009</v>
      </c>
      <c r="F565">
        <f t="shared" si="822"/>
        <v>0.60000000000000009</v>
      </c>
      <c r="G565">
        <f t="shared" si="822"/>
        <v>0.60000000000000009</v>
      </c>
      <c r="H565">
        <f t="shared" si="822"/>
        <v>0.60000000000000009</v>
      </c>
      <c r="I565">
        <f t="shared" si="822"/>
        <v>0.60000000000000009</v>
      </c>
      <c r="J565">
        <f t="shared" si="822"/>
        <v>0.60000000000000009</v>
      </c>
      <c r="K565">
        <f t="shared" si="822"/>
        <v>0.60000000000000009</v>
      </c>
      <c r="L565">
        <f t="shared" si="822"/>
        <v>0.60000000000000009</v>
      </c>
      <c r="M565">
        <f t="shared" si="822"/>
        <v>0.60000000000000009</v>
      </c>
      <c r="N565">
        <f t="shared" si="822"/>
        <v>0.60000000000000009</v>
      </c>
      <c r="O565">
        <f t="shared" si="822"/>
        <v>0.60000000000000009</v>
      </c>
      <c r="P565">
        <f t="shared" si="822"/>
        <v>0.60000000000000009</v>
      </c>
      <c r="Q565">
        <f t="shared" si="822"/>
        <v>0.60000000000000009</v>
      </c>
      <c r="R565">
        <f t="shared" si="822"/>
        <v>0.60000000000000009</v>
      </c>
      <c r="S565">
        <f t="shared" si="822"/>
        <v>0.60000000000000009</v>
      </c>
      <c r="T565">
        <f t="shared" si="822"/>
        <v>0.60000000000000009</v>
      </c>
      <c r="U565">
        <f t="shared" si="822"/>
        <v>0.60000000000000009</v>
      </c>
      <c r="V565">
        <f t="shared" si="822"/>
        <v>0.60000000000000009</v>
      </c>
      <c r="W565">
        <f t="shared" si="822"/>
        <v>0.60000000000000009</v>
      </c>
      <c r="X565">
        <f t="shared" si="822"/>
        <v>0.60000000000000009</v>
      </c>
      <c r="Y565">
        <f t="shared" si="822"/>
        <v>0.60000000000000009</v>
      </c>
      <c r="Z565">
        <f t="shared" si="822"/>
        <v>0.60000000000000009</v>
      </c>
      <c r="AA565">
        <f t="shared" si="822"/>
        <v>0.52200000000000002</v>
      </c>
      <c r="AB565">
        <f t="shared" si="822"/>
        <v>0.60000000000000009</v>
      </c>
      <c r="AC565">
        <f t="shared" si="822"/>
        <v>0.60000000000000009</v>
      </c>
      <c r="AD565">
        <f t="shared" si="822"/>
        <v>0.60000000000000009</v>
      </c>
      <c r="AE565">
        <f t="shared" si="822"/>
        <v>0.60000000000000009</v>
      </c>
      <c r="AF565">
        <f t="shared" si="822"/>
        <v>0.60000000000000009</v>
      </c>
      <c r="AG565">
        <f t="shared" si="822"/>
        <v>0.60000000000000009</v>
      </c>
      <c r="AH565">
        <f t="shared" ref="AH565:BH565" si="823">(1-0.13*AH16)*0.2*Ruthlessness</f>
        <v>0.60000000000000009</v>
      </c>
      <c r="AI565">
        <f t="shared" si="823"/>
        <v>0.60000000000000009</v>
      </c>
      <c r="AJ565">
        <f t="shared" si="823"/>
        <v>0.60000000000000009</v>
      </c>
      <c r="AK565">
        <f t="shared" si="823"/>
        <v>0.60000000000000009</v>
      </c>
      <c r="AL565">
        <f t="shared" si="823"/>
        <v>0.60000000000000009</v>
      </c>
      <c r="AM565">
        <f t="shared" si="823"/>
        <v>0.60000000000000009</v>
      </c>
      <c r="AN565">
        <f t="shared" si="823"/>
        <v>0.60000000000000009</v>
      </c>
      <c r="AO565">
        <f t="shared" si="823"/>
        <v>0.60000000000000009</v>
      </c>
      <c r="AP565">
        <f t="shared" si="823"/>
        <v>0.60000000000000009</v>
      </c>
      <c r="AQ565">
        <f t="shared" si="823"/>
        <v>0.60000000000000009</v>
      </c>
      <c r="AR565">
        <f t="shared" si="823"/>
        <v>0.60000000000000009</v>
      </c>
      <c r="AS565">
        <f t="shared" si="823"/>
        <v>0.60000000000000009</v>
      </c>
      <c r="AT565">
        <f t="shared" si="823"/>
        <v>0.60000000000000009</v>
      </c>
      <c r="AU565">
        <f t="shared" si="823"/>
        <v>0.60000000000000009</v>
      </c>
      <c r="AV565">
        <f t="shared" si="823"/>
        <v>0.60000000000000009</v>
      </c>
      <c r="AW565">
        <f t="shared" si="823"/>
        <v>0.60000000000000009</v>
      </c>
      <c r="AX565">
        <f t="shared" si="823"/>
        <v>0.60000000000000009</v>
      </c>
      <c r="AY565">
        <f t="shared" si="823"/>
        <v>0.60000000000000009</v>
      </c>
      <c r="AZ565">
        <f t="shared" si="823"/>
        <v>0.60000000000000009</v>
      </c>
      <c r="BA565">
        <f t="shared" si="823"/>
        <v>0.60000000000000009</v>
      </c>
      <c r="BB565">
        <f t="shared" si="823"/>
        <v>0.60000000000000009</v>
      </c>
      <c r="BC565">
        <f t="shared" si="823"/>
        <v>0.60000000000000009</v>
      </c>
      <c r="BD565">
        <f t="shared" si="823"/>
        <v>0.60000000000000009</v>
      </c>
      <c r="BE565">
        <f t="shared" si="823"/>
        <v>0.60000000000000009</v>
      </c>
      <c r="BF565">
        <f t="shared" si="823"/>
        <v>0.60000000000000009</v>
      </c>
      <c r="BG565">
        <f t="shared" si="823"/>
        <v>0.60000000000000009</v>
      </c>
      <c r="BH565">
        <f t="shared" si="823"/>
        <v>0.60000000000000009</v>
      </c>
    </row>
    <row r="566" spans="1:60" x14ac:dyDescent="0.25">
      <c r="A566" t="s">
        <v>788</v>
      </c>
      <c r="B566">
        <f>0</f>
        <v>0</v>
      </c>
      <c r="C566">
        <f>0</f>
        <v>0</v>
      </c>
      <c r="D566">
        <f>0</f>
        <v>0</v>
      </c>
      <c r="E566">
        <f>0</f>
        <v>0</v>
      </c>
      <c r="F566">
        <f>0</f>
        <v>0</v>
      </c>
      <c r="G566">
        <f>0</f>
        <v>0</v>
      </c>
      <c r="H566">
        <f>0</f>
        <v>0</v>
      </c>
      <c r="I566">
        <f>0</f>
        <v>0</v>
      </c>
      <c r="J566">
        <f>0</f>
        <v>0</v>
      </c>
      <c r="K566">
        <f>0</f>
        <v>0</v>
      </c>
      <c r="L566">
        <f>0</f>
        <v>0</v>
      </c>
      <c r="M566">
        <f>0</f>
        <v>0</v>
      </c>
      <c r="N566">
        <f>0</f>
        <v>0</v>
      </c>
      <c r="O566">
        <f>0</f>
        <v>0</v>
      </c>
      <c r="P566">
        <f>0</f>
        <v>0</v>
      </c>
      <c r="Q566">
        <f>0</f>
        <v>0</v>
      </c>
      <c r="R566">
        <f>0</f>
        <v>0</v>
      </c>
      <c r="S566">
        <f>0</f>
        <v>0</v>
      </c>
      <c r="T566">
        <f>0</f>
        <v>0</v>
      </c>
      <c r="U566">
        <f>0</f>
        <v>0</v>
      </c>
      <c r="V566">
        <f>0</f>
        <v>0</v>
      </c>
      <c r="W566">
        <f>0</f>
        <v>0</v>
      </c>
      <c r="X566">
        <f>0</f>
        <v>0</v>
      </c>
      <c r="Y566">
        <f>0</f>
        <v>0</v>
      </c>
      <c r="Z566">
        <f>0</f>
        <v>0</v>
      </c>
      <c r="AA566">
        <f>0</f>
        <v>0</v>
      </c>
      <c r="AB566">
        <f>0</f>
        <v>0</v>
      </c>
      <c r="AC566">
        <f>0</f>
        <v>0</v>
      </c>
      <c r="AD566">
        <f>0</f>
        <v>0</v>
      </c>
      <c r="AE566">
        <f>0</f>
        <v>0</v>
      </c>
      <c r="AF566">
        <f>0</f>
        <v>0</v>
      </c>
      <c r="AG566">
        <f>0</f>
        <v>0</v>
      </c>
      <c r="AH566">
        <f>0</f>
        <v>0</v>
      </c>
      <c r="AI566">
        <f>0</f>
        <v>0</v>
      </c>
      <c r="AJ566">
        <f>0</f>
        <v>0</v>
      </c>
      <c r="AK566">
        <f>0</f>
        <v>0</v>
      </c>
      <c r="AL566">
        <f>0</f>
        <v>0</v>
      </c>
      <c r="AM566">
        <f>0</f>
        <v>0</v>
      </c>
      <c r="AN566">
        <f>0</f>
        <v>0</v>
      </c>
      <c r="AO566">
        <f>0</f>
        <v>0</v>
      </c>
      <c r="AP566">
        <f>0</f>
        <v>0</v>
      </c>
      <c r="AQ566">
        <f>0</f>
        <v>0</v>
      </c>
      <c r="AR566">
        <f>0</f>
        <v>0</v>
      </c>
      <c r="AS566">
        <f>0</f>
        <v>0</v>
      </c>
      <c r="AT566">
        <f>0</f>
        <v>0</v>
      </c>
      <c r="AU566">
        <f>0</f>
        <v>0</v>
      </c>
      <c r="AV566">
        <f>0</f>
        <v>0</v>
      </c>
      <c r="AW566">
        <f>0</f>
        <v>0</v>
      </c>
      <c r="AX566">
        <f>0</f>
        <v>0</v>
      </c>
      <c r="AY566">
        <f>0</f>
        <v>0</v>
      </c>
      <c r="AZ566">
        <f>0</f>
        <v>0</v>
      </c>
      <c r="BA566">
        <f>0</f>
        <v>0</v>
      </c>
      <c r="BB566">
        <f>0</f>
        <v>0</v>
      </c>
      <c r="BC566">
        <f>0</f>
        <v>0</v>
      </c>
      <c r="BD566">
        <f>0</f>
        <v>0</v>
      </c>
      <c r="BE566">
        <f>0</f>
        <v>0</v>
      </c>
      <c r="BF566">
        <f>0</f>
        <v>0</v>
      </c>
      <c r="BG566">
        <f>0</f>
        <v>0</v>
      </c>
      <c r="BH566">
        <f>0</f>
        <v>0</v>
      </c>
    </row>
    <row r="567" spans="1:60" x14ac:dyDescent="0.25">
      <c r="A567" t="s">
        <v>789</v>
      </c>
      <c r="B567">
        <f t="shared" ref="B567:AG567" si="824">(1-0.2*Ruthlessness)*0.13*B16</f>
        <v>0</v>
      </c>
      <c r="C567">
        <f t="shared" si="824"/>
        <v>0</v>
      </c>
      <c r="D567">
        <f t="shared" si="824"/>
        <v>0</v>
      </c>
      <c r="E567">
        <f t="shared" si="824"/>
        <v>0</v>
      </c>
      <c r="F567">
        <f t="shared" si="824"/>
        <v>0</v>
      </c>
      <c r="G567">
        <f t="shared" si="824"/>
        <v>0</v>
      </c>
      <c r="H567">
        <f t="shared" si="824"/>
        <v>0</v>
      </c>
      <c r="I567">
        <f t="shared" si="824"/>
        <v>0</v>
      </c>
      <c r="J567">
        <f t="shared" si="824"/>
        <v>0</v>
      </c>
      <c r="K567">
        <f t="shared" si="824"/>
        <v>0</v>
      </c>
      <c r="L567">
        <f t="shared" si="824"/>
        <v>0</v>
      </c>
      <c r="M567">
        <f t="shared" si="824"/>
        <v>0</v>
      </c>
      <c r="N567">
        <f t="shared" si="824"/>
        <v>0</v>
      </c>
      <c r="O567">
        <f t="shared" si="824"/>
        <v>0</v>
      </c>
      <c r="P567">
        <f t="shared" si="824"/>
        <v>0</v>
      </c>
      <c r="Q567">
        <f t="shared" si="824"/>
        <v>0</v>
      </c>
      <c r="R567">
        <f t="shared" si="824"/>
        <v>0</v>
      </c>
      <c r="S567">
        <f t="shared" si="824"/>
        <v>0</v>
      </c>
      <c r="T567">
        <f t="shared" si="824"/>
        <v>0</v>
      </c>
      <c r="U567">
        <f t="shared" si="824"/>
        <v>0</v>
      </c>
      <c r="V567">
        <f t="shared" si="824"/>
        <v>0</v>
      </c>
      <c r="W567">
        <f t="shared" si="824"/>
        <v>0</v>
      </c>
      <c r="X567">
        <f t="shared" si="824"/>
        <v>0</v>
      </c>
      <c r="Y567">
        <f t="shared" si="824"/>
        <v>0</v>
      </c>
      <c r="Z567">
        <f t="shared" si="824"/>
        <v>0</v>
      </c>
      <c r="AA567">
        <f t="shared" si="824"/>
        <v>5.1999999999999991E-2</v>
      </c>
      <c r="AB567">
        <f t="shared" si="824"/>
        <v>0</v>
      </c>
      <c r="AC567">
        <f t="shared" si="824"/>
        <v>0</v>
      </c>
      <c r="AD567">
        <f t="shared" si="824"/>
        <v>0</v>
      </c>
      <c r="AE567">
        <f t="shared" si="824"/>
        <v>0</v>
      </c>
      <c r="AF567">
        <f t="shared" si="824"/>
        <v>0</v>
      </c>
      <c r="AG567">
        <f t="shared" si="824"/>
        <v>0</v>
      </c>
      <c r="AH567">
        <f t="shared" ref="AH567:BH567" si="825">(1-0.2*Ruthlessness)*0.13*AH16</f>
        <v>0</v>
      </c>
      <c r="AI567">
        <f t="shared" si="825"/>
        <v>0</v>
      </c>
      <c r="AJ567">
        <f t="shared" si="825"/>
        <v>0</v>
      </c>
      <c r="AK567">
        <f t="shared" si="825"/>
        <v>0</v>
      </c>
      <c r="AL567">
        <f t="shared" si="825"/>
        <v>0</v>
      </c>
      <c r="AM567">
        <f t="shared" si="825"/>
        <v>0</v>
      </c>
      <c r="AN567">
        <f t="shared" si="825"/>
        <v>0</v>
      </c>
      <c r="AO567">
        <f t="shared" si="825"/>
        <v>0</v>
      </c>
      <c r="AP567">
        <f t="shared" si="825"/>
        <v>0</v>
      </c>
      <c r="AQ567">
        <f t="shared" si="825"/>
        <v>0</v>
      </c>
      <c r="AR567">
        <f t="shared" si="825"/>
        <v>0</v>
      </c>
      <c r="AS567">
        <f t="shared" si="825"/>
        <v>0</v>
      </c>
      <c r="AT567">
        <f t="shared" si="825"/>
        <v>0</v>
      </c>
      <c r="AU567">
        <f t="shared" si="825"/>
        <v>0</v>
      </c>
      <c r="AV567">
        <f t="shared" si="825"/>
        <v>0</v>
      </c>
      <c r="AW567">
        <f t="shared" si="825"/>
        <v>0</v>
      </c>
      <c r="AX567">
        <f t="shared" si="825"/>
        <v>0</v>
      </c>
      <c r="AY567">
        <f t="shared" si="825"/>
        <v>0</v>
      </c>
      <c r="AZ567">
        <f t="shared" si="825"/>
        <v>0</v>
      </c>
      <c r="BA567">
        <f t="shared" si="825"/>
        <v>0</v>
      </c>
      <c r="BB567">
        <f t="shared" si="825"/>
        <v>0</v>
      </c>
      <c r="BC567">
        <f t="shared" si="825"/>
        <v>0</v>
      </c>
      <c r="BD567">
        <f t="shared" si="825"/>
        <v>0</v>
      </c>
      <c r="BE567">
        <f t="shared" si="825"/>
        <v>0</v>
      </c>
      <c r="BF567">
        <f t="shared" si="825"/>
        <v>0</v>
      </c>
      <c r="BG567">
        <f t="shared" si="825"/>
        <v>0</v>
      </c>
      <c r="BH567">
        <f t="shared" si="825"/>
        <v>0</v>
      </c>
    </row>
    <row r="568" spans="1:60" x14ac:dyDescent="0.25">
      <c r="A568" t="s">
        <v>790</v>
      </c>
      <c r="B568">
        <f t="shared" ref="B568:AG568" si="826">0.13*B16*0.2*Ruthlessness</f>
        <v>0</v>
      </c>
      <c r="C568">
        <f t="shared" si="826"/>
        <v>0</v>
      </c>
      <c r="D568">
        <f t="shared" si="826"/>
        <v>0</v>
      </c>
      <c r="E568">
        <f t="shared" si="826"/>
        <v>0</v>
      </c>
      <c r="F568">
        <f t="shared" si="826"/>
        <v>0</v>
      </c>
      <c r="G568">
        <f t="shared" si="826"/>
        <v>0</v>
      </c>
      <c r="H568">
        <f t="shared" si="826"/>
        <v>0</v>
      </c>
      <c r="I568">
        <f t="shared" si="826"/>
        <v>0</v>
      </c>
      <c r="J568">
        <f t="shared" si="826"/>
        <v>0</v>
      </c>
      <c r="K568">
        <f t="shared" si="826"/>
        <v>0</v>
      </c>
      <c r="L568">
        <f t="shared" si="826"/>
        <v>0</v>
      </c>
      <c r="M568">
        <f t="shared" si="826"/>
        <v>0</v>
      </c>
      <c r="N568">
        <f t="shared" si="826"/>
        <v>0</v>
      </c>
      <c r="O568">
        <f t="shared" si="826"/>
        <v>0</v>
      </c>
      <c r="P568">
        <f t="shared" si="826"/>
        <v>0</v>
      </c>
      <c r="Q568">
        <f t="shared" si="826"/>
        <v>0</v>
      </c>
      <c r="R568">
        <f t="shared" si="826"/>
        <v>0</v>
      </c>
      <c r="S568">
        <f t="shared" si="826"/>
        <v>0</v>
      </c>
      <c r="T568">
        <f t="shared" si="826"/>
        <v>0</v>
      </c>
      <c r="U568">
        <f t="shared" si="826"/>
        <v>0</v>
      </c>
      <c r="V568">
        <f t="shared" si="826"/>
        <v>0</v>
      </c>
      <c r="W568">
        <f t="shared" si="826"/>
        <v>0</v>
      </c>
      <c r="X568">
        <f t="shared" si="826"/>
        <v>0</v>
      </c>
      <c r="Y568">
        <f t="shared" si="826"/>
        <v>0</v>
      </c>
      <c r="Z568">
        <f t="shared" si="826"/>
        <v>0</v>
      </c>
      <c r="AA568">
        <f t="shared" si="826"/>
        <v>7.8000000000000014E-2</v>
      </c>
      <c r="AB568">
        <f t="shared" si="826"/>
        <v>0</v>
      </c>
      <c r="AC568">
        <f t="shared" si="826"/>
        <v>0</v>
      </c>
      <c r="AD568">
        <f t="shared" si="826"/>
        <v>0</v>
      </c>
      <c r="AE568">
        <f t="shared" si="826"/>
        <v>0</v>
      </c>
      <c r="AF568">
        <f t="shared" si="826"/>
        <v>0</v>
      </c>
      <c r="AG568">
        <f t="shared" si="826"/>
        <v>0</v>
      </c>
      <c r="AH568">
        <f t="shared" ref="AH568:BH568" si="827">0.13*AH16*0.2*Ruthlessness</f>
        <v>0</v>
      </c>
      <c r="AI568">
        <f t="shared" si="827"/>
        <v>0</v>
      </c>
      <c r="AJ568">
        <f t="shared" si="827"/>
        <v>0</v>
      </c>
      <c r="AK568">
        <f t="shared" si="827"/>
        <v>0</v>
      </c>
      <c r="AL568">
        <f t="shared" si="827"/>
        <v>0</v>
      </c>
      <c r="AM568">
        <f t="shared" si="827"/>
        <v>0</v>
      </c>
      <c r="AN568">
        <f t="shared" si="827"/>
        <v>0</v>
      </c>
      <c r="AO568">
        <f t="shared" si="827"/>
        <v>0</v>
      </c>
      <c r="AP568">
        <f t="shared" si="827"/>
        <v>0</v>
      </c>
      <c r="AQ568">
        <f t="shared" si="827"/>
        <v>0</v>
      </c>
      <c r="AR568">
        <f t="shared" si="827"/>
        <v>0</v>
      </c>
      <c r="AS568">
        <f t="shared" si="827"/>
        <v>0</v>
      </c>
      <c r="AT568">
        <f t="shared" si="827"/>
        <v>0</v>
      </c>
      <c r="AU568">
        <f t="shared" si="827"/>
        <v>0</v>
      </c>
      <c r="AV568">
        <f t="shared" si="827"/>
        <v>0</v>
      </c>
      <c r="AW568">
        <f t="shared" si="827"/>
        <v>0</v>
      </c>
      <c r="AX568">
        <f t="shared" si="827"/>
        <v>0</v>
      </c>
      <c r="AY568">
        <f t="shared" si="827"/>
        <v>0</v>
      </c>
      <c r="AZ568">
        <f t="shared" si="827"/>
        <v>0</v>
      </c>
      <c r="BA568">
        <f t="shared" si="827"/>
        <v>0</v>
      </c>
      <c r="BB568">
        <f t="shared" si="827"/>
        <v>0</v>
      </c>
      <c r="BC568">
        <f t="shared" si="827"/>
        <v>0</v>
      </c>
      <c r="BD568">
        <f t="shared" si="827"/>
        <v>0</v>
      </c>
      <c r="BE568">
        <f t="shared" si="827"/>
        <v>0</v>
      </c>
      <c r="BF568">
        <f t="shared" si="827"/>
        <v>0</v>
      </c>
      <c r="BG568">
        <f t="shared" si="827"/>
        <v>0</v>
      </c>
      <c r="BH568">
        <f t="shared" si="827"/>
        <v>0</v>
      </c>
    </row>
    <row r="569" spans="1:60" x14ac:dyDescent="0.25">
      <c r="A569" t="s">
        <v>791</v>
      </c>
      <c r="B569">
        <f>0</f>
        <v>0</v>
      </c>
      <c r="C569">
        <f>0</f>
        <v>0</v>
      </c>
      <c r="D569">
        <f>0</f>
        <v>0</v>
      </c>
      <c r="E569">
        <f>0</f>
        <v>0</v>
      </c>
      <c r="F569">
        <f>0</f>
        <v>0</v>
      </c>
      <c r="G569">
        <f>0</f>
        <v>0</v>
      </c>
      <c r="H569">
        <f>0</f>
        <v>0</v>
      </c>
      <c r="I569">
        <f>0</f>
        <v>0</v>
      </c>
      <c r="J569">
        <f>0</f>
        <v>0</v>
      </c>
      <c r="K569">
        <f>0</f>
        <v>0</v>
      </c>
      <c r="L569">
        <f>0</f>
        <v>0</v>
      </c>
      <c r="M569">
        <f>0</f>
        <v>0</v>
      </c>
      <c r="N569">
        <f>0</f>
        <v>0</v>
      </c>
      <c r="O569">
        <f>0</f>
        <v>0</v>
      </c>
      <c r="P569">
        <f>0</f>
        <v>0</v>
      </c>
      <c r="Q569">
        <f>0</f>
        <v>0</v>
      </c>
      <c r="R569">
        <f>0</f>
        <v>0</v>
      </c>
      <c r="S569">
        <f>0</f>
        <v>0</v>
      </c>
      <c r="T569">
        <f>0</f>
        <v>0</v>
      </c>
      <c r="U569">
        <f>0</f>
        <v>0</v>
      </c>
      <c r="V569">
        <f>0</f>
        <v>0</v>
      </c>
      <c r="W569">
        <f>0</f>
        <v>0</v>
      </c>
      <c r="X569">
        <f>0</f>
        <v>0</v>
      </c>
      <c r="Y569">
        <f>0</f>
        <v>0</v>
      </c>
      <c r="Z569">
        <f>0</f>
        <v>0</v>
      </c>
      <c r="AA569">
        <f>0</f>
        <v>0</v>
      </c>
      <c r="AB569">
        <f>0</f>
        <v>0</v>
      </c>
      <c r="AC569">
        <f>0</f>
        <v>0</v>
      </c>
      <c r="AD569">
        <f>0</f>
        <v>0</v>
      </c>
      <c r="AE569">
        <f>0</f>
        <v>0</v>
      </c>
      <c r="AF569">
        <f>0</f>
        <v>0</v>
      </c>
      <c r="AG569">
        <f>0</f>
        <v>0</v>
      </c>
      <c r="AH569">
        <f>0</f>
        <v>0</v>
      </c>
      <c r="AI569">
        <f>0</f>
        <v>0</v>
      </c>
      <c r="AJ569">
        <f>0</f>
        <v>0</v>
      </c>
      <c r="AK569">
        <f>0</f>
        <v>0</v>
      </c>
      <c r="AL569">
        <f>0</f>
        <v>0</v>
      </c>
      <c r="AM569">
        <f>0</f>
        <v>0</v>
      </c>
      <c r="AN569">
        <f>0</f>
        <v>0</v>
      </c>
      <c r="AO569">
        <f>0</f>
        <v>0</v>
      </c>
      <c r="AP569">
        <f>0</f>
        <v>0</v>
      </c>
      <c r="AQ569">
        <f>0</f>
        <v>0</v>
      </c>
      <c r="AR569">
        <f>0</f>
        <v>0</v>
      </c>
      <c r="AS569">
        <f>0</f>
        <v>0</v>
      </c>
      <c r="AT569">
        <f>0</f>
        <v>0</v>
      </c>
      <c r="AU569">
        <f>0</f>
        <v>0</v>
      </c>
      <c r="AV569">
        <f>0</f>
        <v>0</v>
      </c>
      <c r="AW569">
        <f>0</f>
        <v>0</v>
      </c>
      <c r="AX569">
        <f>0</f>
        <v>0</v>
      </c>
      <c r="AY569">
        <f>0</f>
        <v>0</v>
      </c>
      <c r="AZ569">
        <f>0</f>
        <v>0</v>
      </c>
      <c r="BA569">
        <f>0</f>
        <v>0</v>
      </c>
      <c r="BB569">
        <f>0</f>
        <v>0</v>
      </c>
      <c r="BC569">
        <f>0</f>
        <v>0</v>
      </c>
      <c r="BD569">
        <f>0</f>
        <v>0</v>
      </c>
      <c r="BE569">
        <f>0</f>
        <v>0</v>
      </c>
      <c r="BF569">
        <f>0</f>
        <v>0</v>
      </c>
      <c r="BG569">
        <f>0</f>
        <v>0</v>
      </c>
      <c r="BH569">
        <f>0</f>
        <v>0</v>
      </c>
    </row>
    <row r="571" spans="1:60" x14ac:dyDescent="0.25">
      <c r="A571" t="s">
        <v>792</v>
      </c>
      <c r="B571">
        <f t="shared" ref="B571:AG571" si="828">SUM(B565:B569)</f>
        <v>0.60000000000000009</v>
      </c>
      <c r="C571">
        <f t="shared" si="828"/>
        <v>0.60000000000000009</v>
      </c>
      <c r="D571">
        <f t="shared" si="828"/>
        <v>0.60000000000000009</v>
      </c>
      <c r="E571">
        <f t="shared" si="828"/>
        <v>0.60000000000000009</v>
      </c>
      <c r="F571">
        <f t="shared" si="828"/>
        <v>0.60000000000000009</v>
      </c>
      <c r="G571">
        <f t="shared" si="828"/>
        <v>0.60000000000000009</v>
      </c>
      <c r="H571">
        <f t="shared" si="828"/>
        <v>0.60000000000000009</v>
      </c>
      <c r="I571">
        <f t="shared" si="828"/>
        <v>0.60000000000000009</v>
      </c>
      <c r="J571">
        <f t="shared" si="828"/>
        <v>0.60000000000000009</v>
      </c>
      <c r="K571">
        <f t="shared" si="828"/>
        <v>0.60000000000000009</v>
      </c>
      <c r="L571">
        <f t="shared" si="828"/>
        <v>0.60000000000000009</v>
      </c>
      <c r="M571">
        <f t="shared" si="828"/>
        <v>0.60000000000000009</v>
      </c>
      <c r="N571">
        <f t="shared" si="828"/>
        <v>0.60000000000000009</v>
      </c>
      <c r="O571">
        <f t="shared" si="828"/>
        <v>0.60000000000000009</v>
      </c>
      <c r="P571">
        <f t="shared" si="828"/>
        <v>0.60000000000000009</v>
      </c>
      <c r="Q571">
        <f t="shared" si="828"/>
        <v>0.60000000000000009</v>
      </c>
      <c r="R571">
        <f t="shared" si="828"/>
        <v>0.60000000000000009</v>
      </c>
      <c r="S571">
        <f t="shared" si="828"/>
        <v>0.60000000000000009</v>
      </c>
      <c r="T571">
        <f t="shared" si="828"/>
        <v>0.60000000000000009</v>
      </c>
      <c r="U571">
        <f t="shared" si="828"/>
        <v>0.60000000000000009</v>
      </c>
      <c r="V571">
        <f t="shared" si="828"/>
        <v>0.60000000000000009</v>
      </c>
      <c r="W571">
        <f t="shared" si="828"/>
        <v>0.60000000000000009</v>
      </c>
      <c r="X571">
        <f t="shared" si="828"/>
        <v>0.60000000000000009</v>
      </c>
      <c r="Y571">
        <f t="shared" si="828"/>
        <v>0.60000000000000009</v>
      </c>
      <c r="Z571">
        <f t="shared" si="828"/>
        <v>0.60000000000000009</v>
      </c>
      <c r="AA571">
        <f t="shared" si="828"/>
        <v>0.65200000000000014</v>
      </c>
      <c r="AB571">
        <f t="shared" si="828"/>
        <v>0.60000000000000009</v>
      </c>
      <c r="AC571">
        <f t="shared" si="828"/>
        <v>0.60000000000000009</v>
      </c>
      <c r="AD571">
        <f t="shared" si="828"/>
        <v>0.60000000000000009</v>
      </c>
      <c r="AE571">
        <f t="shared" si="828"/>
        <v>0.60000000000000009</v>
      </c>
      <c r="AF571">
        <f t="shared" si="828"/>
        <v>0.60000000000000009</v>
      </c>
      <c r="AG571">
        <f t="shared" si="828"/>
        <v>0.60000000000000009</v>
      </c>
      <c r="AH571">
        <f t="shared" ref="AH571:BH571" si="829">SUM(AH565:AH569)</f>
        <v>0.60000000000000009</v>
      </c>
      <c r="AI571">
        <f t="shared" si="829"/>
        <v>0.60000000000000009</v>
      </c>
      <c r="AJ571">
        <f t="shared" si="829"/>
        <v>0.60000000000000009</v>
      </c>
      <c r="AK571">
        <f t="shared" si="829"/>
        <v>0.60000000000000009</v>
      </c>
      <c r="AL571">
        <f t="shared" si="829"/>
        <v>0.60000000000000009</v>
      </c>
      <c r="AM571">
        <f t="shared" si="829"/>
        <v>0.60000000000000009</v>
      </c>
      <c r="AN571">
        <f t="shared" si="829"/>
        <v>0.60000000000000009</v>
      </c>
      <c r="AO571">
        <f t="shared" si="829"/>
        <v>0.60000000000000009</v>
      </c>
      <c r="AP571">
        <f t="shared" si="829"/>
        <v>0.60000000000000009</v>
      </c>
      <c r="AQ571">
        <f t="shared" si="829"/>
        <v>0.60000000000000009</v>
      </c>
      <c r="AR571">
        <f t="shared" si="829"/>
        <v>0.60000000000000009</v>
      </c>
      <c r="AS571">
        <f t="shared" si="829"/>
        <v>0.60000000000000009</v>
      </c>
      <c r="AT571">
        <f t="shared" si="829"/>
        <v>0.60000000000000009</v>
      </c>
      <c r="AU571">
        <f t="shared" si="829"/>
        <v>0.60000000000000009</v>
      </c>
      <c r="AV571">
        <f t="shared" si="829"/>
        <v>0.60000000000000009</v>
      </c>
      <c r="AW571">
        <f t="shared" si="829"/>
        <v>0.60000000000000009</v>
      </c>
      <c r="AX571">
        <f t="shared" si="829"/>
        <v>0.60000000000000009</v>
      </c>
      <c r="AY571">
        <f t="shared" si="829"/>
        <v>0.60000000000000009</v>
      </c>
      <c r="AZ571">
        <f t="shared" si="829"/>
        <v>0.60000000000000009</v>
      </c>
      <c r="BA571">
        <f t="shared" si="829"/>
        <v>0.60000000000000009</v>
      </c>
      <c r="BB571">
        <f t="shared" si="829"/>
        <v>0.60000000000000009</v>
      </c>
      <c r="BC571">
        <f t="shared" si="829"/>
        <v>0.60000000000000009</v>
      </c>
      <c r="BD571">
        <f t="shared" si="829"/>
        <v>0.60000000000000009</v>
      </c>
      <c r="BE571">
        <f t="shared" si="829"/>
        <v>0.60000000000000009</v>
      </c>
      <c r="BF571">
        <f t="shared" si="829"/>
        <v>0.60000000000000009</v>
      </c>
      <c r="BG571">
        <f t="shared" si="829"/>
        <v>0.60000000000000009</v>
      </c>
      <c r="BH571">
        <f t="shared" si="829"/>
        <v>0.60000000000000009</v>
      </c>
    </row>
    <row r="572" spans="1:60" x14ac:dyDescent="0.25">
      <c r="A572" t="s">
        <v>793</v>
      </c>
      <c r="B572">
        <f t="shared" ref="B572:AG572" si="830">B427*(1-B571)+SUM(B566:B569)</f>
        <v>0.11920000850540835</v>
      </c>
      <c r="C572">
        <f t="shared" si="830"/>
        <v>0.11922640850540833</v>
      </c>
      <c r="D572">
        <f t="shared" si="830"/>
        <v>0.11920000850540835</v>
      </c>
      <c r="E572">
        <f t="shared" si="830"/>
        <v>0.11924357580762428</v>
      </c>
      <c r="F572">
        <f t="shared" si="830"/>
        <v>0.11920000850540835</v>
      </c>
      <c r="G572">
        <f t="shared" si="830"/>
        <v>0.11920000850540835</v>
      </c>
      <c r="H572">
        <f t="shared" si="830"/>
        <v>0.11920000850540835</v>
      </c>
      <c r="I572">
        <f t="shared" si="830"/>
        <v>0.11920000850540835</v>
      </c>
      <c r="J572">
        <f t="shared" si="830"/>
        <v>0.11920000850540835</v>
      </c>
      <c r="K572">
        <f t="shared" si="830"/>
        <v>0.11920000850540835</v>
      </c>
      <c r="L572">
        <f t="shared" si="830"/>
        <v>0.11920000850540835</v>
      </c>
      <c r="M572">
        <f t="shared" si="830"/>
        <v>0.11920000850540835</v>
      </c>
      <c r="N572">
        <f t="shared" si="830"/>
        <v>0.11920000850540835</v>
      </c>
      <c r="O572">
        <f t="shared" si="830"/>
        <v>0.11920000850540835</v>
      </c>
      <c r="P572">
        <f t="shared" si="830"/>
        <v>0.11920000850540835</v>
      </c>
      <c r="Q572">
        <f t="shared" si="830"/>
        <v>0.11920000850540835</v>
      </c>
      <c r="R572">
        <f t="shared" si="830"/>
        <v>0.11920000850540835</v>
      </c>
      <c r="S572">
        <f t="shared" si="830"/>
        <v>0.11920000850540835</v>
      </c>
      <c r="T572">
        <f t="shared" si="830"/>
        <v>0.11920000850540835</v>
      </c>
      <c r="U572">
        <f t="shared" si="830"/>
        <v>0.10920000850540834</v>
      </c>
      <c r="V572">
        <f t="shared" si="830"/>
        <v>0.10920000850540834</v>
      </c>
      <c r="W572">
        <f t="shared" si="830"/>
        <v>0.11920000850540835</v>
      </c>
      <c r="X572">
        <f t="shared" si="830"/>
        <v>0.11920000850540835</v>
      </c>
      <c r="Y572">
        <f t="shared" si="830"/>
        <v>0.11920000850540835</v>
      </c>
      <c r="Z572">
        <f t="shared" si="830"/>
        <v>0.11920000850540835</v>
      </c>
      <c r="AA572">
        <f t="shared" si="830"/>
        <v>0.23370400739970526</v>
      </c>
      <c r="AB572">
        <f t="shared" si="830"/>
        <v>0.11920000850540835</v>
      </c>
      <c r="AC572">
        <f t="shared" si="830"/>
        <v>0.11920000850540835</v>
      </c>
      <c r="AD572">
        <f t="shared" si="830"/>
        <v>0.11920000850540835</v>
      </c>
      <c r="AE572">
        <f t="shared" si="830"/>
        <v>0.11920000850540835</v>
      </c>
      <c r="AF572">
        <f t="shared" si="830"/>
        <v>0.11920000850540835</v>
      </c>
      <c r="AG572">
        <f t="shared" si="830"/>
        <v>0.11920000850540835</v>
      </c>
      <c r="AH572">
        <f t="shared" ref="AH572:BH572" si="831">AH427*(1-AH571)+SUM(AH566:AH569)</f>
        <v>0.11920000850540835</v>
      </c>
      <c r="AI572">
        <f t="shared" si="831"/>
        <v>0.11920000850540835</v>
      </c>
      <c r="AJ572">
        <f t="shared" si="831"/>
        <v>0.11920000850540835</v>
      </c>
      <c r="AK572">
        <f t="shared" si="831"/>
        <v>0.11920000850540835</v>
      </c>
      <c r="AL572">
        <f t="shared" si="831"/>
        <v>0.11920000850540835</v>
      </c>
      <c r="AM572">
        <f t="shared" si="831"/>
        <v>0.12097728591358652</v>
      </c>
      <c r="AN572">
        <f t="shared" si="831"/>
        <v>0.11920000850540835</v>
      </c>
      <c r="AO572">
        <f t="shared" si="831"/>
        <v>0.12052912931302162</v>
      </c>
      <c r="AP572">
        <f t="shared" si="831"/>
        <v>0.11920000850540835</v>
      </c>
      <c r="AQ572">
        <f t="shared" si="831"/>
        <v>0.11920000850540835</v>
      </c>
      <c r="AR572">
        <f t="shared" si="831"/>
        <v>0.11920000850540835</v>
      </c>
      <c r="AS572">
        <f t="shared" si="831"/>
        <v>0.12920000850540833</v>
      </c>
      <c r="AT572">
        <f t="shared" si="831"/>
        <v>0.11920000850540835</v>
      </c>
      <c r="AU572">
        <f t="shared" si="831"/>
        <v>0.11920000850540835</v>
      </c>
      <c r="AV572">
        <f t="shared" si="831"/>
        <v>0.11920000850540835</v>
      </c>
      <c r="AW572">
        <f t="shared" si="831"/>
        <v>0.11920000850540835</v>
      </c>
      <c r="AX572">
        <f t="shared" si="831"/>
        <v>0.11920000850540835</v>
      </c>
      <c r="AY572">
        <f t="shared" si="831"/>
        <v>0.11920000850540835</v>
      </c>
      <c r="AZ572">
        <f t="shared" si="831"/>
        <v>0.11920000850540835</v>
      </c>
      <c r="BA572">
        <f t="shared" si="831"/>
        <v>0.11920000850540835</v>
      </c>
      <c r="BB572">
        <f t="shared" si="831"/>
        <v>0.11920000850540835</v>
      </c>
      <c r="BC572">
        <f t="shared" si="831"/>
        <v>0.11920000850540835</v>
      </c>
      <c r="BD572">
        <f t="shared" si="831"/>
        <v>0.11920000850540835</v>
      </c>
      <c r="BE572">
        <f t="shared" si="831"/>
        <v>0.11920000850540835</v>
      </c>
      <c r="BF572">
        <f t="shared" si="831"/>
        <v>0.11920000850540835</v>
      </c>
      <c r="BG572">
        <f t="shared" si="831"/>
        <v>0.11920000850540835</v>
      </c>
      <c r="BH572">
        <f t="shared" si="831"/>
        <v>0.11920000850540835</v>
      </c>
    </row>
    <row r="573" spans="1:60" x14ac:dyDescent="0.25">
      <c r="A573" t="s">
        <v>794</v>
      </c>
      <c r="B573">
        <f t="shared" ref="B573:AG573" si="832">B427*(1-B572)+SUM(B567:B569)</f>
        <v>0.26247841619429735</v>
      </c>
      <c r="C573">
        <f t="shared" si="832"/>
        <v>0.26252868005077462</v>
      </c>
      <c r="D573">
        <f t="shared" si="832"/>
        <v>0.26247841619429735</v>
      </c>
      <c r="E573">
        <f t="shared" si="832"/>
        <v>0.26256136359058918</v>
      </c>
      <c r="F573">
        <f t="shared" si="832"/>
        <v>0.26247841619429735</v>
      </c>
      <c r="G573">
        <f t="shared" si="832"/>
        <v>0.26247841619429735</v>
      </c>
      <c r="H573">
        <f t="shared" si="832"/>
        <v>0.26247841619429735</v>
      </c>
      <c r="I573">
        <f t="shared" si="832"/>
        <v>0.26247841619429735</v>
      </c>
      <c r="J573">
        <f t="shared" si="832"/>
        <v>0.26247841619429735</v>
      </c>
      <c r="K573">
        <f t="shared" si="832"/>
        <v>0.26247841619429735</v>
      </c>
      <c r="L573">
        <f t="shared" si="832"/>
        <v>0.26247841619429735</v>
      </c>
      <c r="M573">
        <f t="shared" si="832"/>
        <v>0.26247841619429735</v>
      </c>
      <c r="N573">
        <f t="shared" si="832"/>
        <v>0.26247841619429735</v>
      </c>
      <c r="O573">
        <f t="shared" si="832"/>
        <v>0.26247841619429735</v>
      </c>
      <c r="P573">
        <f t="shared" si="832"/>
        <v>0.26247841619429735</v>
      </c>
      <c r="Q573">
        <f t="shared" si="832"/>
        <v>0.26247841619429735</v>
      </c>
      <c r="R573">
        <f t="shared" si="832"/>
        <v>0.26247841619429735</v>
      </c>
      <c r="S573">
        <f t="shared" si="832"/>
        <v>0.26247841619429735</v>
      </c>
      <c r="T573">
        <f t="shared" si="832"/>
        <v>0.26247841619429735</v>
      </c>
      <c r="U573">
        <f t="shared" si="832"/>
        <v>0.24318841661956778</v>
      </c>
      <c r="V573">
        <f t="shared" si="832"/>
        <v>0.24318841661956778</v>
      </c>
      <c r="W573">
        <f t="shared" si="832"/>
        <v>0.26247841619429735</v>
      </c>
      <c r="X573">
        <f t="shared" si="832"/>
        <v>0.26247841619429735</v>
      </c>
      <c r="Y573">
        <f t="shared" si="832"/>
        <v>0.26247841619429735</v>
      </c>
      <c r="Z573">
        <f t="shared" si="832"/>
        <v>0.26247841619429735</v>
      </c>
      <c r="AA573">
        <f t="shared" si="832"/>
        <v>0.35835622208903872</v>
      </c>
      <c r="AB573">
        <f t="shared" si="832"/>
        <v>0.26247841619429735</v>
      </c>
      <c r="AC573">
        <f t="shared" si="832"/>
        <v>0.26247841619429735</v>
      </c>
      <c r="AD573">
        <f t="shared" si="832"/>
        <v>0.26247841619429735</v>
      </c>
      <c r="AE573">
        <f t="shared" si="832"/>
        <v>0.26247841619429735</v>
      </c>
      <c r="AF573">
        <f t="shared" si="832"/>
        <v>0.26247841619429735</v>
      </c>
      <c r="AG573">
        <f t="shared" si="832"/>
        <v>0.26247841619429735</v>
      </c>
      <c r="AH573">
        <f t="shared" ref="AH573:BH573" si="833">AH427*(1-AH572)+SUM(AH567:AH569)</f>
        <v>0.26247841619429735</v>
      </c>
      <c r="AI573">
        <f t="shared" si="833"/>
        <v>0.26247841619429735</v>
      </c>
      <c r="AJ573">
        <f t="shared" si="833"/>
        <v>0.26247841619429735</v>
      </c>
      <c r="AK573">
        <f t="shared" si="833"/>
        <v>0.26247841619429735</v>
      </c>
      <c r="AL573">
        <f t="shared" si="833"/>
        <v>0.26247841619429735</v>
      </c>
      <c r="AM573">
        <f t="shared" si="833"/>
        <v>0.26585445551642223</v>
      </c>
      <c r="AN573">
        <f t="shared" si="833"/>
        <v>0.26247841619429735</v>
      </c>
      <c r="AO573">
        <f t="shared" si="833"/>
        <v>0.26500464575016636</v>
      </c>
      <c r="AP573">
        <f t="shared" si="833"/>
        <v>0.26247841619429735</v>
      </c>
      <c r="AQ573">
        <f t="shared" si="833"/>
        <v>0.26247841619429735</v>
      </c>
      <c r="AR573">
        <f t="shared" si="833"/>
        <v>0.26247841619429735</v>
      </c>
      <c r="AS573">
        <f t="shared" si="833"/>
        <v>0.28126841576902689</v>
      </c>
      <c r="AT573">
        <f t="shared" si="833"/>
        <v>0.26247841619429735</v>
      </c>
      <c r="AU573">
        <f t="shared" si="833"/>
        <v>0.26247841619429735</v>
      </c>
      <c r="AV573">
        <f t="shared" si="833"/>
        <v>0.26247841619429735</v>
      </c>
      <c r="AW573">
        <f t="shared" si="833"/>
        <v>0.26247841619429735</v>
      </c>
      <c r="AX573">
        <f t="shared" si="833"/>
        <v>0.26247841619429735</v>
      </c>
      <c r="AY573">
        <f t="shared" si="833"/>
        <v>0.26247841619429735</v>
      </c>
      <c r="AZ573">
        <f t="shared" si="833"/>
        <v>0.26247841619429735</v>
      </c>
      <c r="BA573">
        <f t="shared" si="833"/>
        <v>0.26247841619429735</v>
      </c>
      <c r="BB573">
        <f t="shared" si="833"/>
        <v>0.26247841619429735</v>
      </c>
      <c r="BC573">
        <f t="shared" si="833"/>
        <v>0.26247841619429735</v>
      </c>
      <c r="BD573">
        <f t="shared" si="833"/>
        <v>0.26247841619429735</v>
      </c>
      <c r="BE573">
        <f t="shared" si="833"/>
        <v>0.26247841619429735</v>
      </c>
      <c r="BF573">
        <f t="shared" si="833"/>
        <v>0.26247841619429735</v>
      </c>
      <c r="BG573">
        <f t="shared" si="833"/>
        <v>0.26247841619429735</v>
      </c>
      <c r="BH573">
        <f t="shared" si="833"/>
        <v>0.26247841619429735</v>
      </c>
    </row>
    <row r="574" spans="1:60" x14ac:dyDescent="0.25">
      <c r="A574" t="s">
        <v>795</v>
      </c>
      <c r="B574">
        <f t="shared" ref="B574:AG574" si="834">B427*(1-B573)+SUM(B568:B569)</f>
        <v>0.21978144765640503</v>
      </c>
      <c r="C574">
        <f t="shared" si="834"/>
        <v>0.21981514213322262</v>
      </c>
      <c r="D574">
        <f t="shared" si="834"/>
        <v>0.21978144765640503</v>
      </c>
      <c r="E574">
        <f t="shared" si="834"/>
        <v>0.21983704986039168</v>
      </c>
      <c r="F574">
        <f t="shared" si="834"/>
        <v>0.21978144765640503</v>
      </c>
      <c r="G574">
        <f t="shared" si="834"/>
        <v>0.21978144765640503</v>
      </c>
      <c r="H574">
        <f t="shared" si="834"/>
        <v>0.21978144765640503</v>
      </c>
      <c r="I574">
        <f t="shared" si="834"/>
        <v>0.21978144765640503</v>
      </c>
      <c r="J574">
        <f t="shared" si="834"/>
        <v>0.21978144765640503</v>
      </c>
      <c r="K574">
        <f t="shared" si="834"/>
        <v>0.21978144765640503</v>
      </c>
      <c r="L574">
        <f t="shared" si="834"/>
        <v>0.21978144765640503</v>
      </c>
      <c r="M574">
        <f t="shared" si="834"/>
        <v>0.21978144765640503</v>
      </c>
      <c r="N574">
        <f t="shared" si="834"/>
        <v>0.21978144765640503</v>
      </c>
      <c r="O574">
        <f t="shared" si="834"/>
        <v>0.21978144765640503</v>
      </c>
      <c r="P574">
        <f t="shared" si="834"/>
        <v>0.21978144765640503</v>
      </c>
      <c r="Q574">
        <f t="shared" si="834"/>
        <v>0.21978144765640503</v>
      </c>
      <c r="R574">
        <f t="shared" si="834"/>
        <v>0.21978144765640503</v>
      </c>
      <c r="S574">
        <f t="shared" si="834"/>
        <v>0.21978144765640503</v>
      </c>
      <c r="T574">
        <f t="shared" si="834"/>
        <v>0.21978144765640503</v>
      </c>
      <c r="U574">
        <f t="shared" si="834"/>
        <v>0.20660957835533691</v>
      </c>
      <c r="V574">
        <f t="shared" si="834"/>
        <v>0.20660957835533691</v>
      </c>
      <c r="W574">
        <f t="shared" si="834"/>
        <v>0.21978144765640503</v>
      </c>
      <c r="X574">
        <f t="shared" si="834"/>
        <v>0.21978144765640503</v>
      </c>
      <c r="Y574">
        <f t="shared" si="834"/>
        <v>0.21978144765640503</v>
      </c>
      <c r="Z574">
        <f t="shared" si="834"/>
        <v>0.21978144765640503</v>
      </c>
      <c r="AA574">
        <f t="shared" si="834"/>
        <v>0.26920985946107234</v>
      </c>
      <c r="AB574">
        <f t="shared" si="834"/>
        <v>0.21978144765640503</v>
      </c>
      <c r="AC574">
        <f t="shared" si="834"/>
        <v>0.21978144765640503</v>
      </c>
      <c r="AD574">
        <f t="shared" si="834"/>
        <v>0.21978144765640503</v>
      </c>
      <c r="AE574">
        <f t="shared" si="834"/>
        <v>0.21978144765640503</v>
      </c>
      <c r="AF574">
        <f t="shared" si="834"/>
        <v>0.21978144765640503</v>
      </c>
      <c r="AG574">
        <f t="shared" si="834"/>
        <v>0.21978144765640503</v>
      </c>
      <c r="AH574">
        <f t="shared" ref="AH574:BH574" si="835">AH427*(1-AH573)+SUM(AH568:AH569)</f>
        <v>0.21978144765640503</v>
      </c>
      <c r="AI574">
        <f t="shared" si="835"/>
        <v>0.21978144765640503</v>
      </c>
      <c r="AJ574">
        <f t="shared" si="835"/>
        <v>0.21978144765640503</v>
      </c>
      <c r="AK574">
        <f t="shared" si="835"/>
        <v>0.21978144765640503</v>
      </c>
      <c r="AL574">
        <f t="shared" si="835"/>
        <v>0.21978144765640503</v>
      </c>
      <c r="AM574">
        <f t="shared" si="835"/>
        <v>0.22203733859293864</v>
      </c>
      <c r="AN574">
        <f t="shared" si="835"/>
        <v>0.21978144765640503</v>
      </c>
      <c r="AO574">
        <f t="shared" si="835"/>
        <v>0.22147087524212089</v>
      </c>
      <c r="AP574">
        <f t="shared" si="835"/>
        <v>0.21978144765640503</v>
      </c>
      <c r="AQ574">
        <f t="shared" si="835"/>
        <v>0.21978144765640503</v>
      </c>
      <c r="AR574">
        <f t="shared" si="835"/>
        <v>0.21978144765640503</v>
      </c>
      <c r="AS574">
        <f t="shared" si="835"/>
        <v>0.23215031698936839</v>
      </c>
      <c r="AT574">
        <f t="shared" si="835"/>
        <v>0.21978144765640503</v>
      </c>
      <c r="AU574">
        <f t="shared" si="835"/>
        <v>0.21978144765640503</v>
      </c>
      <c r="AV574">
        <f t="shared" si="835"/>
        <v>0.21978144765640503</v>
      </c>
      <c r="AW574">
        <f t="shared" si="835"/>
        <v>0.21978144765640503</v>
      </c>
      <c r="AX574">
        <f t="shared" si="835"/>
        <v>0.21978144765640503</v>
      </c>
      <c r="AY574">
        <f t="shared" si="835"/>
        <v>0.21978144765640503</v>
      </c>
      <c r="AZ574">
        <f t="shared" si="835"/>
        <v>0.21978144765640503</v>
      </c>
      <c r="BA574">
        <f t="shared" si="835"/>
        <v>0.21978144765640503</v>
      </c>
      <c r="BB574">
        <f t="shared" si="835"/>
        <v>0.21978144765640503</v>
      </c>
      <c r="BC574">
        <f t="shared" si="835"/>
        <v>0.21978144765640503</v>
      </c>
      <c r="BD574">
        <f t="shared" si="835"/>
        <v>0.21978144765640503</v>
      </c>
      <c r="BE574">
        <f t="shared" si="835"/>
        <v>0.21978144765640503</v>
      </c>
      <c r="BF574">
        <f t="shared" si="835"/>
        <v>0.21978144765640503</v>
      </c>
      <c r="BG574">
        <f t="shared" si="835"/>
        <v>0.21978144765640503</v>
      </c>
      <c r="BH574">
        <f t="shared" si="835"/>
        <v>0.21978144765640503</v>
      </c>
    </row>
    <row r="575" spans="1:60" x14ac:dyDescent="0.25">
      <c r="A575" t="s">
        <v>796</v>
      </c>
      <c r="B575">
        <f t="shared" ref="B575:AG575" si="836">B427*(1-B574)+B569</f>
        <v>0.23250514518858481</v>
      </c>
      <c r="C575">
        <f t="shared" si="836"/>
        <v>0.23254659643439587</v>
      </c>
      <c r="D575">
        <f t="shared" si="836"/>
        <v>0.23250514518858481</v>
      </c>
      <c r="E575">
        <f t="shared" si="836"/>
        <v>0.23257354971818051</v>
      </c>
      <c r="F575">
        <f t="shared" si="836"/>
        <v>0.23250514518858481</v>
      </c>
      <c r="G575">
        <f t="shared" si="836"/>
        <v>0.23250514518858481</v>
      </c>
      <c r="H575">
        <f t="shared" si="836"/>
        <v>0.23250514518858481</v>
      </c>
      <c r="I575">
        <f t="shared" si="836"/>
        <v>0.23250514518858481</v>
      </c>
      <c r="J575">
        <f t="shared" si="836"/>
        <v>0.23250514518858481</v>
      </c>
      <c r="K575">
        <f t="shared" si="836"/>
        <v>0.23250514518858481</v>
      </c>
      <c r="L575">
        <f t="shared" si="836"/>
        <v>0.23250514518858481</v>
      </c>
      <c r="M575">
        <f t="shared" si="836"/>
        <v>0.23250514518858481</v>
      </c>
      <c r="N575">
        <f t="shared" si="836"/>
        <v>0.23250514518858481</v>
      </c>
      <c r="O575">
        <f t="shared" si="836"/>
        <v>0.23250514518858481</v>
      </c>
      <c r="P575">
        <f t="shared" si="836"/>
        <v>0.23250514518858481</v>
      </c>
      <c r="Q575">
        <f t="shared" si="836"/>
        <v>0.23250514518858481</v>
      </c>
      <c r="R575">
        <f t="shared" si="836"/>
        <v>0.23250514518858481</v>
      </c>
      <c r="S575">
        <f t="shared" si="836"/>
        <v>0.23250514518858481</v>
      </c>
      <c r="T575">
        <f t="shared" si="836"/>
        <v>0.23250514518858481</v>
      </c>
      <c r="U575">
        <f t="shared" si="836"/>
        <v>0.21659560197926686</v>
      </c>
      <c r="V575">
        <f t="shared" si="836"/>
        <v>0.21659560197926686</v>
      </c>
      <c r="W575">
        <f t="shared" si="836"/>
        <v>0.23250514518858481</v>
      </c>
      <c r="X575">
        <f t="shared" si="836"/>
        <v>0.23250514518858481</v>
      </c>
      <c r="Y575">
        <f t="shared" si="836"/>
        <v>0.23250514518858481</v>
      </c>
      <c r="Z575">
        <f t="shared" si="836"/>
        <v>0.23250514518858481</v>
      </c>
      <c r="AA575">
        <f t="shared" si="836"/>
        <v>0.21777547741977188</v>
      </c>
      <c r="AB575">
        <f t="shared" si="836"/>
        <v>0.23250514518858481</v>
      </c>
      <c r="AC575">
        <f t="shared" si="836"/>
        <v>0.23250514518858481</v>
      </c>
      <c r="AD575">
        <f t="shared" si="836"/>
        <v>0.23250514518858481</v>
      </c>
      <c r="AE575">
        <f t="shared" si="836"/>
        <v>0.23250514518858481</v>
      </c>
      <c r="AF575">
        <f t="shared" si="836"/>
        <v>0.23250514518858481</v>
      </c>
      <c r="AG575">
        <f t="shared" si="836"/>
        <v>0.23250514518858481</v>
      </c>
      <c r="AH575">
        <f t="shared" ref="AH575:BH575" si="837">AH427*(1-AH574)+AH569</f>
        <v>0.23250514518858481</v>
      </c>
      <c r="AI575">
        <f t="shared" si="837"/>
        <v>0.23250514518858481</v>
      </c>
      <c r="AJ575">
        <f t="shared" si="837"/>
        <v>0.23250514518858481</v>
      </c>
      <c r="AK575">
        <f t="shared" si="837"/>
        <v>0.23250514518858481</v>
      </c>
      <c r="AL575">
        <f t="shared" si="837"/>
        <v>0.23250514518858481</v>
      </c>
      <c r="AM575">
        <f t="shared" si="837"/>
        <v>0.23528952829784194</v>
      </c>
      <c r="AN575">
        <f t="shared" si="837"/>
        <v>0.23250514518858481</v>
      </c>
      <c r="AO575">
        <f t="shared" si="837"/>
        <v>0.23458859387973993</v>
      </c>
      <c r="AP575">
        <f t="shared" si="837"/>
        <v>0.23250514518858481</v>
      </c>
      <c r="AQ575">
        <f t="shared" si="837"/>
        <v>0.23250514518858481</v>
      </c>
      <c r="AR575">
        <f t="shared" si="837"/>
        <v>0.23250514518858481</v>
      </c>
      <c r="AS575">
        <f t="shared" si="837"/>
        <v>0.24801546393962179</v>
      </c>
      <c r="AT575">
        <f t="shared" si="837"/>
        <v>0.23250514518858481</v>
      </c>
      <c r="AU575">
        <f t="shared" si="837"/>
        <v>0.23250514518858481</v>
      </c>
      <c r="AV575">
        <f t="shared" si="837"/>
        <v>0.23250514518858481</v>
      </c>
      <c r="AW575">
        <f t="shared" si="837"/>
        <v>0.23250514518858481</v>
      </c>
      <c r="AX575">
        <f t="shared" si="837"/>
        <v>0.23250514518858481</v>
      </c>
      <c r="AY575">
        <f t="shared" si="837"/>
        <v>0.23250514518858481</v>
      </c>
      <c r="AZ575">
        <f t="shared" si="837"/>
        <v>0.23250514518858481</v>
      </c>
      <c r="BA575">
        <f t="shared" si="837"/>
        <v>0.23250514518858481</v>
      </c>
      <c r="BB575">
        <f t="shared" si="837"/>
        <v>0.23250514518858481</v>
      </c>
      <c r="BC575">
        <f t="shared" si="837"/>
        <v>0.23250514518858481</v>
      </c>
      <c r="BD575">
        <f t="shared" si="837"/>
        <v>0.23250514518858481</v>
      </c>
      <c r="BE575">
        <f t="shared" si="837"/>
        <v>0.23250514518858481</v>
      </c>
      <c r="BF575">
        <f t="shared" si="837"/>
        <v>0.23250514518858481</v>
      </c>
      <c r="BG575">
        <f t="shared" si="837"/>
        <v>0.23250514518858481</v>
      </c>
      <c r="BH575">
        <f t="shared" si="837"/>
        <v>0.23250514518858481</v>
      </c>
    </row>
    <row r="576" spans="1:60" x14ac:dyDescent="0.25">
      <c r="A576" t="s">
        <v>797</v>
      </c>
      <c r="B576">
        <f t="shared" ref="B576:AG576" si="838">B427*(1-B575)</f>
        <v>0.22871348305344463</v>
      </c>
      <c r="C576">
        <f t="shared" si="838"/>
        <v>0.22875178250594683</v>
      </c>
      <c r="D576">
        <f t="shared" si="838"/>
        <v>0.22871348305344463</v>
      </c>
      <c r="E576">
        <f t="shared" si="838"/>
        <v>0.22877668525239042</v>
      </c>
      <c r="F576">
        <f t="shared" si="838"/>
        <v>0.22871348305344463</v>
      </c>
      <c r="G576">
        <f t="shared" si="838"/>
        <v>0.22871348305344463</v>
      </c>
      <c r="H576">
        <f t="shared" si="838"/>
        <v>0.22871348305344463</v>
      </c>
      <c r="I576">
        <f t="shared" si="838"/>
        <v>0.22871348305344463</v>
      </c>
      <c r="J576">
        <f t="shared" si="838"/>
        <v>0.22871348305344463</v>
      </c>
      <c r="K576">
        <f t="shared" si="838"/>
        <v>0.22871348305344463</v>
      </c>
      <c r="L576">
        <f t="shared" si="838"/>
        <v>0.22871348305344463</v>
      </c>
      <c r="M576">
        <f t="shared" si="838"/>
        <v>0.22871348305344463</v>
      </c>
      <c r="N576">
        <f t="shared" si="838"/>
        <v>0.22871348305344463</v>
      </c>
      <c r="O576">
        <f t="shared" si="838"/>
        <v>0.22871348305344463</v>
      </c>
      <c r="P576">
        <f t="shared" si="838"/>
        <v>0.22871348305344463</v>
      </c>
      <c r="Q576">
        <f t="shared" si="838"/>
        <v>0.22871348305344463</v>
      </c>
      <c r="R576">
        <f t="shared" si="838"/>
        <v>0.22871348305344463</v>
      </c>
      <c r="S576">
        <f t="shared" si="838"/>
        <v>0.22871348305344463</v>
      </c>
      <c r="T576">
        <f t="shared" si="838"/>
        <v>0.22871348305344463</v>
      </c>
      <c r="U576">
        <f t="shared" si="838"/>
        <v>0.21386941731759596</v>
      </c>
      <c r="V576">
        <f t="shared" si="838"/>
        <v>0.21386941731759596</v>
      </c>
      <c r="W576">
        <f t="shared" si="838"/>
        <v>0.22871348305344463</v>
      </c>
      <c r="X576">
        <f t="shared" si="838"/>
        <v>0.22871348305344463</v>
      </c>
      <c r="Y576">
        <f t="shared" si="838"/>
        <v>0.22871348305344463</v>
      </c>
      <c r="Z576">
        <f t="shared" si="838"/>
        <v>0.22871348305344463</v>
      </c>
      <c r="AA576">
        <f t="shared" si="838"/>
        <v>0.23310292436175548</v>
      </c>
      <c r="AB576">
        <f t="shared" si="838"/>
        <v>0.22871348305344463</v>
      </c>
      <c r="AC576">
        <f t="shared" si="838"/>
        <v>0.22871348305344463</v>
      </c>
      <c r="AD576">
        <f t="shared" si="838"/>
        <v>0.22871348305344463</v>
      </c>
      <c r="AE576">
        <f t="shared" si="838"/>
        <v>0.22871348305344463</v>
      </c>
      <c r="AF576">
        <f t="shared" si="838"/>
        <v>0.22871348305344463</v>
      </c>
      <c r="AG576">
        <f t="shared" si="838"/>
        <v>0.22871348305344463</v>
      </c>
      <c r="AH576">
        <f t="shared" ref="AH576:BH576" si="839">AH427*(1-AH575)</f>
        <v>0.22871348305344463</v>
      </c>
      <c r="AI576">
        <f t="shared" si="839"/>
        <v>0.22871348305344463</v>
      </c>
      <c r="AJ576">
        <f t="shared" si="839"/>
        <v>0.22871348305344463</v>
      </c>
      <c r="AK576">
        <f t="shared" si="839"/>
        <v>0.22871348305344463</v>
      </c>
      <c r="AL576">
        <f t="shared" si="839"/>
        <v>0.22871348305344463</v>
      </c>
      <c r="AM576">
        <f t="shared" si="839"/>
        <v>0.23128149344056401</v>
      </c>
      <c r="AN576">
        <f t="shared" si="839"/>
        <v>0.22871348305344463</v>
      </c>
      <c r="AO576">
        <f t="shared" si="839"/>
        <v>0.23063592586482637</v>
      </c>
      <c r="AP576">
        <f t="shared" si="839"/>
        <v>0.22871348305344463</v>
      </c>
      <c r="AQ576">
        <f t="shared" si="839"/>
        <v>0.22871348305344463</v>
      </c>
      <c r="AR576">
        <f t="shared" si="839"/>
        <v>0.22871348305344463</v>
      </c>
      <c r="AS576">
        <f t="shared" si="839"/>
        <v>0.24289102113734104</v>
      </c>
      <c r="AT576">
        <f t="shared" si="839"/>
        <v>0.22871348305344463</v>
      </c>
      <c r="AU576">
        <f t="shared" si="839"/>
        <v>0.22871348305344463</v>
      </c>
      <c r="AV576">
        <f t="shared" si="839"/>
        <v>0.22871348305344463</v>
      </c>
      <c r="AW576">
        <f t="shared" si="839"/>
        <v>0.22871348305344463</v>
      </c>
      <c r="AX576">
        <f t="shared" si="839"/>
        <v>0.22871348305344463</v>
      </c>
      <c r="AY576">
        <f t="shared" si="839"/>
        <v>0.22871348305344463</v>
      </c>
      <c r="AZ576">
        <f t="shared" si="839"/>
        <v>0.22871348305344463</v>
      </c>
      <c r="BA576">
        <f t="shared" si="839"/>
        <v>0.22871348305344463</v>
      </c>
      <c r="BB576">
        <f t="shared" si="839"/>
        <v>0.22871348305344463</v>
      </c>
      <c r="BC576">
        <f t="shared" si="839"/>
        <v>0.22871348305344463</v>
      </c>
      <c r="BD576">
        <f t="shared" si="839"/>
        <v>0.22871348305344463</v>
      </c>
      <c r="BE576">
        <f t="shared" si="839"/>
        <v>0.22871348305344463</v>
      </c>
      <c r="BF576">
        <f t="shared" si="839"/>
        <v>0.22871348305344463</v>
      </c>
      <c r="BG576">
        <f t="shared" si="839"/>
        <v>0.22871348305344463</v>
      </c>
      <c r="BH576">
        <f t="shared" si="839"/>
        <v>0.22871348305344463</v>
      </c>
    </row>
    <row r="578" spans="1:60" x14ac:dyDescent="0.25">
      <c r="A578" t="s">
        <v>798</v>
      </c>
      <c r="B578">
        <f t="shared" ref="B578:AG578" si="840">B565+2*B566+3*B567+4*B568+5*B569</f>
        <v>0.60000000000000009</v>
      </c>
      <c r="C578">
        <f t="shared" si="840"/>
        <v>0.60000000000000009</v>
      </c>
      <c r="D578">
        <f t="shared" si="840"/>
        <v>0.60000000000000009</v>
      </c>
      <c r="E578">
        <f t="shared" si="840"/>
        <v>0.60000000000000009</v>
      </c>
      <c r="F578">
        <f t="shared" si="840"/>
        <v>0.60000000000000009</v>
      </c>
      <c r="G578">
        <f t="shared" si="840"/>
        <v>0.60000000000000009</v>
      </c>
      <c r="H578">
        <f t="shared" si="840"/>
        <v>0.60000000000000009</v>
      </c>
      <c r="I578">
        <f t="shared" si="840"/>
        <v>0.60000000000000009</v>
      </c>
      <c r="J578">
        <f t="shared" si="840"/>
        <v>0.60000000000000009</v>
      </c>
      <c r="K578">
        <f t="shared" si="840"/>
        <v>0.60000000000000009</v>
      </c>
      <c r="L578">
        <f t="shared" si="840"/>
        <v>0.60000000000000009</v>
      </c>
      <c r="M578">
        <f t="shared" si="840"/>
        <v>0.60000000000000009</v>
      </c>
      <c r="N578">
        <f t="shared" si="840"/>
        <v>0.60000000000000009</v>
      </c>
      <c r="O578">
        <f t="shared" si="840"/>
        <v>0.60000000000000009</v>
      </c>
      <c r="P578">
        <f t="shared" si="840"/>
        <v>0.60000000000000009</v>
      </c>
      <c r="Q578">
        <f t="shared" si="840"/>
        <v>0.60000000000000009</v>
      </c>
      <c r="R578">
        <f t="shared" si="840"/>
        <v>0.60000000000000009</v>
      </c>
      <c r="S578">
        <f t="shared" si="840"/>
        <v>0.60000000000000009</v>
      </c>
      <c r="T578">
        <f t="shared" si="840"/>
        <v>0.60000000000000009</v>
      </c>
      <c r="U578">
        <f t="shared" si="840"/>
        <v>0.60000000000000009</v>
      </c>
      <c r="V578">
        <f t="shared" si="840"/>
        <v>0.60000000000000009</v>
      </c>
      <c r="W578">
        <f t="shared" si="840"/>
        <v>0.60000000000000009</v>
      </c>
      <c r="X578">
        <f t="shared" si="840"/>
        <v>0.60000000000000009</v>
      </c>
      <c r="Y578">
        <f t="shared" si="840"/>
        <v>0.60000000000000009</v>
      </c>
      <c r="Z578">
        <f t="shared" si="840"/>
        <v>0.60000000000000009</v>
      </c>
      <c r="AA578">
        <f t="shared" si="840"/>
        <v>0.99</v>
      </c>
      <c r="AB578">
        <f t="shared" si="840"/>
        <v>0.60000000000000009</v>
      </c>
      <c r="AC578">
        <f t="shared" si="840"/>
        <v>0.60000000000000009</v>
      </c>
      <c r="AD578">
        <f t="shared" si="840"/>
        <v>0.60000000000000009</v>
      </c>
      <c r="AE578">
        <f t="shared" si="840"/>
        <v>0.60000000000000009</v>
      </c>
      <c r="AF578">
        <f t="shared" si="840"/>
        <v>0.60000000000000009</v>
      </c>
      <c r="AG578">
        <f t="shared" si="840"/>
        <v>0.60000000000000009</v>
      </c>
      <c r="AH578">
        <f t="shared" ref="AH578:BH578" si="841">AH565+2*AH566+3*AH567+4*AH568+5*AH569</f>
        <v>0.60000000000000009</v>
      </c>
      <c r="AI578">
        <f t="shared" si="841"/>
        <v>0.60000000000000009</v>
      </c>
      <c r="AJ578">
        <f t="shared" si="841"/>
        <v>0.60000000000000009</v>
      </c>
      <c r="AK578">
        <f t="shared" si="841"/>
        <v>0.60000000000000009</v>
      </c>
      <c r="AL578">
        <f t="shared" si="841"/>
        <v>0.60000000000000009</v>
      </c>
      <c r="AM578">
        <f t="shared" si="841"/>
        <v>0.60000000000000009</v>
      </c>
      <c r="AN578">
        <f t="shared" si="841"/>
        <v>0.60000000000000009</v>
      </c>
      <c r="AO578">
        <f t="shared" si="841"/>
        <v>0.60000000000000009</v>
      </c>
      <c r="AP578">
        <f t="shared" si="841"/>
        <v>0.60000000000000009</v>
      </c>
      <c r="AQ578">
        <f t="shared" si="841"/>
        <v>0.60000000000000009</v>
      </c>
      <c r="AR578">
        <f t="shared" si="841"/>
        <v>0.60000000000000009</v>
      </c>
      <c r="AS578">
        <f t="shared" si="841"/>
        <v>0.60000000000000009</v>
      </c>
      <c r="AT578">
        <f t="shared" si="841"/>
        <v>0.60000000000000009</v>
      </c>
      <c r="AU578">
        <f t="shared" si="841"/>
        <v>0.60000000000000009</v>
      </c>
      <c r="AV578">
        <f t="shared" si="841"/>
        <v>0.60000000000000009</v>
      </c>
      <c r="AW578">
        <f t="shared" si="841"/>
        <v>0.60000000000000009</v>
      </c>
      <c r="AX578">
        <f t="shared" si="841"/>
        <v>0.60000000000000009</v>
      </c>
      <c r="AY578">
        <f t="shared" si="841"/>
        <v>0.60000000000000009</v>
      </c>
      <c r="AZ578">
        <f t="shared" si="841"/>
        <v>0.60000000000000009</v>
      </c>
      <c r="BA578">
        <f t="shared" si="841"/>
        <v>0.60000000000000009</v>
      </c>
      <c r="BB578">
        <f t="shared" si="841"/>
        <v>0.60000000000000009</v>
      </c>
      <c r="BC578">
        <f t="shared" si="841"/>
        <v>0.60000000000000009</v>
      </c>
      <c r="BD578">
        <f t="shared" si="841"/>
        <v>0.60000000000000009</v>
      </c>
      <c r="BE578">
        <f t="shared" si="841"/>
        <v>0.60000000000000009</v>
      </c>
      <c r="BF578">
        <f t="shared" si="841"/>
        <v>0.60000000000000009</v>
      </c>
      <c r="BG578">
        <f t="shared" si="841"/>
        <v>0.60000000000000009</v>
      </c>
      <c r="BH578">
        <f t="shared" si="841"/>
        <v>0.60000000000000009</v>
      </c>
    </row>
    <row r="579" spans="1:60" x14ac:dyDescent="0.25">
      <c r="A579" t="s">
        <v>799</v>
      </c>
      <c r="B579">
        <f t="shared" ref="B579:AG579" si="842">(1-B571)*B427+1*B566+2*B567+3*B568+4*B569</f>
        <v>0.11920000850540835</v>
      </c>
      <c r="C579">
        <f t="shared" si="842"/>
        <v>0.11922640850540833</v>
      </c>
      <c r="D579">
        <f t="shared" si="842"/>
        <v>0.11920000850540835</v>
      </c>
      <c r="E579">
        <f t="shared" si="842"/>
        <v>0.11924357580762428</v>
      </c>
      <c r="F579">
        <f t="shared" si="842"/>
        <v>0.11920000850540835</v>
      </c>
      <c r="G579">
        <f t="shared" si="842"/>
        <v>0.11920000850540835</v>
      </c>
      <c r="H579">
        <f t="shared" si="842"/>
        <v>0.11920000850540835</v>
      </c>
      <c r="I579">
        <f t="shared" si="842"/>
        <v>0.11920000850540835</v>
      </c>
      <c r="J579">
        <f t="shared" si="842"/>
        <v>0.11920000850540835</v>
      </c>
      <c r="K579">
        <f t="shared" si="842"/>
        <v>0.11920000850540835</v>
      </c>
      <c r="L579">
        <f t="shared" si="842"/>
        <v>0.11920000850540835</v>
      </c>
      <c r="M579">
        <f t="shared" si="842"/>
        <v>0.11920000850540835</v>
      </c>
      <c r="N579">
        <f t="shared" si="842"/>
        <v>0.11920000850540835</v>
      </c>
      <c r="O579">
        <f t="shared" si="842"/>
        <v>0.11920000850540835</v>
      </c>
      <c r="P579">
        <f t="shared" si="842"/>
        <v>0.11920000850540835</v>
      </c>
      <c r="Q579">
        <f t="shared" si="842"/>
        <v>0.11920000850540835</v>
      </c>
      <c r="R579">
        <f t="shared" si="842"/>
        <v>0.11920000850540835</v>
      </c>
      <c r="S579">
        <f t="shared" si="842"/>
        <v>0.11920000850540835</v>
      </c>
      <c r="T579">
        <f t="shared" si="842"/>
        <v>0.11920000850540835</v>
      </c>
      <c r="U579">
        <f t="shared" si="842"/>
        <v>0.10920000850540834</v>
      </c>
      <c r="V579">
        <f t="shared" si="842"/>
        <v>0.10920000850540834</v>
      </c>
      <c r="W579">
        <f t="shared" si="842"/>
        <v>0.11920000850540835</v>
      </c>
      <c r="X579">
        <f t="shared" si="842"/>
        <v>0.11920000850540835</v>
      </c>
      <c r="Y579">
        <f t="shared" si="842"/>
        <v>0.11920000850540835</v>
      </c>
      <c r="Z579">
        <f t="shared" si="842"/>
        <v>0.11920000850540835</v>
      </c>
      <c r="AA579">
        <f t="shared" si="842"/>
        <v>0.44170400739970528</v>
      </c>
      <c r="AB579">
        <f t="shared" si="842"/>
        <v>0.11920000850540835</v>
      </c>
      <c r="AC579">
        <f t="shared" si="842"/>
        <v>0.11920000850540835</v>
      </c>
      <c r="AD579">
        <f t="shared" si="842"/>
        <v>0.11920000850540835</v>
      </c>
      <c r="AE579">
        <f t="shared" si="842"/>
        <v>0.11920000850540835</v>
      </c>
      <c r="AF579">
        <f t="shared" si="842"/>
        <v>0.11920000850540835</v>
      </c>
      <c r="AG579">
        <f t="shared" si="842"/>
        <v>0.11920000850540835</v>
      </c>
      <c r="AH579">
        <f t="shared" ref="AH579:BH579" si="843">(1-AH571)*AH427+1*AH566+2*AH567+3*AH568+4*AH569</f>
        <v>0.11920000850540835</v>
      </c>
      <c r="AI579">
        <f t="shared" si="843"/>
        <v>0.11920000850540835</v>
      </c>
      <c r="AJ579">
        <f t="shared" si="843"/>
        <v>0.11920000850540835</v>
      </c>
      <c r="AK579">
        <f t="shared" si="843"/>
        <v>0.11920000850540835</v>
      </c>
      <c r="AL579">
        <f t="shared" si="843"/>
        <v>0.11920000850540835</v>
      </c>
      <c r="AM579">
        <f t="shared" si="843"/>
        <v>0.12097728591358652</v>
      </c>
      <c r="AN579">
        <f t="shared" si="843"/>
        <v>0.11920000850540835</v>
      </c>
      <c r="AO579">
        <f t="shared" si="843"/>
        <v>0.12052912931302162</v>
      </c>
      <c r="AP579">
        <f t="shared" si="843"/>
        <v>0.11920000850540835</v>
      </c>
      <c r="AQ579">
        <f t="shared" si="843"/>
        <v>0.11920000850540835</v>
      </c>
      <c r="AR579">
        <f t="shared" si="843"/>
        <v>0.11920000850540835</v>
      </c>
      <c r="AS579">
        <f t="shared" si="843"/>
        <v>0.12920000850540833</v>
      </c>
      <c r="AT579">
        <f t="shared" si="843"/>
        <v>0.11920000850540835</v>
      </c>
      <c r="AU579">
        <f t="shared" si="843"/>
        <v>0.11920000850540835</v>
      </c>
      <c r="AV579">
        <f t="shared" si="843"/>
        <v>0.11920000850540835</v>
      </c>
      <c r="AW579">
        <f t="shared" si="843"/>
        <v>0.11920000850540835</v>
      </c>
      <c r="AX579">
        <f t="shared" si="843"/>
        <v>0.11920000850540835</v>
      </c>
      <c r="AY579">
        <f t="shared" si="843"/>
        <v>0.11920000850540835</v>
      </c>
      <c r="AZ579">
        <f t="shared" si="843"/>
        <v>0.11920000850540835</v>
      </c>
      <c r="BA579">
        <f t="shared" si="843"/>
        <v>0.11920000850540835</v>
      </c>
      <c r="BB579">
        <f t="shared" si="843"/>
        <v>0.11920000850540835</v>
      </c>
      <c r="BC579">
        <f t="shared" si="843"/>
        <v>0.11920000850540835</v>
      </c>
      <c r="BD579">
        <f t="shared" si="843"/>
        <v>0.11920000850540835</v>
      </c>
      <c r="BE579">
        <f t="shared" si="843"/>
        <v>0.11920000850540835</v>
      </c>
      <c r="BF579">
        <f t="shared" si="843"/>
        <v>0.11920000850540835</v>
      </c>
      <c r="BG579">
        <f t="shared" si="843"/>
        <v>0.11920000850540835</v>
      </c>
      <c r="BH579">
        <f t="shared" si="843"/>
        <v>0.11920000850540835</v>
      </c>
    </row>
    <row r="580" spans="1:60" x14ac:dyDescent="0.25">
      <c r="A580" t="s">
        <v>800</v>
      </c>
      <c r="B580">
        <f t="shared" ref="B580:AG580" si="844">(1-B572)*B427+B567+2*B568+3*B569</f>
        <v>0.26247841619429735</v>
      </c>
      <c r="C580">
        <f t="shared" si="844"/>
        <v>0.26252868005077462</v>
      </c>
      <c r="D580">
        <f t="shared" si="844"/>
        <v>0.26247841619429735</v>
      </c>
      <c r="E580">
        <f t="shared" si="844"/>
        <v>0.26256136359058918</v>
      </c>
      <c r="F580">
        <f t="shared" si="844"/>
        <v>0.26247841619429735</v>
      </c>
      <c r="G580">
        <f t="shared" si="844"/>
        <v>0.26247841619429735</v>
      </c>
      <c r="H580">
        <f t="shared" si="844"/>
        <v>0.26247841619429735</v>
      </c>
      <c r="I580">
        <f t="shared" si="844"/>
        <v>0.26247841619429735</v>
      </c>
      <c r="J580">
        <f t="shared" si="844"/>
        <v>0.26247841619429735</v>
      </c>
      <c r="K580">
        <f t="shared" si="844"/>
        <v>0.26247841619429735</v>
      </c>
      <c r="L580">
        <f t="shared" si="844"/>
        <v>0.26247841619429735</v>
      </c>
      <c r="M580">
        <f t="shared" si="844"/>
        <v>0.26247841619429735</v>
      </c>
      <c r="N580">
        <f t="shared" si="844"/>
        <v>0.26247841619429735</v>
      </c>
      <c r="O580">
        <f t="shared" si="844"/>
        <v>0.26247841619429735</v>
      </c>
      <c r="P580">
        <f t="shared" si="844"/>
        <v>0.26247841619429735</v>
      </c>
      <c r="Q580">
        <f t="shared" si="844"/>
        <v>0.26247841619429735</v>
      </c>
      <c r="R580">
        <f t="shared" si="844"/>
        <v>0.26247841619429735</v>
      </c>
      <c r="S580">
        <f t="shared" si="844"/>
        <v>0.26247841619429735</v>
      </c>
      <c r="T580">
        <f t="shared" si="844"/>
        <v>0.26247841619429735</v>
      </c>
      <c r="U580">
        <f t="shared" si="844"/>
        <v>0.24318841661956778</v>
      </c>
      <c r="V580">
        <f t="shared" si="844"/>
        <v>0.24318841661956778</v>
      </c>
      <c r="W580">
        <f t="shared" si="844"/>
        <v>0.26247841619429735</v>
      </c>
      <c r="X580">
        <f t="shared" si="844"/>
        <v>0.26247841619429735</v>
      </c>
      <c r="Y580">
        <f t="shared" si="844"/>
        <v>0.26247841619429735</v>
      </c>
      <c r="Z580">
        <f t="shared" si="844"/>
        <v>0.26247841619429735</v>
      </c>
      <c r="AA580">
        <f t="shared" si="844"/>
        <v>0.43635622208903874</v>
      </c>
      <c r="AB580">
        <f t="shared" si="844"/>
        <v>0.26247841619429735</v>
      </c>
      <c r="AC580">
        <f t="shared" si="844"/>
        <v>0.26247841619429735</v>
      </c>
      <c r="AD580">
        <f t="shared" si="844"/>
        <v>0.26247841619429735</v>
      </c>
      <c r="AE580">
        <f t="shared" si="844"/>
        <v>0.26247841619429735</v>
      </c>
      <c r="AF580">
        <f t="shared" si="844"/>
        <v>0.26247841619429735</v>
      </c>
      <c r="AG580">
        <f t="shared" si="844"/>
        <v>0.26247841619429735</v>
      </c>
      <c r="AH580">
        <f t="shared" ref="AH580:BH580" si="845">(1-AH572)*AH427+AH567+2*AH568+3*AH569</f>
        <v>0.26247841619429735</v>
      </c>
      <c r="AI580">
        <f t="shared" si="845"/>
        <v>0.26247841619429735</v>
      </c>
      <c r="AJ580">
        <f t="shared" si="845"/>
        <v>0.26247841619429735</v>
      </c>
      <c r="AK580">
        <f t="shared" si="845"/>
        <v>0.26247841619429735</v>
      </c>
      <c r="AL580">
        <f t="shared" si="845"/>
        <v>0.26247841619429735</v>
      </c>
      <c r="AM580">
        <f t="shared" si="845"/>
        <v>0.26585445551642223</v>
      </c>
      <c r="AN580">
        <f t="shared" si="845"/>
        <v>0.26247841619429735</v>
      </c>
      <c r="AO580">
        <f t="shared" si="845"/>
        <v>0.26500464575016636</v>
      </c>
      <c r="AP580">
        <f t="shared" si="845"/>
        <v>0.26247841619429735</v>
      </c>
      <c r="AQ580">
        <f t="shared" si="845"/>
        <v>0.26247841619429735</v>
      </c>
      <c r="AR580">
        <f t="shared" si="845"/>
        <v>0.26247841619429735</v>
      </c>
      <c r="AS580">
        <f t="shared" si="845"/>
        <v>0.28126841576902689</v>
      </c>
      <c r="AT580">
        <f t="shared" si="845"/>
        <v>0.26247841619429735</v>
      </c>
      <c r="AU580">
        <f t="shared" si="845"/>
        <v>0.26247841619429735</v>
      </c>
      <c r="AV580">
        <f t="shared" si="845"/>
        <v>0.26247841619429735</v>
      </c>
      <c r="AW580">
        <f t="shared" si="845"/>
        <v>0.26247841619429735</v>
      </c>
      <c r="AX580">
        <f t="shared" si="845"/>
        <v>0.26247841619429735</v>
      </c>
      <c r="AY580">
        <f t="shared" si="845"/>
        <v>0.26247841619429735</v>
      </c>
      <c r="AZ580">
        <f t="shared" si="845"/>
        <v>0.26247841619429735</v>
      </c>
      <c r="BA580">
        <f t="shared" si="845"/>
        <v>0.26247841619429735</v>
      </c>
      <c r="BB580">
        <f t="shared" si="845"/>
        <v>0.26247841619429735</v>
      </c>
      <c r="BC580">
        <f t="shared" si="845"/>
        <v>0.26247841619429735</v>
      </c>
      <c r="BD580">
        <f t="shared" si="845"/>
        <v>0.26247841619429735</v>
      </c>
      <c r="BE580">
        <f t="shared" si="845"/>
        <v>0.26247841619429735</v>
      </c>
      <c r="BF580">
        <f t="shared" si="845"/>
        <v>0.26247841619429735</v>
      </c>
      <c r="BG580">
        <f t="shared" si="845"/>
        <v>0.26247841619429735</v>
      </c>
      <c r="BH580">
        <f t="shared" si="845"/>
        <v>0.26247841619429735</v>
      </c>
    </row>
    <row r="581" spans="1:60" x14ac:dyDescent="0.25">
      <c r="A581" t="s">
        <v>801</v>
      </c>
      <c r="B581">
        <f t="shared" ref="B581:AG581" si="846">(1-B573)*B427+B568+2*B569</f>
        <v>0.21978144765640503</v>
      </c>
      <c r="C581">
        <f t="shared" si="846"/>
        <v>0.21981514213322262</v>
      </c>
      <c r="D581">
        <f t="shared" si="846"/>
        <v>0.21978144765640503</v>
      </c>
      <c r="E581">
        <f t="shared" si="846"/>
        <v>0.21983704986039168</v>
      </c>
      <c r="F581">
        <f t="shared" si="846"/>
        <v>0.21978144765640503</v>
      </c>
      <c r="G581">
        <f t="shared" si="846"/>
        <v>0.21978144765640503</v>
      </c>
      <c r="H581">
        <f t="shared" si="846"/>
        <v>0.21978144765640503</v>
      </c>
      <c r="I581">
        <f t="shared" si="846"/>
        <v>0.21978144765640503</v>
      </c>
      <c r="J581">
        <f t="shared" si="846"/>
        <v>0.21978144765640503</v>
      </c>
      <c r="K581">
        <f t="shared" si="846"/>
        <v>0.21978144765640503</v>
      </c>
      <c r="L581">
        <f t="shared" si="846"/>
        <v>0.21978144765640503</v>
      </c>
      <c r="M581">
        <f t="shared" si="846"/>
        <v>0.21978144765640503</v>
      </c>
      <c r="N581">
        <f t="shared" si="846"/>
        <v>0.21978144765640503</v>
      </c>
      <c r="O581">
        <f t="shared" si="846"/>
        <v>0.21978144765640503</v>
      </c>
      <c r="P581">
        <f t="shared" si="846"/>
        <v>0.21978144765640503</v>
      </c>
      <c r="Q581">
        <f t="shared" si="846"/>
        <v>0.21978144765640503</v>
      </c>
      <c r="R581">
        <f t="shared" si="846"/>
        <v>0.21978144765640503</v>
      </c>
      <c r="S581">
        <f t="shared" si="846"/>
        <v>0.21978144765640503</v>
      </c>
      <c r="T581">
        <f t="shared" si="846"/>
        <v>0.21978144765640503</v>
      </c>
      <c r="U581">
        <f t="shared" si="846"/>
        <v>0.20660957835533691</v>
      </c>
      <c r="V581">
        <f t="shared" si="846"/>
        <v>0.20660957835533691</v>
      </c>
      <c r="W581">
        <f t="shared" si="846"/>
        <v>0.21978144765640503</v>
      </c>
      <c r="X581">
        <f t="shared" si="846"/>
        <v>0.21978144765640503</v>
      </c>
      <c r="Y581">
        <f t="shared" si="846"/>
        <v>0.21978144765640503</v>
      </c>
      <c r="Z581">
        <f t="shared" si="846"/>
        <v>0.21978144765640503</v>
      </c>
      <c r="AA581">
        <f t="shared" si="846"/>
        <v>0.26920985946107234</v>
      </c>
      <c r="AB581">
        <f t="shared" si="846"/>
        <v>0.21978144765640503</v>
      </c>
      <c r="AC581">
        <f t="shared" si="846"/>
        <v>0.21978144765640503</v>
      </c>
      <c r="AD581">
        <f t="shared" si="846"/>
        <v>0.21978144765640503</v>
      </c>
      <c r="AE581">
        <f t="shared" si="846"/>
        <v>0.21978144765640503</v>
      </c>
      <c r="AF581">
        <f t="shared" si="846"/>
        <v>0.21978144765640503</v>
      </c>
      <c r="AG581">
        <f t="shared" si="846"/>
        <v>0.21978144765640503</v>
      </c>
      <c r="AH581">
        <f t="shared" ref="AH581:BH581" si="847">(1-AH573)*AH427+AH568+2*AH569</f>
        <v>0.21978144765640503</v>
      </c>
      <c r="AI581">
        <f t="shared" si="847"/>
        <v>0.21978144765640503</v>
      </c>
      <c r="AJ581">
        <f t="shared" si="847"/>
        <v>0.21978144765640503</v>
      </c>
      <c r="AK581">
        <f t="shared" si="847"/>
        <v>0.21978144765640503</v>
      </c>
      <c r="AL581">
        <f t="shared" si="847"/>
        <v>0.21978144765640503</v>
      </c>
      <c r="AM581">
        <f t="shared" si="847"/>
        <v>0.22203733859293864</v>
      </c>
      <c r="AN581">
        <f t="shared" si="847"/>
        <v>0.21978144765640503</v>
      </c>
      <c r="AO581">
        <f t="shared" si="847"/>
        <v>0.22147087524212089</v>
      </c>
      <c r="AP581">
        <f t="shared" si="847"/>
        <v>0.21978144765640503</v>
      </c>
      <c r="AQ581">
        <f t="shared" si="847"/>
        <v>0.21978144765640503</v>
      </c>
      <c r="AR581">
        <f t="shared" si="847"/>
        <v>0.21978144765640503</v>
      </c>
      <c r="AS581">
        <f t="shared" si="847"/>
        <v>0.23215031698936839</v>
      </c>
      <c r="AT581">
        <f t="shared" si="847"/>
        <v>0.21978144765640503</v>
      </c>
      <c r="AU581">
        <f t="shared" si="847"/>
        <v>0.21978144765640503</v>
      </c>
      <c r="AV581">
        <f t="shared" si="847"/>
        <v>0.21978144765640503</v>
      </c>
      <c r="AW581">
        <f t="shared" si="847"/>
        <v>0.21978144765640503</v>
      </c>
      <c r="AX581">
        <f t="shared" si="847"/>
        <v>0.21978144765640503</v>
      </c>
      <c r="AY581">
        <f t="shared" si="847"/>
        <v>0.21978144765640503</v>
      </c>
      <c r="AZ581">
        <f t="shared" si="847"/>
        <v>0.21978144765640503</v>
      </c>
      <c r="BA581">
        <f t="shared" si="847"/>
        <v>0.21978144765640503</v>
      </c>
      <c r="BB581">
        <f t="shared" si="847"/>
        <v>0.21978144765640503</v>
      </c>
      <c r="BC581">
        <f t="shared" si="847"/>
        <v>0.21978144765640503</v>
      </c>
      <c r="BD581">
        <f t="shared" si="847"/>
        <v>0.21978144765640503</v>
      </c>
      <c r="BE581">
        <f t="shared" si="847"/>
        <v>0.21978144765640503</v>
      </c>
      <c r="BF581">
        <f t="shared" si="847"/>
        <v>0.21978144765640503</v>
      </c>
      <c r="BG581">
        <f t="shared" si="847"/>
        <v>0.21978144765640503</v>
      </c>
      <c r="BH581">
        <f t="shared" si="847"/>
        <v>0.21978144765640503</v>
      </c>
    </row>
    <row r="582" spans="1:60" x14ac:dyDescent="0.25">
      <c r="A582" t="s">
        <v>802</v>
      </c>
      <c r="B582">
        <f t="shared" ref="B582:AG582" si="848">(1-B574)*B427+B569</f>
        <v>0.23250514518858481</v>
      </c>
      <c r="C582">
        <f t="shared" si="848"/>
        <v>0.23254659643439587</v>
      </c>
      <c r="D582">
        <f t="shared" si="848"/>
        <v>0.23250514518858481</v>
      </c>
      <c r="E582">
        <f t="shared" si="848"/>
        <v>0.23257354971818051</v>
      </c>
      <c r="F582">
        <f t="shared" si="848"/>
        <v>0.23250514518858481</v>
      </c>
      <c r="G582">
        <f t="shared" si="848"/>
        <v>0.23250514518858481</v>
      </c>
      <c r="H582">
        <f t="shared" si="848"/>
        <v>0.23250514518858481</v>
      </c>
      <c r="I582">
        <f t="shared" si="848"/>
        <v>0.23250514518858481</v>
      </c>
      <c r="J582">
        <f t="shared" si="848"/>
        <v>0.23250514518858481</v>
      </c>
      <c r="K582">
        <f t="shared" si="848"/>
        <v>0.23250514518858481</v>
      </c>
      <c r="L582">
        <f t="shared" si="848"/>
        <v>0.23250514518858481</v>
      </c>
      <c r="M582">
        <f t="shared" si="848"/>
        <v>0.23250514518858481</v>
      </c>
      <c r="N582">
        <f t="shared" si="848"/>
        <v>0.23250514518858481</v>
      </c>
      <c r="O582">
        <f t="shared" si="848"/>
        <v>0.23250514518858481</v>
      </c>
      <c r="P582">
        <f t="shared" si="848"/>
        <v>0.23250514518858481</v>
      </c>
      <c r="Q582">
        <f t="shared" si="848"/>
        <v>0.23250514518858481</v>
      </c>
      <c r="R582">
        <f t="shared" si="848"/>
        <v>0.23250514518858481</v>
      </c>
      <c r="S582">
        <f t="shared" si="848"/>
        <v>0.23250514518858481</v>
      </c>
      <c r="T582">
        <f t="shared" si="848"/>
        <v>0.23250514518858481</v>
      </c>
      <c r="U582">
        <f t="shared" si="848"/>
        <v>0.21659560197926686</v>
      </c>
      <c r="V582">
        <f t="shared" si="848"/>
        <v>0.21659560197926686</v>
      </c>
      <c r="W582">
        <f t="shared" si="848"/>
        <v>0.23250514518858481</v>
      </c>
      <c r="X582">
        <f t="shared" si="848"/>
        <v>0.23250514518858481</v>
      </c>
      <c r="Y582">
        <f t="shared" si="848"/>
        <v>0.23250514518858481</v>
      </c>
      <c r="Z582">
        <f t="shared" si="848"/>
        <v>0.23250514518858481</v>
      </c>
      <c r="AA582">
        <f t="shared" si="848"/>
        <v>0.21777547741977188</v>
      </c>
      <c r="AB582">
        <f t="shared" si="848"/>
        <v>0.23250514518858481</v>
      </c>
      <c r="AC582">
        <f t="shared" si="848"/>
        <v>0.23250514518858481</v>
      </c>
      <c r="AD582">
        <f t="shared" si="848"/>
        <v>0.23250514518858481</v>
      </c>
      <c r="AE582">
        <f t="shared" si="848"/>
        <v>0.23250514518858481</v>
      </c>
      <c r="AF582">
        <f t="shared" si="848"/>
        <v>0.23250514518858481</v>
      </c>
      <c r="AG582">
        <f t="shared" si="848"/>
        <v>0.23250514518858481</v>
      </c>
      <c r="AH582">
        <f t="shared" ref="AH582:BH582" si="849">(1-AH574)*AH427+AH569</f>
        <v>0.23250514518858481</v>
      </c>
      <c r="AI582">
        <f t="shared" si="849"/>
        <v>0.23250514518858481</v>
      </c>
      <c r="AJ582">
        <f t="shared" si="849"/>
        <v>0.23250514518858481</v>
      </c>
      <c r="AK582">
        <f t="shared" si="849"/>
        <v>0.23250514518858481</v>
      </c>
      <c r="AL582">
        <f t="shared" si="849"/>
        <v>0.23250514518858481</v>
      </c>
      <c r="AM582">
        <f t="shared" si="849"/>
        <v>0.23528952829784194</v>
      </c>
      <c r="AN582">
        <f t="shared" si="849"/>
        <v>0.23250514518858481</v>
      </c>
      <c r="AO582">
        <f t="shared" si="849"/>
        <v>0.23458859387973993</v>
      </c>
      <c r="AP582">
        <f t="shared" si="849"/>
        <v>0.23250514518858481</v>
      </c>
      <c r="AQ582">
        <f t="shared" si="849"/>
        <v>0.23250514518858481</v>
      </c>
      <c r="AR582">
        <f t="shared" si="849"/>
        <v>0.23250514518858481</v>
      </c>
      <c r="AS582">
        <f t="shared" si="849"/>
        <v>0.24801546393962179</v>
      </c>
      <c r="AT582">
        <f t="shared" si="849"/>
        <v>0.23250514518858481</v>
      </c>
      <c r="AU582">
        <f t="shared" si="849"/>
        <v>0.23250514518858481</v>
      </c>
      <c r="AV582">
        <f t="shared" si="849"/>
        <v>0.23250514518858481</v>
      </c>
      <c r="AW582">
        <f t="shared" si="849"/>
        <v>0.23250514518858481</v>
      </c>
      <c r="AX582">
        <f t="shared" si="849"/>
        <v>0.23250514518858481</v>
      </c>
      <c r="AY582">
        <f t="shared" si="849"/>
        <v>0.23250514518858481</v>
      </c>
      <c r="AZ582">
        <f t="shared" si="849"/>
        <v>0.23250514518858481</v>
      </c>
      <c r="BA582">
        <f t="shared" si="849"/>
        <v>0.23250514518858481</v>
      </c>
      <c r="BB582">
        <f t="shared" si="849"/>
        <v>0.23250514518858481</v>
      </c>
      <c r="BC582">
        <f t="shared" si="849"/>
        <v>0.23250514518858481</v>
      </c>
      <c r="BD582">
        <f t="shared" si="849"/>
        <v>0.23250514518858481</v>
      </c>
      <c r="BE582">
        <f t="shared" si="849"/>
        <v>0.23250514518858481</v>
      </c>
      <c r="BF582">
        <f t="shared" si="849"/>
        <v>0.23250514518858481</v>
      </c>
      <c r="BG582">
        <f t="shared" si="849"/>
        <v>0.23250514518858481</v>
      </c>
      <c r="BH582">
        <f t="shared" si="849"/>
        <v>0.23250514518858481</v>
      </c>
    </row>
    <row r="583" spans="1:60" x14ac:dyDescent="0.25">
      <c r="A583" t="s">
        <v>803</v>
      </c>
      <c r="B583">
        <f>0</f>
        <v>0</v>
      </c>
      <c r="C583">
        <f>0</f>
        <v>0</v>
      </c>
      <c r="D583">
        <f>0</f>
        <v>0</v>
      </c>
      <c r="E583">
        <f>0</f>
        <v>0</v>
      </c>
      <c r="F583">
        <f>0</f>
        <v>0</v>
      </c>
      <c r="G583">
        <f>0</f>
        <v>0</v>
      </c>
      <c r="H583">
        <f>0</f>
        <v>0</v>
      </c>
      <c r="I583">
        <f>0</f>
        <v>0</v>
      </c>
      <c r="J583">
        <f>0</f>
        <v>0</v>
      </c>
      <c r="K583">
        <f>0</f>
        <v>0</v>
      </c>
      <c r="L583">
        <f>0</f>
        <v>0</v>
      </c>
      <c r="M583">
        <f>0</f>
        <v>0</v>
      </c>
      <c r="N583">
        <f>0</f>
        <v>0</v>
      </c>
      <c r="O583">
        <f>0</f>
        <v>0</v>
      </c>
      <c r="P583">
        <f>0</f>
        <v>0</v>
      </c>
      <c r="Q583">
        <f>0</f>
        <v>0</v>
      </c>
      <c r="R583">
        <f>0</f>
        <v>0</v>
      </c>
      <c r="S583">
        <f>0</f>
        <v>0</v>
      </c>
      <c r="T583">
        <f>0</f>
        <v>0</v>
      </c>
      <c r="U583">
        <f>0</f>
        <v>0</v>
      </c>
      <c r="V583">
        <f>0</f>
        <v>0</v>
      </c>
      <c r="W583">
        <f>0</f>
        <v>0</v>
      </c>
      <c r="X583">
        <f>0</f>
        <v>0</v>
      </c>
      <c r="Y583">
        <f>0</f>
        <v>0</v>
      </c>
      <c r="Z583">
        <f>0</f>
        <v>0</v>
      </c>
      <c r="AA583">
        <f>0</f>
        <v>0</v>
      </c>
      <c r="AB583">
        <f>0</f>
        <v>0</v>
      </c>
      <c r="AC583">
        <f>0</f>
        <v>0</v>
      </c>
      <c r="AD583">
        <f>0</f>
        <v>0</v>
      </c>
      <c r="AE583">
        <f>0</f>
        <v>0</v>
      </c>
      <c r="AF583">
        <f>0</f>
        <v>0</v>
      </c>
      <c r="AG583">
        <f>0</f>
        <v>0</v>
      </c>
      <c r="AH583">
        <f>0</f>
        <v>0</v>
      </c>
      <c r="AI583">
        <f>0</f>
        <v>0</v>
      </c>
      <c r="AJ583">
        <f>0</f>
        <v>0</v>
      </c>
      <c r="AK583">
        <f>0</f>
        <v>0</v>
      </c>
      <c r="AL583">
        <f>0</f>
        <v>0</v>
      </c>
      <c r="AM583">
        <f>0</f>
        <v>0</v>
      </c>
      <c r="AN583">
        <f>0</f>
        <v>0</v>
      </c>
      <c r="AO583">
        <f>0</f>
        <v>0</v>
      </c>
      <c r="AP583">
        <f>0</f>
        <v>0</v>
      </c>
      <c r="AQ583">
        <f>0</f>
        <v>0</v>
      </c>
      <c r="AR583">
        <f>0</f>
        <v>0</v>
      </c>
      <c r="AS583">
        <f>0</f>
        <v>0</v>
      </c>
      <c r="AT583">
        <f>0</f>
        <v>0</v>
      </c>
      <c r="AU583">
        <f>0</f>
        <v>0</v>
      </c>
      <c r="AV583">
        <f>0</f>
        <v>0</v>
      </c>
      <c r="AW583">
        <f>0</f>
        <v>0</v>
      </c>
      <c r="AX583">
        <f>0</f>
        <v>0</v>
      </c>
      <c r="AY583">
        <f>0</f>
        <v>0</v>
      </c>
      <c r="AZ583">
        <f>0</f>
        <v>0</v>
      </c>
      <c r="BA583">
        <f>0</f>
        <v>0</v>
      </c>
      <c r="BB583">
        <f>0</f>
        <v>0</v>
      </c>
      <c r="BC583">
        <f>0</f>
        <v>0</v>
      </c>
      <c r="BD583">
        <f>0</f>
        <v>0</v>
      </c>
      <c r="BE583">
        <f>0</f>
        <v>0</v>
      </c>
      <c r="BF583">
        <f>0</f>
        <v>0</v>
      </c>
      <c r="BG583">
        <f>0</f>
        <v>0</v>
      </c>
      <c r="BH583">
        <f>0</f>
        <v>0</v>
      </c>
    </row>
    <row r="585" spans="1:60" x14ac:dyDescent="0.25">
      <c r="A585" t="s">
        <v>804</v>
      </c>
      <c r="B585">
        <f>0</f>
        <v>0</v>
      </c>
      <c r="C585">
        <f>0</f>
        <v>0</v>
      </c>
      <c r="D585">
        <f>0</f>
        <v>0</v>
      </c>
      <c r="E585">
        <f>0</f>
        <v>0</v>
      </c>
      <c r="F585">
        <f>0</f>
        <v>0</v>
      </c>
      <c r="G585">
        <f>0</f>
        <v>0</v>
      </c>
      <c r="H585">
        <f>0</f>
        <v>0</v>
      </c>
      <c r="I585">
        <f>0</f>
        <v>0</v>
      </c>
      <c r="J585">
        <f>0</f>
        <v>0</v>
      </c>
      <c r="K585">
        <f>0</f>
        <v>0</v>
      </c>
      <c r="L585">
        <f>0</f>
        <v>0</v>
      </c>
      <c r="M585">
        <f>0</f>
        <v>0</v>
      </c>
      <c r="N585">
        <f>0</f>
        <v>0</v>
      </c>
      <c r="O585">
        <f>0</f>
        <v>0</v>
      </c>
      <c r="P585">
        <f>0</f>
        <v>0</v>
      </c>
      <c r="Q585">
        <f>0</f>
        <v>0</v>
      </c>
      <c r="R585">
        <f>0</f>
        <v>0</v>
      </c>
      <c r="S585">
        <f>0</f>
        <v>0</v>
      </c>
      <c r="T585">
        <f>0</f>
        <v>0</v>
      </c>
      <c r="U585">
        <f>0</f>
        <v>0</v>
      </c>
      <c r="V585">
        <f>0</f>
        <v>0</v>
      </c>
      <c r="W585">
        <f>0</f>
        <v>0</v>
      </c>
      <c r="X585">
        <f>0</f>
        <v>0</v>
      </c>
      <c r="Y585">
        <f>0</f>
        <v>0</v>
      </c>
      <c r="Z585">
        <f>0</f>
        <v>0</v>
      </c>
      <c r="AA585">
        <f>0</f>
        <v>0</v>
      </c>
      <c r="AB585">
        <f>0</f>
        <v>0</v>
      </c>
      <c r="AC585">
        <f>0</f>
        <v>0</v>
      </c>
      <c r="AD585">
        <f>0</f>
        <v>0</v>
      </c>
      <c r="AE585">
        <f>0</f>
        <v>0</v>
      </c>
      <c r="AF585">
        <f>0</f>
        <v>0</v>
      </c>
      <c r="AG585">
        <f>0</f>
        <v>0</v>
      </c>
      <c r="AH585">
        <f>0</f>
        <v>0</v>
      </c>
      <c r="AI585">
        <f>0</f>
        <v>0</v>
      </c>
      <c r="AJ585">
        <f>0</f>
        <v>0</v>
      </c>
      <c r="AK585">
        <f>0</f>
        <v>0</v>
      </c>
      <c r="AL585">
        <f>0</f>
        <v>0</v>
      </c>
      <c r="AM585">
        <f>0</f>
        <v>0</v>
      </c>
      <c r="AN585">
        <f>0</f>
        <v>0</v>
      </c>
      <c r="AO585">
        <f>0</f>
        <v>0</v>
      </c>
      <c r="AP585">
        <f>0</f>
        <v>0</v>
      </c>
      <c r="AQ585">
        <f>0</f>
        <v>0</v>
      </c>
      <c r="AR585">
        <f>0</f>
        <v>0</v>
      </c>
      <c r="AS585">
        <f>0</f>
        <v>0</v>
      </c>
      <c r="AT585">
        <f>0</f>
        <v>0</v>
      </c>
      <c r="AU585">
        <f>0</f>
        <v>0</v>
      </c>
      <c r="AV585">
        <f>0</f>
        <v>0</v>
      </c>
      <c r="AW585">
        <f>0</f>
        <v>0</v>
      </c>
      <c r="AX585">
        <f>0</f>
        <v>0</v>
      </c>
      <c r="AY585">
        <f>0</f>
        <v>0</v>
      </c>
      <c r="AZ585">
        <f>0</f>
        <v>0</v>
      </c>
      <c r="BA585">
        <f>0</f>
        <v>0</v>
      </c>
      <c r="BB585">
        <f>0</f>
        <v>0</v>
      </c>
      <c r="BC585">
        <f>0</f>
        <v>0</v>
      </c>
      <c r="BD585">
        <f>0</f>
        <v>0</v>
      </c>
      <c r="BE585">
        <f>0</f>
        <v>0</v>
      </c>
      <c r="BF585">
        <f>0</f>
        <v>0</v>
      </c>
      <c r="BG585">
        <f>0</f>
        <v>0</v>
      </c>
      <c r="BH585">
        <f>0</f>
        <v>0</v>
      </c>
    </row>
    <row r="586" spans="1:60" x14ac:dyDescent="0.25">
      <c r="A586" t="s">
        <v>805</v>
      </c>
      <c r="B586">
        <f t="shared" ref="B586:K590" si="850">B585+(1-B571)</f>
        <v>0.39999999999999991</v>
      </c>
      <c r="C586">
        <f t="shared" si="850"/>
        <v>0.39999999999999991</v>
      </c>
      <c r="D586">
        <f t="shared" si="850"/>
        <v>0.39999999999999991</v>
      </c>
      <c r="E586">
        <f t="shared" si="850"/>
        <v>0.39999999999999991</v>
      </c>
      <c r="F586">
        <f t="shared" si="850"/>
        <v>0.39999999999999991</v>
      </c>
      <c r="G586">
        <f t="shared" si="850"/>
        <v>0.39999999999999991</v>
      </c>
      <c r="H586">
        <f t="shared" si="850"/>
        <v>0.39999999999999991</v>
      </c>
      <c r="I586">
        <f t="shared" si="850"/>
        <v>0.39999999999999991</v>
      </c>
      <c r="J586">
        <f t="shared" si="850"/>
        <v>0.39999999999999991</v>
      </c>
      <c r="K586">
        <f t="shared" si="850"/>
        <v>0.39999999999999991</v>
      </c>
      <c r="L586">
        <f t="shared" ref="L586:U590" si="851">L585+(1-L571)</f>
        <v>0.39999999999999991</v>
      </c>
      <c r="M586">
        <f t="shared" si="851"/>
        <v>0.39999999999999991</v>
      </c>
      <c r="N586">
        <f t="shared" si="851"/>
        <v>0.39999999999999991</v>
      </c>
      <c r="O586">
        <f t="shared" si="851"/>
        <v>0.39999999999999991</v>
      </c>
      <c r="P586">
        <f t="shared" si="851"/>
        <v>0.39999999999999991</v>
      </c>
      <c r="Q586">
        <f t="shared" si="851"/>
        <v>0.39999999999999991</v>
      </c>
      <c r="R586">
        <f t="shared" si="851"/>
        <v>0.39999999999999991</v>
      </c>
      <c r="S586">
        <f t="shared" si="851"/>
        <v>0.39999999999999991</v>
      </c>
      <c r="T586">
        <f t="shared" si="851"/>
        <v>0.39999999999999991</v>
      </c>
      <c r="U586">
        <f t="shared" si="851"/>
        <v>0.39999999999999991</v>
      </c>
      <c r="V586">
        <f t="shared" ref="V586:AE590" si="852">V585+(1-V571)</f>
        <v>0.39999999999999991</v>
      </c>
      <c r="W586">
        <f t="shared" si="852"/>
        <v>0.39999999999999991</v>
      </c>
      <c r="X586">
        <f t="shared" si="852"/>
        <v>0.39999999999999991</v>
      </c>
      <c r="Y586">
        <f t="shared" si="852"/>
        <v>0.39999999999999991</v>
      </c>
      <c r="Z586">
        <f t="shared" si="852"/>
        <v>0.39999999999999991</v>
      </c>
      <c r="AA586">
        <f t="shared" si="852"/>
        <v>0.34799999999999986</v>
      </c>
      <c r="AB586">
        <f t="shared" si="852"/>
        <v>0.39999999999999991</v>
      </c>
      <c r="AC586">
        <f t="shared" si="852"/>
        <v>0.39999999999999991</v>
      </c>
      <c r="AD586">
        <f t="shared" si="852"/>
        <v>0.39999999999999991</v>
      </c>
      <c r="AE586">
        <f t="shared" si="852"/>
        <v>0.39999999999999991</v>
      </c>
      <c r="AF586">
        <f t="shared" ref="AF586:AO590" si="853">AF585+(1-AF571)</f>
        <v>0.39999999999999991</v>
      </c>
      <c r="AG586">
        <f t="shared" si="853"/>
        <v>0.39999999999999991</v>
      </c>
      <c r="AH586">
        <f t="shared" si="853"/>
        <v>0.39999999999999991</v>
      </c>
      <c r="AI586">
        <f t="shared" si="853"/>
        <v>0.39999999999999991</v>
      </c>
      <c r="AJ586">
        <f t="shared" si="853"/>
        <v>0.39999999999999991</v>
      </c>
      <c r="AK586">
        <f t="shared" si="853"/>
        <v>0.39999999999999991</v>
      </c>
      <c r="AL586">
        <f t="shared" si="853"/>
        <v>0.39999999999999991</v>
      </c>
      <c r="AM586">
        <f t="shared" si="853"/>
        <v>0.39999999999999991</v>
      </c>
      <c r="AN586">
        <f t="shared" si="853"/>
        <v>0.39999999999999991</v>
      </c>
      <c r="AO586">
        <f t="shared" si="853"/>
        <v>0.39999999999999991</v>
      </c>
      <c r="AP586">
        <f t="shared" ref="AP586:AY590" si="854">AP585+(1-AP571)</f>
        <v>0.39999999999999991</v>
      </c>
      <c r="AQ586">
        <f t="shared" si="854"/>
        <v>0.39999999999999991</v>
      </c>
      <c r="AR586">
        <f t="shared" si="854"/>
        <v>0.39999999999999991</v>
      </c>
      <c r="AS586">
        <f t="shared" si="854"/>
        <v>0.39999999999999991</v>
      </c>
      <c r="AT586">
        <f t="shared" si="854"/>
        <v>0.39999999999999991</v>
      </c>
      <c r="AU586">
        <f t="shared" si="854"/>
        <v>0.39999999999999991</v>
      </c>
      <c r="AV586">
        <f t="shared" si="854"/>
        <v>0.39999999999999991</v>
      </c>
      <c r="AW586">
        <f t="shared" si="854"/>
        <v>0.39999999999999991</v>
      </c>
      <c r="AX586">
        <f t="shared" si="854"/>
        <v>0.39999999999999991</v>
      </c>
      <c r="AY586">
        <f t="shared" si="854"/>
        <v>0.39999999999999991</v>
      </c>
      <c r="AZ586">
        <f t="shared" ref="AZ586:BH590" si="855">AZ585+(1-AZ571)</f>
        <v>0.39999999999999991</v>
      </c>
      <c r="BA586">
        <f t="shared" si="855"/>
        <v>0.39999999999999991</v>
      </c>
      <c r="BB586">
        <f t="shared" si="855"/>
        <v>0.39999999999999991</v>
      </c>
      <c r="BC586">
        <f t="shared" si="855"/>
        <v>0.39999999999999991</v>
      </c>
      <c r="BD586">
        <f t="shared" si="855"/>
        <v>0.39999999999999991</v>
      </c>
      <c r="BE586">
        <f t="shared" si="855"/>
        <v>0.39999999999999991</v>
      </c>
      <c r="BF586">
        <f t="shared" si="855"/>
        <v>0.39999999999999991</v>
      </c>
      <c r="BG586">
        <f t="shared" si="855"/>
        <v>0.39999999999999991</v>
      </c>
      <c r="BH586">
        <f t="shared" si="855"/>
        <v>0.39999999999999991</v>
      </c>
    </row>
    <row r="587" spans="1:60" x14ac:dyDescent="0.25">
      <c r="A587" t="s">
        <v>806</v>
      </c>
      <c r="B587">
        <f t="shared" si="850"/>
        <v>1.2807999914945916</v>
      </c>
      <c r="C587">
        <f t="shared" si="850"/>
        <v>1.2807735914945915</v>
      </c>
      <c r="D587">
        <f t="shared" si="850"/>
        <v>1.2807999914945916</v>
      </c>
      <c r="E587">
        <f t="shared" si="850"/>
        <v>1.2807564241923757</v>
      </c>
      <c r="F587">
        <f t="shared" si="850"/>
        <v>1.2807999914945916</v>
      </c>
      <c r="G587">
        <f t="shared" si="850"/>
        <v>1.2807999914945916</v>
      </c>
      <c r="H587">
        <f t="shared" si="850"/>
        <v>1.2807999914945916</v>
      </c>
      <c r="I587">
        <f t="shared" si="850"/>
        <v>1.2807999914945916</v>
      </c>
      <c r="J587">
        <f t="shared" si="850"/>
        <v>1.2807999914945916</v>
      </c>
      <c r="K587">
        <f t="shared" si="850"/>
        <v>1.2807999914945916</v>
      </c>
      <c r="L587">
        <f t="shared" si="851"/>
        <v>1.2807999914945916</v>
      </c>
      <c r="M587">
        <f t="shared" si="851"/>
        <v>1.2807999914945916</v>
      </c>
      <c r="N587">
        <f t="shared" si="851"/>
        <v>1.2807999914945916</v>
      </c>
      <c r="O587">
        <f t="shared" si="851"/>
        <v>1.2807999914945916</v>
      </c>
      <c r="P587">
        <f t="shared" si="851"/>
        <v>1.2807999914945916</v>
      </c>
      <c r="Q587">
        <f t="shared" si="851"/>
        <v>1.2807999914945916</v>
      </c>
      <c r="R587">
        <f t="shared" si="851"/>
        <v>1.2807999914945916</v>
      </c>
      <c r="S587">
        <f t="shared" si="851"/>
        <v>1.2807999914945916</v>
      </c>
      <c r="T587">
        <f t="shared" si="851"/>
        <v>1.2807999914945916</v>
      </c>
      <c r="U587">
        <f t="shared" si="851"/>
        <v>1.2907999914945916</v>
      </c>
      <c r="V587">
        <f t="shared" si="852"/>
        <v>1.2907999914945916</v>
      </c>
      <c r="W587">
        <f t="shared" si="852"/>
        <v>1.2807999914945916</v>
      </c>
      <c r="X587">
        <f t="shared" si="852"/>
        <v>1.2807999914945916</v>
      </c>
      <c r="Y587">
        <f t="shared" si="852"/>
        <v>1.2807999914945916</v>
      </c>
      <c r="Z587">
        <f t="shared" si="852"/>
        <v>1.2807999914945916</v>
      </c>
      <c r="AA587">
        <f t="shared" si="852"/>
        <v>1.1142959926002947</v>
      </c>
      <c r="AB587">
        <f t="shared" si="852"/>
        <v>1.2807999914945916</v>
      </c>
      <c r="AC587">
        <f t="shared" si="852"/>
        <v>1.2807999914945916</v>
      </c>
      <c r="AD587">
        <f t="shared" si="852"/>
        <v>1.2807999914945916</v>
      </c>
      <c r="AE587">
        <f t="shared" si="852"/>
        <v>1.2807999914945916</v>
      </c>
      <c r="AF587">
        <f t="shared" si="853"/>
        <v>1.2807999914945916</v>
      </c>
      <c r="AG587">
        <f t="shared" si="853"/>
        <v>1.2807999914945916</v>
      </c>
      <c r="AH587">
        <f t="shared" si="853"/>
        <v>1.2807999914945916</v>
      </c>
      <c r="AI587">
        <f t="shared" si="853"/>
        <v>1.2807999914945916</v>
      </c>
      <c r="AJ587">
        <f t="shared" si="853"/>
        <v>1.2807999914945916</v>
      </c>
      <c r="AK587">
        <f t="shared" si="853"/>
        <v>1.2807999914945916</v>
      </c>
      <c r="AL587">
        <f t="shared" si="853"/>
        <v>1.2807999914945916</v>
      </c>
      <c r="AM587">
        <f t="shared" si="853"/>
        <v>1.2790227140864134</v>
      </c>
      <c r="AN587">
        <f t="shared" si="853"/>
        <v>1.2807999914945916</v>
      </c>
      <c r="AO587">
        <f t="shared" si="853"/>
        <v>1.2794708706869784</v>
      </c>
      <c r="AP587">
        <f t="shared" si="854"/>
        <v>1.2807999914945916</v>
      </c>
      <c r="AQ587">
        <f t="shared" si="854"/>
        <v>1.2807999914945916</v>
      </c>
      <c r="AR587">
        <f t="shared" si="854"/>
        <v>1.2807999914945916</v>
      </c>
      <c r="AS587">
        <f t="shared" si="854"/>
        <v>1.2707999914945916</v>
      </c>
      <c r="AT587">
        <f t="shared" si="854"/>
        <v>1.2807999914945916</v>
      </c>
      <c r="AU587">
        <f t="shared" si="854"/>
        <v>1.2807999914945916</v>
      </c>
      <c r="AV587">
        <f t="shared" si="854"/>
        <v>1.2807999914945916</v>
      </c>
      <c r="AW587">
        <f t="shared" si="854"/>
        <v>1.2807999914945916</v>
      </c>
      <c r="AX587">
        <f t="shared" si="854"/>
        <v>1.2807999914945916</v>
      </c>
      <c r="AY587">
        <f t="shared" si="854"/>
        <v>1.2807999914945916</v>
      </c>
      <c r="AZ587">
        <f t="shared" si="855"/>
        <v>1.2807999914945916</v>
      </c>
      <c r="BA587">
        <f t="shared" si="855"/>
        <v>1.2807999914945916</v>
      </c>
      <c r="BB587">
        <f t="shared" si="855"/>
        <v>1.2807999914945916</v>
      </c>
      <c r="BC587">
        <f t="shared" si="855"/>
        <v>1.2807999914945916</v>
      </c>
      <c r="BD587">
        <f t="shared" si="855"/>
        <v>1.2807999914945916</v>
      </c>
      <c r="BE587">
        <f t="shared" si="855"/>
        <v>1.2807999914945916</v>
      </c>
      <c r="BF587">
        <f t="shared" si="855"/>
        <v>1.2807999914945916</v>
      </c>
      <c r="BG587">
        <f t="shared" si="855"/>
        <v>1.2807999914945916</v>
      </c>
      <c r="BH587">
        <f t="shared" si="855"/>
        <v>1.2807999914945916</v>
      </c>
    </row>
    <row r="588" spans="1:60" x14ac:dyDescent="0.25">
      <c r="A588" t="s">
        <v>807</v>
      </c>
      <c r="B588">
        <f t="shared" si="850"/>
        <v>2.0183215753002943</v>
      </c>
      <c r="C588">
        <f t="shared" si="850"/>
        <v>2.0182449114438166</v>
      </c>
      <c r="D588">
        <f t="shared" si="850"/>
        <v>2.0183215753002943</v>
      </c>
      <c r="E588">
        <f t="shared" si="850"/>
        <v>2.0181950606017862</v>
      </c>
      <c r="F588">
        <f t="shared" si="850"/>
        <v>2.0183215753002943</v>
      </c>
      <c r="G588">
        <f t="shared" si="850"/>
        <v>2.0183215753002943</v>
      </c>
      <c r="H588">
        <f t="shared" si="850"/>
        <v>2.0183215753002943</v>
      </c>
      <c r="I588">
        <f t="shared" si="850"/>
        <v>2.0183215753002943</v>
      </c>
      <c r="J588">
        <f t="shared" si="850"/>
        <v>2.0183215753002943</v>
      </c>
      <c r="K588">
        <f t="shared" si="850"/>
        <v>2.0183215753002943</v>
      </c>
      <c r="L588">
        <f t="shared" si="851"/>
        <v>2.0183215753002943</v>
      </c>
      <c r="M588">
        <f t="shared" si="851"/>
        <v>2.0183215753002943</v>
      </c>
      <c r="N588">
        <f t="shared" si="851"/>
        <v>2.0183215753002943</v>
      </c>
      <c r="O588">
        <f t="shared" si="851"/>
        <v>2.0183215753002943</v>
      </c>
      <c r="P588">
        <f t="shared" si="851"/>
        <v>2.0183215753002943</v>
      </c>
      <c r="Q588">
        <f t="shared" si="851"/>
        <v>2.0183215753002943</v>
      </c>
      <c r="R588">
        <f t="shared" si="851"/>
        <v>2.0183215753002943</v>
      </c>
      <c r="S588">
        <f t="shared" si="851"/>
        <v>2.0183215753002943</v>
      </c>
      <c r="T588">
        <f t="shared" si="851"/>
        <v>2.0183215753002943</v>
      </c>
      <c r="U588">
        <f t="shared" si="851"/>
        <v>2.0476115748750239</v>
      </c>
      <c r="V588">
        <f t="shared" si="852"/>
        <v>2.0476115748750239</v>
      </c>
      <c r="W588">
        <f t="shared" si="852"/>
        <v>2.0183215753002943</v>
      </c>
      <c r="X588">
        <f t="shared" si="852"/>
        <v>2.0183215753002943</v>
      </c>
      <c r="Y588">
        <f t="shared" si="852"/>
        <v>2.0183215753002943</v>
      </c>
      <c r="Z588">
        <f t="shared" si="852"/>
        <v>2.0183215753002943</v>
      </c>
      <c r="AA588">
        <f t="shared" si="852"/>
        <v>1.7559397705112558</v>
      </c>
      <c r="AB588">
        <f t="shared" si="852"/>
        <v>2.0183215753002943</v>
      </c>
      <c r="AC588">
        <f t="shared" si="852"/>
        <v>2.0183215753002943</v>
      </c>
      <c r="AD588">
        <f t="shared" si="852"/>
        <v>2.0183215753002943</v>
      </c>
      <c r="AE588">
        <f t="shared" si="852"/>
        <v>2.0183215753002943</v>
      </c>
      <c r="AF588">
        <f t="shared" si="853"/>
        <v>2.0183215753002943</v>
      </c>
      <c r="AG588">
        <f t="shared" si="853"/>
        <v>2.0183215753002943</v>
      </c>
      <c r="AH588">
        <f t="shared" si="853"/>
        <v>2.0183215753002943</v>
      </c>
      <c r="AI588">
        <f t="shared" si="853"/>
        <v>2.0183215753002943</v>
      </c>
      <c r="AJ588">
        <f t="shared" si="853"/>
        <v>2.0183215753002943</v>
      </c>
      <c r="AK588">
        <f t="shared" si="853"/>
        <v>2.0183215753002943</v>
      </c>
      <c r="AL588">
        <f t="shared" si="853"/>
        <v>2.0183215753002943</v>
      </c>
      <c r="AM588">
        <f t="shared" si="853"/>
        <v>2.0131682585699915</v>
      </c>
      <c r="AN588">
        <f t="shared" si="853"/>
        <v>2.0183215753002943</v>
      </c>
      <c r="AO588">
        <f t="shared" si="853"/>
        <v>2.0144662249368119</v>
      </c>
      <c r="AP588">
        <f t="shared" si="854"/>
        <v>2.0183215753002943</v>
      </c>
      <c r="AQ588">
        <f t="shared" si="854"/>
        <v>2.0183215753002943</v>
      </c>
      <c r="AR588">
        <f t="shared" si="854"/>
        <v>2.0183215753002943</v>
      </c>
      <c r="AS588">
        <f t="shared" si="854"/>
        <v>1.9895315757255647</v>
      </c>
      <c r="AT588">
        <f t="shared" si="854"/>
        <v>2.0183215753002943</v>
      </c>
      <c r="AU588">
        <f t="shared" si="854"/>
        <v>2.0183215753002943</v>
      </c>
      <c r="AV588">
        <f t="shared" si="854"/>
        <v>2.0183215753002943</v>
      </c>
      <c r="AW588">
        <f t="shared" si="854"/>
        <v>2.0183215753002943</v>
      </c>
      <c r="AX588">
        <f t="shared" si="854"/>
        <v>2.0183215753002943</v>
      </c>
      <c r="AY588">
        <f t="shared" si="854"/>
        <v>2.0183215753002943</v>
      </c>
      <c r="AZ588">
        <f t="shared" si="855"/>
        <v>2.0183215753002943</v>
      </c>
      <c r="BA588">
        <f t="shared" si="855"/>
        <v>2.0183215753002943</v>
      </c>
      <c r="BB588">
        <f t="shared" si="855"/>
        <v>2.0183215753002943</v>
      </c>
      <c r="BC588">
        <f t="shared" si="855"/>
        <v>2.0183215753002943</v>
      </c>
      <c r="BD588">
        <f t="shared" si="855"/>
        <v>2.0183215753002943</v>
      </c>
      <c r="BE588">
        <f t="shared" si="855"/>
        <v>2.0183215753002943</v>
      </c>
      <c r="BF588">
        <f t="shared" si="855"/>
        <v>2.0183215753002943</v>
      </c>
      <c r="BG588">
        <f t="shared" si="855"/>
        <v>2.0183215753002943</v>
      </c>
      <c r="BH588">
        <f t="shared" si="855"/>
        <v>2.0183215753002943</v>
      </c>
    </row>
    <row r="589" spans="1:60" x14ac:dyDescent="0.25">
      <c r="A589" t="s">
        <v>808</v>
      </c>
      <c r="B589">
        <f t="shared" si="850"/>
        <v>2.7985401276438893</v>
      </c>
      <c r="C589">
        <f t="shared" si="850"/>
        <v>2.798429769310594</v>
      </c>
      <c r="D589">
        <f t="shared" si="850"/>
        <v>2.7985401276438893</v>
      </c>
      <c r="E589">
        <f t="shared" si="850"/>
        <v>2.7983580107413948</v>
      </c>
      <c r="F589">
        <f t="shared" si="850"/>
        <v>2.7985401276438893</v>
      </c>
      <c r="G589">
        <f t="shared" si="850"/>
        <v>2.7985401276438893</v>
      </c>
      <c r="H589">
        <f t="shared" si="850"/>
        <v>2.7985401276438893</v>
      </c>
      <c r="I589">
        <f t="shared" si="850"/>
        <v>2.7985401276438893</v>
      </c>
      <c r="J589">
        <f t="shared" si="850"/>
        <v>2.7985401276438893</v>
      </c>
      <c r="K589">
        <f t="shared" si="850"/>
        <v>2.7985401276438893</v>
      </c>
      <c r="L589">
        <f t="shared" si="851"/>
        <v>2.7985401276438893</v>
      </c>
      <c r="M589">
        <f t="shared" si="851"/>
        <v>2.7985401276438893</v>
      </c>
      <c r="N589">
        <f t="shared" si="851"/>
        <v>2.7985401276438893</v>
      </c>
      <c r="O589">
        <f t="shared" si="851"/>
        <v>2.7985401276438893</v>
      </c>
      <c r="P589">
        <f t="shared" si="851"/>
        <v>2.7985401276438893</v>
      </c>
      <c r="Q589">
        <f t="shared" si="851"/>
        <v>2.7985401276438893</v>
      </c>
      <c r="R589">
        <f t="shared" si="851"/>
        <v>2.7985401276438893</v>
      </c>
      <c r="S589">
        <f t="shared" si="851"/>
        <v>2.7985401276438893</v>
      </c>
      <c r="T589">
        <f t="shared" si="851"/>
        <v>2.7985401276438893</v>
      </c>
      <c r="U589">
        <f t="shared" si="851"/>
        <v>2.8410019965196871</v>
      </c>
      <c r="V589">
        <f t="shared" si="852"/>
        <v>2.8410019965196871</v>
      </c>
      <c r="W589">
        <f t="shared" si="852"/>
        <v>2.7985401276438893</v>
      </c>
      <c r="X589">
        <f t="shared" si="852"/>
        <v>2.7985401276438893</v>
      </c>
      <c r="Y589">
        <f t="shared" si="852"/>
        <v>2.7985401276438893</v>
      </c>
      <c r="Z589">
        <f t="shared" si="852"/>
        <v>2.7985401276438893</v>
      </c>
      <c r="AA589">
        <f t="shared" si="852"/>
        <v>2.4867299110501833</v>
      </c>
      <c r="AB589">
        <f t="shared" si="852"/>
        <v>2.7985401276438893</v>
      </c>
      <c r="AC589">
        <f t="shared" si="852"/>
        <v>2.7985401276438893</v>
      </c>
      <c r="AD589">
        <f t="shared" si="852"/>
        <v>2.7985401276438893</v>
      </c>
      <c r="AE589">
        <f t="shared" si="852"/>
        <v>2.7985401276438893</v>
      </c>
      <c r="AF589">
        <f t="shared" si="853"/>
        <v>2.7985401276438893</v>
      </c>
      <c r="AG589">
        <f t="shared" si="853"/>
        <v>2.7985401276438893</v>
      </c>
      <c r="AH589">
        <f t="shared" si="853"/>
        <v>2.7985401276438893</v>
      </c>
      <c r="AI589">
        <f t="shared" si="853"/>
        <v>2.7985401276438893</v>
      </c>
      <c r="AJ589">
        <f t="shared" si="853"/>
        <v>2.7985401276438893</v>
      </c>
      <c r="AK589">
        <f t="shared" si="853"/>
        <v>2.7985401276438893</v>
      </c>
      <c r="AL589">
        <f t="shared" si="853"/>
        <v>2.7985401276438893</v>
      </c>
      <c r="AM589">
        <f t="shared" si="853"/>
        <v>2.7911309199770526</v>
      </c>
      <c r="AN589">
        <f t="shared" si="853"/>
        <v>2.7985401276438893</v>
      </c>
      <c r="AO589">
        <f t="shared" si="853"/>
        <v>2.7929953496946913</v>
      </c>
      <c r="AP589">
        <f t="shared" si="854"/>
        <v>2.7985401276438893</v>
      </c>
      <c r="AQ589">
        <f t="shared" si="854"/>
        <v>2.7985401276438893</v>
      </c>
      <c r="AR589">
        <f t="shared" si="854"/>
        <v>2.7985401276438893</v>
      </c>
      <c r="AS589">
        <f t="shared" si="854"/>
        <v>2.7573812587361965</v>
      </c>
      <c r="AT589">
        <f t="shared" si="854"/>
        <v>2.7985401276438893</v>
      </c>
      <c r="AU589">
        <f t="shared" si="854"/>
        <v>2.7985401276438893</v>
      </c>
      <c r="AV589">
        <f t="shared" si="854"/>
        <v>2.7985401276438893</v>
      </c>
      <c r="AW589">
        <f t="shared" si="854"/>
        <v>2.7985401276438893</v>
      </c>
      <c r="AX589">
        <f t="shared" si="854"/>
        <v>2.7985401276438893</v>
      </c>
      <c r="AY589">
        <f t="shared" si="854"/>
        <v>2.7985401276438893</v>
      </c>
      <c r="AZ589">
        <f t="shared" si="855"/>
        <v>2.7985401276438893</v>
      </c>
      <c r="BA589">
        <f t="shared" si="855"/>
        <v>2.7985401276438893</v>
      </c>
      <c r="BB589">
        <f t="shared" si="855"/>
        <v>2.7985401276438893</v>
      </c>
      <c r="BC589">
        <f t="shared" si="855"/>
        <v>2.7985401276438893</v>
      </c>
      <c r="BD589">
        <f t="shared" si="855"/>
        <v>2.7985401276438893</v>
      </c>
      <c r="BE589">
        <f t="shared" si="855"/>
        <v>2.7985401276438893</v>
      </c>
      <c r="BF589">
        <f t="shared" si="855"/>
        <v>2.7985401276438893</v>
      </c>
      <c r="BG589">
        <f t="shared" si="855"/>
        <v>2.7985401276438893</v>
      </c>
      <c r="BH589">
        <f t="shared" si="855"/>
        <v>2.7985401276438893</v>
      </c>
    </row>
    <row r="590" spans="1:60" x14ac:dyDescent="0.25">
      <c r="A590" t="s">
        <v>809</v>
      </c>
      <c r="B590">
        <f t="shared" si="850"/>
        <v>3.5660349824553044</v>
      </c>
      <c r="C590">
        <f t="shared" si="850"/>
        <v>3.5658831728761982</v>
      </c>
      <c r="D590">
        <f t="shared" si="850"/>
        <v>3.5660349824553044</v>
      </c>
      <c r="E590">
        <f t="shared" si="850"/>
        <v>3.5657844610232141</v>
      </c>
      <c r="F590">
        <f t="shared" si="850"/>
        <v>3.5660349824553044</v>
      </c>
      <c r="G590">
        <f t="shared" si="850"/>
        <v>3.5660349824553044</v>
      </c>
      <c r="H590">
        <f t="shared" si="850"/>
        <v>3.5660349824553044</v>
      </c>
      <c r="I590">
        <f t="shared" si="850"/>
        <v>3.5660349824553044</v>
      </c>
      <c r="J590">
        <f t="shared" si="850"/>
        <v>3.5660349824553044</v>
      </c>
      <c r="K590">
        <f t="shared" si="850"/>
        <v>3.5660349824553044</v>
      </c>
      <c r="L590">
        <f t="shared" si="851"/>
        <v>3.5660349824553044</v>
      </c>
      <c r="M590">
        <f t="shared" si="851"/>
        <v>3.5660349824553044</v>
      </c>
      <c r="N590">
        <f t="shared" si="851"/>
        <v>3.5660349824553044</v>
      </c>
      <c r="O590">
        <f t="shared" si="851"/>
        <v>3.5660349824553044</v>
      </c>
      <c r="P590">
        <f t="shared" si="851"/>
        <v>3.5660349824553044</v>
      </c>
      <c r="Q590">
        <f t="shared" si="851"/>
        <v>3.5660349824553044</v>
      </c>
      <c r="R590">
        <f t="shared" si="851"/>
        <v>3.5660349824553044</v>
      </c>
      <c r="S590">
        <f t="shared" si="851"/>
        <v>3.5660349824553044</v>
      </c>
      <c r="T590">
        <f t="shared" si="851"/>
        <v>3.5660349824553044</v>
      </c>
      <c r="U590">
        <f t="shared" si="851"/>
        <v>3.6244063945404204</v>
      </c>
      <c r="V590">
        <f t="shared" si="852"/>
        <v>3.6244063945404204</v>
      </c>
      <c r="W590">
        <f t="shared" si="852"/>
        <v>3.5660349824553044</v>
      </c>
      <c r="X590">
        <f t="shared" si="852"/>
        <v>3.5660349824553044</v>
      </c>
      <c r="Y590">
        <f t="shared" si="852"/>
        <v>3.5660349824553044</v>
      </c>
      <c r="Z590">
        <f t="shared" si="852"/>
        <v>3.5660349824553044</v>
      </c>
      <c r="AA590">
        <f t="shared" si="852"/>
        <v>3.2689544336304115</v>
      </c>
      <c r="AB590">
        <f t="shared" si="852"/>
        <v>3.5660349824553044</v>
      </c>
      <c r="AC590">
        <f t="shared" si="852"/>
        <v>3.5660349824553044</v>
      </c>
      <c r="AD590">
        <f t="shared" si="852"/>
        <v>3.5660349824553044</v>
      </c>
      <c r="AE590">
        <f t="shared" si="852"/>
        <v>3.5660349824553044</v>
      </c>
      <c r="AF590">
        <f t="shared" si="853"/>
        <v>3.5660349824553044</v>
      </c>
      <c r="AG590">
        <f t="shared" si="853"/>
        <v>3.5660349824553044</v>
      </c>
      <c r="AH590">
        <f t="shared" si="853"/>
        <v>3.5660349824553044</v>
      </c>
      <c r="AI590">
        <f t="shared" si="853"/>
        <v>3.5660349824553044</v>
      </c>
      <c r="AJ590">
        <f t="shared" si="853"/>
        <v>3.5660349824553044</v>
      </c>
      <c r="AK590">
        <f t="shared" si="853"/>
        <v>3.5660349824553044</v>
      </c>
      <c r="AL590">
        <f t="shared" si="853"/>
        <v>3.5660349824553044</v>
      </c>
      <c r="AM590">
        <f t="shared" si="853"/>
        <v>3.5558413916792109</v>
      </c>
      <c r="AN590">
        <f t="shared" si="853"/>
        <v>3.5660349824553044</v>
      </c>
      <c r="AO590">
        <f t="shared" si="853"/>
        <v>3.5584067558149513</v>
      </c>
      <c r="AP590">
        <f t="shared" si="854"/>
        <v>3.5660349824553044</v>
      </c>
      <c r="AQ590">
        <f t="shared" si="854"/>
        <v>3.5660349824553044</v>
      </c>
      <c r="AR590">
        <f t="shared" si="854"/>
        <v>3.5660349824553044</v>
      </c>
      <c r="AS590">
        <f t="shared" si="854"/>
        <v>3.5093657947965746</v>
      </c>
      <c r="AT590">
        <f t="shared" si="854"/>
        <v>3.5660349824553044</v>
      </c>
      <c r="AU590">
        <f t="shared" si="854"/>
        <v>3.5660349824553044</v>
      </c>
      <c r="AV590">
        <f t="shared" si="854"/>
        <v>3.5660349824553044</v>
      </c>
      <c r="AW590">
        <f t="shared" si="854"/>
        <v>3.5660349824553044</v>
      </c>
      <c r="AX590">
        <f t="shared" si="854"/>
        <v>3.5660349824553044</v>
      </c>
      <c r="AY590">
        <f t="shared" si="854"/>
        <v>3.5660349824553044</v>
      </c>
      <c r="AZ590">
        <f t="shared" si="855"/>
        <v>3.5660349824553044</v>
      </c>
      <c r="BA590">
        <f t="shared" si="855"/>
        <v>3.5660349824553044</v>
      </c>
      <c r="BB590">
        <f t="shared" si="855"/>
        <v>3.5660349824553044</v>
      </c>
      <c r="BC590">
        <f t="shared" si="855"/>
        <v>3.5660349824553044</v>
      </c>
      <c r="BD590">
        <f t="shared" si="855"/>
        <v>3.5660349824553044</v>
      </c>
      <c r="BE590">
        <f t="shared" si="855"/>
        <v>3.5660349824553044</v>
      </c>
      <c r="BF590">
        <f t="shared" si="855"/>
        <v>3.5660349824553044</v>
      </c>
      <c r="BG590">
        <f t="shared" si="855"/>
        <v>3.5660349824553044</v>
      </c>
      <c r="BH590">
        <f t="shared" si="855"/>
        <v>3.5660349824553044</v>
      </c>
    </row>
    <row r="592" spans="1:60" x14ac:dyDescent="0.25">
      <c r="A592" s="101" t="s">
        <v>810</v>
      </c>
    </row>
    <row r="593" spans="1:60" x14ac:dyDescent="0.25">
      <c r="A593" t="s">
        <v>811</v>
      </c>
      <c r="B593">
        <f t="shared" ref="B593:AG593" si="856">INDEX(B586:B590,B486)</f>
        <v>3.5660349824553044</v>
      </c>
      <c r="C593">
        <f t="shared" si="856"/>
        <v>3.5658831728761982</v>
      </c>
      <c r="D593">
        <f t="shared" si="856"/>
        <v>3.5660349824553044</v>
      </c>
      <c r="E593">
        <f t="shared" si="856"/>
        <v>3.5657844610232141</v>
      </c>
      <c r="F593">
        <f t="shared" si="856"/>
        <v>3.5660349824553044</v>
      </c>
      <c r="G593">
        <f t="shared" si="856"/>
        <v>3.5660349824553044</v>
      </c>
      <c r="H593">
        <f t="shared" si="856"/>
        <v>3.5660349824553044</v>
      </c>
      <c r="I593">
        <f t="shared" si="856"/>
        <v>3.5660349824553044</v>
      </c>
      <c r="J593">
        <f t="shared" si="856"/>
        <v>3.5660349824553044</v>
      </c>
      <c r="K593">
        <f t="shared" si="856"/>
        <v>3.5660349824553044</v>
      </c>
      <c r="L593">
        <f t="shared" si="856"/>
        <v>3.5660349824553044</v>
      </c>
      <c r="M593">
        <f t="shared" si="856"/>
        <v>3.5660349824553044</v>
      </c>
      <c r="N593">
        <f t="shared" si="856"/>
        <v>3.5660349824553044</v>
      </c>
      <c r="O593">
        <f t="shared" si="856"/>
        <v>3.5660349824553044</v>
      </c>
      <c r="P593">
        <f t="shared" si="856"/>
        <v>3.5660349824553044</v>
      </c>
      <c r="Q593">
        <f t="shared" si="856"/>
        <v>3.5660349824553044</v>
      </c>
      <c r="R593">
        <f t="shared" si="856"/>
        <v>3.5660349824553044</v>
      </c>
      <c r="S593">
        <f t="shared" si="856"/>
        <v>3.5660349824553044</v>
      </c>
      <c r="T593">
        <f t="shared" si="856"/>
        <v>3.5660349824553044</v>
      </c>
      <c r="U593">
        <f t="shared" si="856"/>
        <v>3.6244063945404204</v>
      </c>
      <c r="V593">
        <f t="shared" si="856"/>
        <v>3.6244063945404204</v>
      </c>
      <c r="W593">
        <f t="shared" si="856"/>
        <v>3.5660349824553044</v>
      </c>
      <c r="X593">
        <f t="shared" si="856"/>
        <v>3.5660349824553044</v>
      </c>
      <c r="Y593">
        <f t="shared" si="856"/>
        <v>3.5660349824553044</v>
      </c>
      <c r="Z593">
        <f t="shared" si="856"/>
        <v>3.5660349824553044</v>
      </c>
      <c r="AA593">
        <f t="shared" si="856"/>
        <v>3.2689544336304115</v>
      </c>
      <c r="AB593">
        <f t="shared" si="856"/>
        <v>3.5660349824553044</v>
      </c>
      <c r="AC593">
        <f t="shared" si="856"/>
        <v>3.5660349824553044</v>
      </c>
      <c r="AD593">
        <f t="shared" si="856"/>
        <v>3.5660349824553044</v>
      </c>
      <c r="AE593">
        <f t="shared" si="856"/>
        <v>3.5660349824553044</v>
      </c>
      <c r="AF593">
        <f t="shared" si="856"/>
        <v>3.5660349824553044</v>
      </c>
      <c r="AG593">
        <f t="shared" si="856"/>
        <v>3.5660349824553044</v>
      </c>
      <c r="AH593">
        <f t="shared" ref="AH593:BH593" si="857">INDEX(AH586:AH590,AH486)</f>
        <v>3.5660349824553044</v>
      </c>
      <c r="AI593">
        <f t="shared" si="857"/>
        <v>3.5660349824553044</v>
      </c>
      <c r="AJ593">
        <f t="shared" si="857"/>
        <v>3.5660349824553044</v>
      </c>
      <c r="AK593">
        <f t="shared" si="857"/>
        <v>3.5660349824553044</v>
      </c>
      <c r="AL593">
        <f t="shared" si="857"/>
        <v>3.5660349824553044</v>
      </c>
      <c r="AM593">
        <f t="shared" si="857"/>
        <v>3.5558413916792109</v>
      </c>
      <c r="AN593">
        <f t="shared" si="857"/>
        <v>3.5660349824553044</v>
      </c>
      <c r="AO593">
        <f t="shared" si="857"/>
        <v>3.5584067558149513</v>
      </c>
      <c r="AP593">
        <f t="shared" si="857"/>
        <v>3.5660349824553044</v>
      </c>
      <c r="AQ593">
        <f t="shared" si="857"/>
        <v>3.5660349824553044</v>
      </c>
      <c r="AR593">
        <f t="shared" si="857"/>
        <v>3.5660349824553044</v>
      </c>
      <c r="AS593">
        <f t="shared" si="857"/>
        <v>3.5093657947965746</v>
      </c>
      <c r="AT593">
        <f t="shared" si="857"/>
        <v>3.5660349824553044</v>
      </c>
      <c r="AU593">
        <f t="shared" si="857"/>
        <v>3.5660349824553044</v>
      </c>
      <c r="AV593">
        <f t="shared" si="857"/>
        <v>3.5660349824553044</v>
      </c>
      <c r="AW593">
        <f t="shared" si="857"/>
        <v>3.5660349824553044</v>
      </c>
      <c r="AX593">
        <f t="shared" si="857"/>
        <v>3.5660349824553044</v>
      </c>
      <c r="AY593">
        <f t="shared" si="857"/>
        <v>3.5660349824553044</v>
      </c>
      <c r="AZ593">
        <f t="shared" si="857"/>
        <v>3.5660349824553044</v>
      </c>
      <c r="BA593">
        <f t="shared" si="857"/>
        <v>3.5660349824553044</v>
      </c>
      <c r="BB593">
        <f t="shared" si="857"/>
        <v>3.5660349824553044</v>
      </c>
      <c r="BC593">
        <f t="shared" si="857"/>
        <v>3.5660349824553044</v>
      </c>
      <c r="BD593">
        <f t="shared" si="857"/>
        <v>3.5660349824553044</v>
      </c>
      <c r="BE593">
        <f t="shared" si="857"/>
        <v>3.5660349824553044</v>
      </c>
      <c r="BF593">
        <f t="shared" si="857"/>
        <v>3.5660349824553044</v>
      </c>
      <c r="BG593">
        <f t="shared" si="857"/>
        <v>3.5660349824553044</v>
      </c>
      <c r="BH593">
        <f t="shared" si="857"/>
        <v>3.5660349824553044</v>
      </c>
    </row>
    <row r="594" spans="1:60" x14ac:dyDescent="0.25">
      <c r="A594" t="s">
        <v>812</v>
      </c>
      <c r="B594">
        <f t="shared" ref="B594:AG594" si="858">B593*B$90+B$94-(B486+INDEX(B579:B583,B486))*RelentlessStrikes</f>
        <v>177.64139929821218</v>
      </c>
      <c r="C594">
        <f t="shared" si="858"/>
        <v>177.63532691504793</v>
      </c>
      <c r="D594">
        <f t="shared" si="858"/>
        <v>177.64139929821218</v>
      </c>
      <c r="E594">
        <f t="shared" si="858"/>
        <v>177.63137844092856</v>
      </c>
      <c r="F594">
        <f t="shared" si="858"/>
        <v>177.64139929821218</v>
      </c>
      <c r="G594">
        <f t="shared" si="858"/>
        <v>177.64139929821218</v>
      </c>
      <c r="H594">
        <f t="shared" si="858"/>
        <v>177.66186736910754</v>
      </c>
      <c r="I594">
        <f t="shared" si="858"/>
        <v>177.65119012345679</v>
      </c>
      <c r="J594">
        <f t="shared" si="858"/>
        <v>177.64139929821218</v>
      </c>
      <c r="K594">
        <f t="shared" si="858"/>
        <v>177.64139929821218</v>
      </c>
      <c r="L594">
        <f t="shared" si="858"/>
        <v>177.64139929821218</v>
      </c>
      <c r="M594">
        <f t="shared" si="858"/>
        <v>177.64139929821218</v>
      </c>
      <c r="N594">
        <f t="shared" si="858"/>
        <v>177.64139929821218</v>
      </c>
      <c r="O594">
        <f t="shared" si="858"/>
        <v>177.64139929821218</v>
      </c>
      <c r="P594">
        <f t="shared" si="858"/>
        <v>177.64139929821218</v>
      </c>
      <c r="Q594">
        <f t="shared" si="858"/>
        <v>177.64139929821218</v>
      </c>
      <c r="R594">
        <f t="shared" si="858"/>
        <v>177.64139929821218</v>
      </c>
      <c r="S594">
        <f t="shared" si="858"/>
        <v>177.64139929821218</v>
      </c>
      <c r="T594">
        <f t="shared" si="858"/>
        <v>177.64139929821218</v>
      </c>
      <c r="U594">
        <f t="shared" si="858"/>
        <v>179.97625578161683</v>
      </c>
      <c r="V594">
        <f t="shared" si="858"/>
        <v>179.97625578161683</v>
      </c>
      <c r="W594">
        <f t="shared" si="858"/>
        <v>177.64139929821218</v>
      </c>
      <c r="X594">
        <f t="shared" si="858"/>
        <v>177.64139929821218</v>
      </c>
      <c r="Y594">
        <f t="shared" si="858"/>
        <v>177.64139929821218</v>
      </c>
      <c r="Z594">
        <f t="shared" si="858"/>
        <v>177.64139929821218</v>
      </c>
      <c r="AA594">
        <f t="shared" si="858"/>
        <v>165.75817734521647</v>
      </c>
      <c r="AB594">
        <f t="shared" si="858"/>
        <v>177.64139929821218</v>
      </c>
      <c r="AC594">
        <f t="shared" si="858"/>
        <v>177.64139929821218</v>
      </c>
      <c r="AD594">
        <f t="shared" si="858"/>
        <v>177.64139929821218</v>
      </c>
      <c r="AE594">
        <f t="shared" si="858"/>
        <v>177.64139929821218</v>
      </c>
      <c r="AF594">
        <f t="shared" si="858"/>
        <v>177.64139929821218</v>
      </c>
      <c r="AG594">
        <f t="shared" si="858"/>
        <v>177.64139929821218</v>
      </c>
      <c r="AH594">
        <f t="shared" ref="AH594:BH594" si="859">AH593*AH$90+AH$94-(AH486+INDEX(AH579:AH583,AH486))*RelentlessStrikes</f>
        <v>177.64139929821218</v>
      </c>
      <c r="AI594">
        <f t="shared" si="859"/>
        <v>177.64139929821218</v>
      </c>
      <c r="AJ594">
        <f t="shared" si="859"/>
        <v>177.64139929821218</v>
      </c>
      <c r="AK594">
        <f t="shared" si="859"/>
        <v>177.64139929821218</v>
      </c>
      <c r="AL594">
        <f t="shared" si="859"/>
        <v>177.64139929821218</v>
      </c>
      <c r="AM594">
        <f t="shared" si="859"/>
        <v>177.23365566716842</v>
      </c>
      <c r="AN594">
        <f t="shared" si="859"/>
        <v>177.64139929821218</v>
      </c>
      <c r="AO594">
        <f t="shared" si="859"/>
        <v>177.33627023259805</v>
      </c>
      <c r="AP594">
        <f t="shared" si="859"/>
        <v>177.64139929821218</v>
      </c>
      <c r="AQ594">
        <f t="shared" si="859"/>
        <v>177.64139929821218</v>
      </c>
      <c r="AR594">
        <f t="shared" si="859"/>
        <v>177.64139929821218</v>
      </c>
      <c r="AS594">
        <f t="shared" si="859"/>
        <v>175.37463179186298</v>
      </c>
      <c r="AT594">
        <f t="shared" si="859"/>
        <v>177.64139929821218</v>
      </c>
      <c r="AU594">
        <f t="shared" si="859"/>
        <v>177.64139929821218</v>
      </c>
      <c r="AV594">
        <f t="shared" si="859"/>
        <v>177.64139929821218</v>
      </c>
      <c r="AW594">
        <f t="shared" si="859"/>
        <v>177.64139929821218</v>
      </c>
      <c r="AX594">
        <f t="shared" si="859"/>
        <v>177.64139929821218</v>
      </c>
      <c r="AY594">
        <f t="shared" si="859"/>
        <v>177.64139929821218</v>
      </c>
      <c r="AZ594">
        <f t="shared" si="859"/>
        <v>177.64139929821218</v>
      </c>
      <c r="BA594">
        <f t="shared" si="859"/>
        <v>177.64139929821218</v>
      </c>
      <c r="BB594">
        <f t="shared" si="859"/>
        <v>177.64139929821218</v>
      </c>
      <c r="BC594">
        <f t="shared" si="859"/>
        <v>177.64139929821218</v>
      </c>
      <c r="BD594">
        <f t="shared" si="859"/>
        <v>177.64139929821218</v>
      </c>
      <c r="BE594">
        <f t="shared" si="859"/>
        <v>177.64139929821218</v>
      </c>
      <c r="BF594">
        <f t="shared" si="859"/>
        <v>177.64139929821218</v>
      </c>
      <c r="BG594">
        <f t="shared" si="859"/>
        <v>177.64139929821218</v>
      </c>
      <c r="BH594">
        <f t="shared" si="859"/>
        <v>177.64139929821218</v>
      </c>
    </row>
    <row r="595" spans="1:60" x14ac:dyDescent="0.25">
      <c r="A595" t="s">
        <v>813</v>
      </c>
      <c r="B595">
        <f t="shared" ref="B595:AG595" si="860">B594/B556</f>
        <v>10.699187639940757</v>
      </c>
      <c r="C595">
        <f t="shared" si="860"/>
        <v>10.698821905561537</v>
      </c>
      <c r="D595">
        <f t="shared" si="860"/>
        <v>10.699187639940757</v>
      </c>
      <c r="E595">
        <f t="shared" si="860"/>
        <v>10.698584092384758</v>
      </c>
      <c r="F595">
        <f t="shared" si="860"/>
        <v>10.700168990932672</v>
      </c>
      <c r="G595">
        <f t="shared" si="860"/>
        <v>10.700168990932672</v>
      </c>
      <c r="H595">
        <f t="shared" si="860"/>
        <v>10.701401878189607</v>
      </c>
      <c r="I595">
        <f t="shared" si="860"/>
        <v>10.700758737945993</v>
      </c>
      <c r="J595">
        <f t="shared" si="860"/>
        <v>10.698450004512281</v>
      </c>
      <c r="K595">
        <f t="shared" si="860"/>
        <v>10.699187639940757</v>
      </c>
      <c r="L595">
        <f t="shared" si="860"/>
        <v>10.699187639940757</v>
      </c>
      <c r="M595">
        <f t="shared" si="860"/>
        <v>10.699187639940757</v>
      </c>
      <c r="N595">
        <f t="shared" si="860"/>
        <v>10.699187639940757</v>
      </c>
      <c r="O595">
        <f t="shared" si="860"/>
        <v>10.699187639940757</v>
      </c>
      <c r="P595">
        <f t="shared" si="860"/>
        <v>10.699187639940757</v>
      </c>
      <c r="Q595">
        <f t="shared" si="860"/>
        <v>10.699187639940757</v>
      </c>
      <c r="R595">
        <f t="shared" si="860"/>
        <v>10.900303108900738</v>
      </c>
      <c r="S595">
        <f t="shared" si="860"/>
        <v>11.082585115305495</v>
      </c>
      <c r="T595">
        <f t="shared" si="860"/>
        <v>10.699187639940757</v>
      </c>
      <c r="U595">
        <f t="shared" si="860"/>
        <v>10.839814023919764</v>
      </c>
      <c r="V595">
        <f t="shared" si="860"/>
        <v>10.839814023919764</v>
      </c>
      <c r="W595">
        <f t="shared" si="860"/>
        <v>10.699187639940757</v>
      </c>
      <c r="X595">
        <f t="shared" si="860"/>
        <v>10.699187639940757</v>
      </c>
      <c r="Y595">
        <f t="shared" si="860"/>
        <v>10.699187639940757</v>
      </c>
      <c r="Z595">
        <f t="shared" si="860"/>
        <v>10.100798449895423</v>
      </c>
      <c r="AA595">
        <f t="shared" si="860"/>
        <v>9.9834714727384863</v>
      </c>
      <c r="AB595">
        <f t="shared" si="860"/>
        <v>10.488614255497236</v>
      </c>
      <c r="AC595">
        <f t="shared" si="860"/>
        <v>10.699187639940757</v>
      </c>
      <c r="AD595">
        <f t="shared" si="860"/>
        <v>10.699187639940757</v>
      </c>
      <c r="AE595">
        <f t="shared" si="860"/>
        <v>10.699187639940757</v>
      </c>
      <c r="AF595">
        <f t="shared" si="860"/>
        <v>10.699187639940757</v>
      </c>
      <c r="AG595">
        <f t="shared" si="860"/>
        <v>10.699187639940757</v>
      </c>
      <c r="AH595">
        <f t="shared" ref="AH595:BH595" si="861">AH594/AH556</f>
        <v>10.699187639940757</v>
      </c>
      <c r="AI595">
        <f t="shared" si="861"/>
        <v>10.699187639940757</v>
      </c>
      <c r="AJ595">
        <f t="shared" si="861"/>
        <v>10.699187639940757</v>
      </c>
      <c r="AK595">
        <f t="shared" si="861"/>
        <v>10.699187639940757</v>
      </c>
      <c r="AL595">
        <f t="shared" si="861"/>
        <v>10.699187639940757</v>
      </c>
      <c r="AM595">
        <f t="shared" si="861"/>
        <v>10.662256983287397</v>
      </c>
      <c r="AN595">
        <f t="shared" si="861"/>
        <v>10.699187639940757</v>
      </c>
      <c r="AO595">
        <f t="shared" si="861"/>
        <v>10.67154917182871</v>
      </c>
      <c r="AP595">
        <f t="shared" si="861"/>
        <v>10.699187639940757</v>
      </c>
      <c r="AQ595">
        <f t="shared" si="861"/>
        <v>10.699187639940757</v>
      </c>
      <c r="AR595">
        <f t="shared" si="861"/>
        <v>10.699187639940757</v>
      </c>
      <c r="AS595">
        <f t="shared" si="861"/>
        <v>10.562662196083849</v>
      </c>
      <c r="AT595">
        <f t="shared" si="861"/>
        <v>10.699187639940757</v>
      </c>
      <c r="AU595">
        <f t="shared" si="861"/>
        <v>10.699187639940757</v>
      </c>
      <c r="AV595">
        <f t="shared" si="861"/>
        <v>10.699187639940757</v>
      </c>
      <c r="AW595">
        <f t="shared" si="861"/>
        <v>10.699187639940757</v>
      </c>
      <c r="AX595">
        <f t="shared" si="861"/>
        <v>10.699187639940757</v>
      </c>
      <c r="AY595">
        <f t="shared" si="861"/>
        <v>10.699187639940757</v>
      </c>
      <c r="AZ595">
        <f t="shared" si="861"/>
        <v>10.699187639940757</v>
      </c>
      <c r="BA595">
        <f t="shared" si="861"/>
        <v>10.699187639940757</v>
      </c>
      <c r="BB595">
        <f t="shared" si="861"/>
        <v>10.699187639940757</v>
      </c>
      <c r="BC595">
        <f t="shared" si="861"/>
        <v>10.517267369744626</v>
      </c>
      <c r="BD595">
        <f t="shared" si="861"/>
        <v>10.491782552165661</v>
      </c>
      <c r="BE595">
        <f t="shared" si="861"/>
        <v>10.699187639940757</v>
      </c>
      <c r="BF595">
        <f t="shared" si="861"/>
        <v>10.699187639940757</v>
      </c>
      <c r="BG595">
        <f t="shared" si="861"/>
        <v>10.699187639940757</v>
      </c>
      <c r="BH595">
        <f t="shared" si="861"/>
        <v>10.699187639940757</v>
      </c>
    </row>
    <row r="596" spans="1:60" x14ac:dyDescent="0.25">
      <c r="A596" t="s">
        <v>814</v>
      </c>
      <c r="B596">
        <f t="shared" ref="B596:AG596" si="862">INDEX(B586:B590,B551,1)*B$90+25-(INDEX(B579:B583,B551,1)+B551)*RelentlessStrikes</f>
        <v>167.64139929821218</v>
      </c>
      <c r="C596">
        <f t="shared" si="862"/>
        <v>167.63532691504793</v>
      </c>
      <c r="D596">
        <f t="shared" si="862"/>
        <v>167.64139929821218</v>
      </c>
      <c r="E596">
        <f t="shared" si="862"/>
        <v>167.63137844092856</v>
      </c>
      <c r="F596">
        <f t="shared" si="862"/>
        <v>167.64139929821218</v>
      </c>
      <c r="G596">
        <f t="shared" si="862"/>
        <v>167.64139929821218</v>
      </c>
      <c r="H596">
        <f t="shared" si="862"/>
        <v>167.65119012345679</v>
      </c>
      <c r="I596">
        <f t="shared" si="862"/>
        <v>167.65119012345679</v>
      </c>
      <c r="J596">
        <f t="shared" si="862"/>
        <v>167.64139929821218</v>
      </c>
      <c r="K596">
        <f t="shared" si="862"/>
        <v>167.64139929821218</v>
      </c>
      <c r="L596">
        <f t="shared" si="862"/>
        <v>167.64139929821218</v>
      </c>
      <c r="M596">
        <f t="shared" si="862"/>
        <v>167.64139929821218</v>
      </c>
      <c r="N596">
        <f t="shared" si="862"/>
        <v>167.64139929821218</v>
      </c>
      <c r="O596">
        <f t="shared" si="862"/>
        <v>167.64139929821218</v>
      </c>
      <c r="P596">
        <f t="shared" si="862"/>
        <v>167.64139929821218</v>
      </c>
      <c r="Q596">
        <f t="shared" si="862"/>
        <v>167.64139929821218</v>
      </c>
      <c r="R596">
        <f t="shared" si="862"/>
        <v>167.64139929821218</v>
      </c>
      <c r="S596">
        <f t="shared" si="862"/>
        <v>167.64139929821218</v>
      </c>
      <c r="T596">
        <f t="shared" si="862"/>
        <v>167.64139929821218</v>
      </c>
      <c r="U596">
        <f t="shared" si="862"/>
        <v>169.97625578161683</v>
      </c>
      <c r="V596">
        <f t="shared" si="862"/>
        <v>169.97625578161683</v>
      </c>
      <c r="W596">
        <f t="shared" si="862"/>
        <v>167.64139929821218</v>
      </c>
      <c r="X596">
        <f t="shared" si="862"/>
        <v>167.64139929821218</v>
      </c>
      <c r="Y596">
        <f t="shared" si="862"/>
        <v>167.64139929821218</v>
      </c>
      <c r="Z596">
        <f t="shared" si="862"/>
        <v>167.64139929821218</v>
      </c>
      <c r="AA596">
        <f t="shared" si="862"/>
        <v>155.75817734521647</v>
      </c>
      <c r="AB596">
        <f t="shared" si="862"/>
        <v>167.64139929821218</v>
      </c>
      <c r="AC596">
        <f t="shared" si="862"/>
        <v>167.64139929821218</v>
      </c>
      <c r="AD596">
        <f t="shared" si="862"/>
        <v>167.64139929821218</v>
      </c>
      <c r="AE596">
        <f t="shared" si="862"/>
        <v>167.64139929821218</v>
      </c>
      <c r="AF596">
        <f t="shared" si="862"/>
        <v>167.64139929821218</v>
      </c>
      <c r="AG596">
        <f t="shared" si="862"/>
        <v>167.64139929821218</v>
      </c>
      <c r="AH596">
        <f t="shared" ref="AH596:BH596" si="863">INDEX(AH586:AH590,AH551,1)*AH$90+25-(INDEX(AH579:AH583,AH551,1)+AH551)*RelentlessStrikes</f>
        <v>167.64139929821218</v>
      </c>
      <c r="AI596">
        <f t="shared" si="863"/>
        <v>167.64139929821218</v>
      </c>
      <c r="AJ596">
        <f t="shared" si="863"/>
        <v>167.64139929821218</v>
      </c>
      <c r="AK596">
        <f t="shared" si="863"/>
        <v>167.64139929821218</v>
      </c>
      <c r="AL596">
        <f t="shared" si="863"/>
        <v>167.64139929821218</v>
      </c>
      <c r="AM596">
        <f t="shared" si="863"/>
        <v>167.23365566716842</v>
      </c>
      <c r="AN596">
        <f t="shared" si="863"/>
        <v>167.64139929821218</v>
      </c>
      <c r="AO596">
        <f t="shared" si="863"/>
        <v>167.33627023259805</v>
      </c>
      <c r="AP596">
        <f t="shared" si="863"/>
        <v>167.64139929821218</v>
      </c>
      <c r="AQ596">
        <f t="shared" si="863"/>
        <v>167.64139929821218</v>
      </c>
      <c r="AR596">
        <f t="shared" si="863"/>
        <v>167.64139929821218</v>
      </c>
      <c r="AS596">
        <f t="shared" si="863"/>
        <v>165.37463179186298</v>
      </c>
      <c r="AT596">
        <f t="shared" si="863"/>
        <v>167.64139929821218</v>
      </c>
      <c r="AU596">
        <f t="shared" si="863"/>
        <v>167.64139929821218</v>
      </c>
      <c r="AV596">
        <f t="shared" si="863"/>
        <v>167.64139929821218</v>
      </c>
      <c r="AW596">
        <f t="shared" si="863"/>
        <v>167.64139929821218</v>
      </c>
      <c r="AX596">
        <f t="shared" si="863"/>
        <v>167.64139929821218</v>
      </c>
      <c r="AY596">
        <f t="shared" si="863"/>
        <v>167.64139929821218</v>
      </c>
      <c r="AZ596">
        <f t="shared" si="863"/>
        <v>167.64139929821218</v>
      </c>
      <c r="BA596">
        <f t="shared" si="863"/>
        <v>167.64139929821218</v>
      </c>
      <c r="BB596">
        <f t="shared" si="863"/>
        <v>167.64139929821218</v>
      </c>
      <c r="BC596">
        <f t="shared" si="863"/>
        <v>167.64139929821218</v>
      </c>
      <c r="BD596">
        <f t="shared" si="863"/>
        <v>167.64139929821218</v>
      </c>
      <c r="BE596">
        <f t="shared" si="863"/>
        <v>167.64139929821218</v>
      </c>
      <c r="BF596">
        <f t="shared" si="863"/>
        <v>167.64139929821218</v>
      </c>
      <c r="BG596">
        <f t="shared" si="863"/>
        <v>167.64139929821218</v>
      </c>
      <c r="BH596">
        <f t="shared" si="863"/>
        <v>167.64139929821218</v>
      </c>
    </row>
    <row r="597" spans="1:60" x14ac:dyDescent="0.25">
      <c r="A597" t="s">
        <v>815</v>
      </c>
      <c r="B597">
        <f t="shared" ref="B597:AG597" si="864">B596/B556</f>
        <v>10.096896300072414</v>
      </c>
      <c r="C597">
        <f t="shared" si="864"/>
        <v>10.096530565693195</v>
      </c>
      <c r="D597">
        <f t="shared" si="864"/>
        <v>10.096896300072414</v>
      </c>
      <c r="E597">
        <f t="shared" si="864"/>
        <v>10.096292752516415</v>
      </c>
      <c r="F597">
        <f t="shared" si="864"/>
        <v>10.097822407692245</v>
      </c>
      <c r="G597">
        <f t="shared" si="864"/>
        <v>10.097822407692245</v>
      </c>
      <c r="H597">
        <f t="shared" si="864"/>
        <v>10.098412154705564</v>
      </c>
      <c r="I597">
        <f t="shared" si="864"/>
        <v>10.098412154705564</v>
      </c>
      <c r="J597">
        <f t="shared" si="864"/>
        <v>10.096200188490934</v>
      </c>
      <c r="K597">
        <f t="shared" si="864"/>
        <v>10.096896300072414</v>
      </c>
      <c r="L597">
        <f t="shared" si="864"/>
        <v>10.096896300072414</v>
      </c>
      <c r="M597">
        <f t="shared" si="864"/>
        <v>10.096896300072414</v>
      </c>
      <c r="N597">
        <f t="shared" si="864"/>
        <v>10.096896300072414</v>
      </c>
      <c r="O597">
        <f t="shared" si="864"/>
        <v>10.096896300072414</v>
      </c>
      <c r="P597">
        <f t="shared" si="864"/>
        <v>10.096896300072414</v>
      </c>
      <c r="Q597">
        <f t="shared" si="864"/>
        <v>10.096896300072414</v>
      </c>
      <c r="R597">
        <f t="shared" si="864"/>
        <v>10.286690338906618</v>
      </c>
      <c r="S597">
        <f t="shared" si="864"/>
        <v>10.458711110761048</v>
      </c>
      <c r="T597">
        <f t="shared" si="864"/>
        <v>10.096896300072414</v>
      </c>
      <c r="U597">
        <f t="shared" si="864"/>
        <v>10.237522684051422</v>
      </c>
      <c r="V597">
        <f t="shared" si="864"/>
        <v>10.237522684051422</v>
      </c>
      <c r="W597">
        <f t="shared" si="864"/>
        <v>10.096896300072414</v>
      </c>
      <c r="X597">
        <f t="shared" si="864"/>
        <v>10.096896300072414</v>
      </c>
      <c r="Y597">
        <f t="shared" si="864"/>
        <v>10.096896300072414</v>
      </c>
      <c r="Z597">
        <f t="shared" si="864"/>
        <v>9.5321923428843593</v>
      </c>
      <c r="AA597">
        <f t="shared" si="864"/>
        <v>9.3811801328701439</v>
      </c>
      <c r="AB597">
        <f t="shared" si="864"/>
        <v>9.898176761932481</v>
      </c>
      <c r="AC597">
        <f t="shared" si="864"/>
        <v>10.096896300072414</v>
      </c>
      <c r="AD597">
        <f t="shared" si="864"/>
        <v>10.096896300072414</v>
      </c>
      <c r="AE597">
        <f t="shared" si="864"/>
        <v>10.096896300072414</v>
      </c>
      <c r="AF597">
        <f t="shared" si="864"/>
        <v>10.096896300072414</v>
      </c>
      <c r="AG597">
        <f t="shared" si="864"/>
        <v>10.096896300072414</v>
      </c>
      <c r="AH597">
        <f t="shared" ref="AH597:BH597" si="865">AH596/AH556</f>
        <v>10.096896300072414</v>
      </c>
      <c r="AI597">
        <f t="shared" si="865"/>
        <v>10.096896300072414</v>
      </c>
      <c r="AJ597">
        <f t="shared" si="865"/>
        <v>10.096896300072414</v>
      </c>
      <c r="AK597">
        <f t="shared" si="865"/>
        <v>10.096896300072414</v>
      </c>
      <c r="AL597">
        <f t="shared" si="865"/>
        <v>10.096896300072414</v>
      </c>
      <c r="AM597">
        <f t="shared" si="865"/>
        <v>10.060663739433627</v>
      </c>
      <c r="AN597">
        <f t="shared" si="865"/>
        <v>10.096896300072414</v>
      </c>
      <c r="AO597">
        <f t="shared" si="865"/>
        <v>10.069780049368219</v>
      </c>
      <c r="AP597">
        <f t="shared" si="865"/>
        <v>10.096896300072414</v>
      </c>
      <c r="AQ597">
        <f t="shared" si="865"/>
        <v>10.096896300072414</v>
      </c>
      <c r="AR597">
        <f t="shared" si="865"/>
        <v>10.096896300072414</v>
      </c>
      <c r="AS597">
        <f t="shared" si="865"/>
        <v>9.9603708562155049</v>
      </c>
      <c r="AT597">
        <f t="shared" si="865"/>
        <v>10.096896300072414</v>
      </c>
      <c r="AU597">
        <f t="shared" si="865"/>
        <v>10.096896300072414</v>
      </c>
      <c r="AV597">
        <f t="shared" si="865"/>
        <v>10.096896300072414</v>
      </c>
      <c r="AW597">
        <f t="shared" si="865"/>
        <v>10.096896300072414</v>
      </c>
      <c r="AX597">
        <f t="shared" si="865"/>
        <v>10.096896300072414</v>
      </c>
      <c r="AY597">
        <f t="shared" si="865"/>
        <v>10.096896300072414</v>
      </c>
      <c r="AZ597">
        <f t="shared" si="865"/>
        <v>10.096896300072414</v>
      </c>
      <c r="BA597">
        <f t="shared" si="865"/>
        <v>10.096896300072414</v>
      </c>
      <c r="BB597">
        <f t="shared" si="865"/>
        <v>10.096896300072414</v>
      </c>
      <c r="BC597">
        <f t="shared" si="865"/>
        <v>9.925216901143612</v>
      </c>
      <c r="BD597">
        <f t="shared" si="865"/>
        <v>9.9011667050931678</v>
      </c>
      <c r="BE597">
        <f t="shared" si="865"/>
        <v>10.096896300072414</v>
      </c>
      <c r="BF597">
        <f t="shared" si="865"/>
        <v>10.096896300072414</v>
      </c>
      <c r="BG597">
        <f t="shared" si="865"/>
        <v>10.096896300072414</v>
      </c>
      <c r="BH597">
        <f t="shared" si="865"/>
        <v>10.096896300072414</v>
      </c>
    </row>
    <row r="598" spans="1:60" x14ac:dyDescent="0.25">
      <c r="A598" t="s">
        <v>816</v>
      </c>
      <c r="B598">
        <f t="shared" ref="B598:AG598" si="866">((B597-B562)*((B597+B562)/2-SnDParam)+(B562+B595-B597)*B597)/B595</f>
        <v>9.0179150146544842</v>
      </c>
      <c r="C598">
        <f t="shared" si="866"/>
        <v>9.0177169003953708</v>
      </c>
      <c r="D598">
        <f t="shared" si="866"/>
        <v>9.0179422069571995</v>
      </c>
      <c r="E598">
        <f t="shared" si="866"/>
        <v>9.0174016471241139</v>
      </c>
      <c r="F598">
        <f t="shared" si="866"/>
        <v>9.0186734695671955</v>
      </c>
      <c r="G598">
        <f t="shared" si="866"/>
        <v>9.0190256358431427</v>
      </c>
      <c r="H598">
        <f t="shared" si="866"/>
        <v>9.0197591747084278</v>
      </c>
      <c r="I598">
        <f t="shared" si="866"/>
        <v>9.0189789094122634</v>
      </c>
      <c r="J598">
        <f t="shared" si="866"/>
        <v>9.0173449134121437</v>
      </c>
      <c r="K598">
        <f t="shared" si="866"/>
        <v>9.0178367347633746</v>
      </c>
      <c r="L598">
        <f t="shared" si="866"/>
        <v>9.0201568417041518</v>
      </c>
      <c r="M598">
        <f t="shared" si="866"/>
        <v>9.0179288364915404</v>
      </c>
      <c r="N598">
        <f t="shared" si="866"/>
        <v>8.9880389241291727</v>
      </c>
      <c r="O598">
        <f t="shared" si="866"/>
        <v>9.0179288364915404</v>
      </c>
      <c r="P598">
        <f t="shared" si="866"/>
        <v>9.0466838593511216</v>
      </c>
      <c r="Q598">
        <f t="shared" si="866"/>
        <v>9.0179288364915404</v>
      </c>
      <c r="R598">
        <f t="shared" si="866"/>
        <v>9.173591547351128</v>
      </c>
      <c r="S598">
        <f t="shared" si="866"/>
        <v>9.3143550316693879</v>
      </c>
      <c r="T598">
        <f t="shared" si="866"/>
        <v>9.0179288364915404</v>
      </c>
      <c r="U598">
        <f t="shared" si="866"/>
        <v>9.1053994636328923</v>
      </c>
      <c r="V598">
        <f t="shared" si="866"/>
        <v>9.1053994636328923</v>
      </c>
      <c r="W598">
        <f t="shared" si="866"/>
        <v>9.0179288364915404</v>
      </c>
      <c r="X598">
        <f t="shared" si="866"/>
        <v>9.0179288364915404</v>
      </c>
      <c r="Y598">
        <f t="shared" si="866"/>
        <v>9.0179288364915404</v>
      </c>
      <c r="Z598">
        <f t="shared" si="866"/>
        <v>8.5525042212899152</v>
      </c>
      <c r="AA598">
        <f t="shared" si="866"/>
        <v>8.5440981325649918</v>
      </c>
      <c r="AB598">
        <f t="shared" si="866"/>
        <v>8.8545406731364249</v>
      </c>
      <c r="AC598">
        <f t="shared" si="866"/>
        <v>9.0179288364915404</v>
      </c>
      <c r="AD598">
        <f t="shared" si="866"/>
        <v>9.0052668336806683</v>
      </c>
      <c r="AE598">
        <f t="shared" si="866"/>
        <v>9.0179288364915404</v>
      </c>
      <c r="AF598">
        <f t="shared" si="866"/>
        <v>9.0179288364915404</v>
      </c>
      <c r="AG598">
        <f t="shared" si="866"/>
        <v>9.0179288364915404</v>
      </c>
      <c r="AH598">
        <f t="shared" ref="AH598:BH598" si="867">((AH597-AH562)*((AH597+AH562)/2-SnDParam)+(AH562+AH595-AH597)*AH597)/AH595</f>
        <v>9.0179288364915404</v>
      </c>
      <c r="AI598">
        <f t="shared" si="867"/>
        <v>9.0065756117586027</v>
      </c>
      <c r="AJ598">
        <f t="shared" si="867"/>
        <v>9.0179288364915404</v>
      </c>
      <c r="AK598">
        <f t="shared" si="867"/>
        <v>9.0064295902508515</v>
      </c>
      <c r="AL598">
        <f t="shared" si="867"/>
        <v>9.0116985391971429</v>
      </c>
      <c r="AM598">
        <f t="shared" si="867"/>
        <v>8.9950276397670095</v>
      </c>
      <c r="AN598">
        <f t="shared" si="867"/>
        <v>9.0132964746967232</v>
      </c>
      <c r="AO598">
        <f t="shared" si="867"/>
        <v>9.0007937497939174</v>
      </c>
      <c r="AP598">
        <f t="shared" si="867"/>
        <v>9.0310051938880456</v>
      </c>
      <c r="AQ598">
        <f t="shared" si="867"/>
        <v>9.0179288364915404</v>
      </c>
      <c r="AR598">
        <f t="shared" si="867"/>
        <v>9.0179517753968437</v>
      </c>
      <c r="AS598">
        <f t="shared" si="867"/>
        <v>9.0070113307837918</v>
      </c>
      <c r="AT598">
        <f t="shared" si="867"/>
        <v>9.0179288364915404</v>
      </c>
      <c r="AU598">
        <f t="shared" si="867"/>
        <v>9.0179288364915404</v>
      </c>
      <c r="AV598">
        <f t="shared" si="867"/>
        <v>9.0179288364915404</v>
      </c>
      <c r="AW598">
        <f t="shared" si="867"/>
        <v>9.0179288364915404</v>
      </c>
      <c r="AX598">
        <f t="shared" si="867"/>
        <v>9.0179288364915404</v>
      </c>
      <c r="AY598">
        <f t="shared" si="867"/>
        <v>9.0179288364915404</v>
      </c>
      <c r="AZ598">
        <f t="shared" si="867"/>
        <v>9.0179288364915404</v>
      </c>
      <c r="BA598">
        <f t="shared" si="867"/>
        <v>9.0179288364915404</v>
      </c>
      <c r="BB598">
        <f t="shared" si="867"/>
        <v>9.0179288364915404</v>
      </c>
      <c r="BC598">
        <f t="shared" si="867"/>
        <v>8.8772148254324961</v>
      </c>
      <c r="BD598">
        <f t="shared" si="867"/>
        <v>8.8574753476889327</v>
      </c>
      <c r="BE598">
        <f t="shared" si="867"/>
        <v>9.0179288364915404</v>
      </c>
      <c r="BF598">
        <f t="shared" si="867"/>
        <v>9.0179288364915404</v>
      </c>
      <c r="BG598">
        <f t="shared" si="867"/>
        <v>9.0179288364915404</v>
      </c>
      <c r="BH598">
        <f t="shared" si="867"/>
        <v>9.0179288364915404</v>
      </c>
    </row>
    <row r="599" spans="1:60" x14ac:dyDescent="0.25">
      <c r="A599" t="s">
        <v>817</v>
      </c>
      <c r="B599">
        <f t="shared" ref="B599:AG599" si="868">B598*B556</f>
        <v>149.72679196459541</v>
      </c>
      <c r="C599">
        <f t="shared" si="868"/>
        <v>149.72350262194675</v>
      </c>
      <c r="D599">
        <f t="shared" si="868"/>
        <v>149.72724344548041</v>
      </c>
      <c r="E599">
        <f t="shared" si="868"/>
        <v>149.71826838976727</v>
      </c>
      <c r="F599">
        <f t="shared" si="868"/>
        <v>149.72565165140759</v>
      </c>
      <c r="G599">
        <f t="shared" si="868"/>
        <v>149.73149822355967</v>
      </c>
      <c r="H599">
        <f t="shared" si="868"/>
        <v>149.74367624341892</v>
      </c>
      <c r="I599">
        <f t="shared" si="868"/>
        <v>149.73072248360896</v>
      </c>
      <c r="J599">
        <f t="shared" si="868"/>
        <v>149.72764911716519</v>
      </c>
      <c r="K599">
        <f t="shared" si="868"/>
        <v>149.72549226317304</v>
      </c>
      <c r="L599">
        <f t="shared" si="868"/>
        <v>149.76401360304959</v>
      </c>
      <c r="M599">
        <f t="shared" si="868"/>
        <v>149.72702145215635</v>
      </c>
      <c r="N599">
        <f t="shared" si="868"/>
        <v>149.23075145151344</v>
      </c>
      <c r="O599">
        <f t="shared" si="868"/>
        <v>149.72702145215635</v>
      </c>
      <c r="P599">
        <f t="shared" si="868"/>
        <v>150.20444858676976</v>
      </c>
      <c r="Q599">
        <f t="shared" si="868"/>
        <v>149.72702145215635</v>
      </c>
      <c r="R599">
        <f t="shared" si="868"/>
        <v>149.50131411768118</v>
      </c>
      <c r="S599">
        <f t="shared" si="868"/>
        <v>149.29865587957485</v>
      </c>
      <c r="T599">
        <f t="shared" si="868"/>
        <v>149.72702145215635</v>
      </c>
      <c r="U599">
        <f t="shared" si="868"/>
        <v>151.17931905883407</v>
      </c>
      <c r="V599">
        <f t="shared" si="868"/>
        <v>151.17931905883407</v>
      </c>
      <c r="W599">
        <f t="shared" si="868"/>
        <v>149.72702145215635</v>
      </c>
      <c r="X599">
        <f t="shared" si="868"/>
        <v>149.72702145215635</v>
      </c>
      <c r="Y599">
        <f t="shared" si="868"/>
        <v>149.72702145215635</v>
      </c>
      <c r="Z599">
        <f t="shared" si="868"/>
        <v>150.41175456674287</v>
      </c>
      <c r="AA599">
        <f t="shared" si="868"/>
        <v>141.85988685197887</v>
      </c>
      <c r="AB599">
        <f t="shared" si="868"/>
        <v>149.9657587745198</v>
      </c>
      <c r="AC599">
        <f t="shared" si="868"/>
        <v>149.72702145215635</v>
      </c>
      <c r="AD599">
        <f t="shared" si="868"/>
        <v>149.51679092130328</v>
      </c>
      <c r="AE599">
        <f t="shared" si="868"/>
        <v>149.72702145215635</v>
      </c>
      <c r="AF599">
        <f t="shared" si="868"/>
        <v>149.72702145215635</v>
      </c>
      <c r="AG599">
        <f t="shared" si="868"/>
        <v>149.72702145215635</v>
      </c>
      <c r="AH599">
        <f t="shared" ref="AH599:BH599" si="869">AH598*AH556</f>
        <v>149.72702145215635</v>
      </c>
      <c r="AI599">
        <f t="shared" si="869"/>
        <v>149.53852090464025</v>
      </c>
      <c r="AJ599">
        <f t="shared" si="869"/>
        <v>149.72702145215635</v>
      </c>
      <c r="AK599">
        <f t="shared" si="869"/>
        <v>149.53609647151154</v>
      </c>
      <c r="AL599">
        <f t="shared" si="869"/>
        <v>149.62357820331667</v>
      </c>
      <c r="AM599">
        <f t="shared" si="869"/>
        <v>149.52009072019166</v>
      </c>
      <c r="AN599">
        <f t="shared" si="869"/>
        <v>149.65010914264465</v>
      </c>
      <c r="AO599">
        <f t="shared" si="869"/>
        <v>149.57220990322341</v>
      </c>
      <c r="AP599">
        <f t="shared" si="869"/>
        <v>149.94413162012529</v>
      </c>
      <c r="AQ599">
        <f t="shared" si="869"/>
        <v>149.72702145215635</v>
      </c>
      <c r="AR599">
        <f t="shared" si="869"/>
        <v>149.72740231277621</v>
      </c>
      <c r="AS599">
        <f t="shared" si="869"/>
        <v>149.54575526111108</v>
      </c>
      <c r="AT599">
        <f t="shared" si="869"/>
        <v>149.72702145215635</v>
      </c>
      <c r="AU599">
        <f t="shared" si="869"/>
        <v>149.72702145215635</v>
      </c>
      <c r="AV599">
        <f t="shared" si="869"/>
        <v>149.72702145215635</v>
      </c>
      <c r="AW599">
        <f t="shared" si="869"/>
        <v>149.72702145215635</v>
      </c>
      <c r="AX599">
        <f t="shared" si="869"/>
        <v>149.72702145215635</v>
      </c>
      <c r="AY599">
        <f t="shared" si="869"/>
        <v>149.72702145215635</v>
      </c>
      <c r="AZ599">
        <f t="shared" si="869"/>
        <v>149.72702145215635</v>
      </c>
      <c r="BA599">
        <f t="shared" si="869"/>
        <v>149.72702145215635</v>
      </c>
      <c r="BB599">
        <f t="shared" si="869"/>
        <v>149.72702145215635</v>
      </c>
      <c r="BC599">
        <f t="shared" si="869"/>
        <v>149.94017058054061</v>
      </c>
      <c r="BD599">
        <f t="shared" si="869"/>
        <v>149.97016066522423</v>
      </c>
      <c r="BE599">
        <f t="shared" si="869"/>
        <v>149.72702145215635</v>
      </c>
      <c r="BF599">
        <f t="shared" si="869"/>
        <v>149.72702145215635</v>
      </c>
      <c r="BG599">
        <f t="shared" si="869"/>
        <v>149.72702145215635</v>
      </c>
      <c r="BH599">
        <f t="shared" si="869"/>
        <v>149.72702145215635</v>
      </c>
    </row>
    <row r="600" spans="1:60" x14ac:dyDescent="0.25">
      <c r="A600" t="s">
        <v>818</v>
      </c>
      <c r="B600">
        <f t="shared" ref="B600:AG600" si="870">INDEX(B586:B590,B551-1,1)</f>
        <v>2.7985401276438893</v>
      </c>
      <c r="C600">
        <f t="shared" si="870"/>
        <v>2.798429769310594</v>
      </c>
      <c r="D600">
        <f t="shared" si="870"/>
        <v>2.7985401276438893</v>
      </c>
      <c r="E600">
        <f t="shared" si="870"/>
        <v>2.7983580107413948</v>
      </c>
      <c r="F600">
        <f t="shared" si="870"/>
        <v>2.7985401276438893</v>
      </c>
      <c r="G600">
        <f t="shared" si="870"/>
        <v>2.7985401276438893</v>
      </c>
      <c r="H600">
        <f t="shared" si="870"/>
        <v>2.7985401276438893</v>
      </c>
      <c r="I600">
        <f t="shared" si="870"/>
        <v>2.7985401276438893</v>
      </c>
      <c r="J600">
        <f t="shared" si="870"/>
        <v>2.7985401276438893</v>
      </c>
      <c r="K600">
        <f t="shared" si="870"/>
        <v>2.7985401276438893</v>
      </c>
      <c r="L600">
        <f t="shared" si="870"/>
        <v>2.7985401276438893</v>
      </c>
      <c r="M600">
        <f t="shared" si="870"/>
        <v>2.7985401276438893</v>
      </c>
      <c r="N600">
        <f t="shared" si="870"/>
        <v>2.7985401276438893</v>
      </c>
      <c r="O600">
        <f t="shared" si="870"/>
        <v>2.7985401276438893</v>
      </c>
      <c r="P600">
        <f t="shared" si="870"/>
        <v>2.7985401276438893</v>
      </c>
      <c r="Q600">
        <f t="shared" si="870"/>
        <v>2.7985401276438893</v>
      </c>
      <c r="R600">
        <f t="shared" si="870"/>
        <v>2.7985401276438893</v>
      </c>
      <c r="S600">
        <f t="shared" si="870"/>
        <v>2.7985401276438893</v>
      </c>
      <c r="T600">
        <f t="shared" si="870"/>
        <v>2.7985401276438893</v>
      </c>
      <c r="U600">
        <f t="shared" si="870"/>
        <v>2.8410019965196871</v>
      </c>
      <c r="V600">
        <f t="shared" si="870"/>
        <v>2.8410019965196871</v>
      </c>
      <c r="W600">
        <f t="shared" si="870"/>
        <v>2.7985401276438893</v>
      </c>
      <c r="X600">
        <f t="shared" si="870"/>
        <v>2.7985401276438893</v>
      </c>
      <c r="Y600">
        <f t="shared" si="870"/>
        <v>2.7985401276438893</v>
      </c>
      <c r="Z600">
        <f t="shared" si="870"/>
        <v>2.7985401276438893</v>
      </c>
      <c r="AA600">
        <f t="shared" si="870"/>
        <v>2.4867299110501833</v>
      </c>
      <c r="AB600">
        <f t="shared" si="870"/>
        <v>2.7985401276438893</v>
      </c>
      <c r="AC600">
        <f t="shared" si="870"/>
        <v>2.7985401276438893</v>
      </c>
      <c r="AD600">
        <f t="shared" si="870"/>
        <v>2.7985401276438893</v>
      </c>
      <c r="AE600">
        <f t="shared" si="870"/>
        <v>2.7985401276438893</v>
      </c>
      <c r="AF600">
        <f t="shared" si="870"/>
        <v>2.7985401276438893</v>
      </c>
      <c r="AG600">
        <f t="shared" si="870"/>
        <v>2.7985401276438893</v>
      </c>
      <c r="AH600">
        <f t="shared" ref="AH600:BH600" si="871">INDEX(AH586:AH590,AH551-1,1)</f>
        <v>2.7985401276438893</v>
      </c>
      <c r="AI600">
        <f t="shared" si="871"/>
        <v>2.7985401276438893</v>
      </c>
      <c r="AJ600">
        <f t="shared" si="871"/>
        <v>2.7985401276438893</v>
      </c>
      <c r="AK600">
        <f t="shared" si="871"/>
        <v>2.7985401276438893</v>
      </c>
      <c r="AL600">
        <f t="shared" si="871"/>
        <v>2.7985401276438893</v>
      </c>
      <c r="AM600">
        <f t="shared" si="871"/>
        <v>2.7911309199770526</v>
      </c>
      <c r="AN600">
        <f t="shared" si="871"/>
        <v>2.7985401276438893</v>
      </c>
      <c r="AO600">
        <f t="shared" si="871"/>
        <v>2.7929953496946913</v>
      </c>
      <c r="AP600">
        <f t="shared" si="871"/>
        <v>2.7985401276438893</v>
      </c>
      <c r="AQ600">
        <f t="shared" si="871"/>
        <v>2.7985401276438893</v>
      </c>
      <c r="AR600">
        <f t="shared" si="871"/>
        <v>2.7985401276438893</v>
      </c>
      <c r="AS600">
        <f t="shared" si="871"/>
        <v>2.7573812587361965</v>
      </c>
      <c r="AT600">
        <f t="shared" si="871"/>
        <v>2.7985401276438893</v>
      </c>
      <c r="AU600">
        <f t="shared" si="871"/>
        <v>2.7985401276438893</v>
      </c>
      <c r="AV600">
        <f t="shared" si="871"/>
        <v>2.7985401276438893</v>
      </c>
      <c r="AW600">
        <f t="shared" si="871"/>
        <v>2.7985401276438893</v>
      </c>
      <c r="AX600">
        <f t="shared" si="871"/>
        <v>2.7985401276438893</v>
      </c>
      <c r="AY600">
        <f t="shared" si="871"/>
        <v>2.7985401276438893</v>
      </c>
      <c r="AZ600">
        <f t="shared" si="871"/>
        <v>2.7985401276438893</v>
      </c>
      <c r="BA600">
        <f t="shared" si="871"/>
        <v>2.7985401276438893</v>
      </c>
      <c r="BB600">
        <f t="shared" si="871"/>
        <v>2.7985401276438893</v>
      </c>
      <c r="BC600">
        <f t="shared" si="871"/>
        <v>2.7985401276438893</v>
      </c>
      <c r="BD600">
        <f t="shared" si="871"/>
        <v>2.7985401276438893</v>
      </c>
      <c r="BE600">
        <f t="shared" si="871"/>
        <v>2.7985401276438893</v>
      </c>
      <c r="BF600">
        <f t="shared" si="871"/>
        <v>2.7985401276438893</v>
      </c>
      <c r="BG600">
        <f t="shared" si="871"/>
        <v>2.7985401276438893</v>
      </c>
      <c r="BH600">
        <f t="shared" si="871"/>
        <v>2.7985401276438893</v>
      </c>
    </row>
    <row r="601" spans="1:60" x14ac:dyDescent="0.25">
      <c r="A601" t="s">
        <v>819</v>
      </c>
      <c r="B601">
        <f t="shared" ref="B601:AG601" si="872">INDEX(B586:B590,B551,1)</f>
        <v>3.5660349824553044</v>
      </c>
      <c r="C601">
        <f t="shared" si="872"/>
        <v>3.5658831728761982</v>
      </c>
      <c r="D601">
        <f t="shared" si="872"/>
        <v>3.5660349824553044</v>
      </c>
      <c r="E601">
        <f t="shared" si="872"/>
        <v>3.5657844610232141</v>
      </c>
      <c r="F601">
        <f t="shared" si="872"/>
        <v>3.5660349824553044</v>
      </c>
      <c r="G601">
        <f t="shared" si="872"/>
        <v>3.5660349824553044</v>
      </c>
      <c r="H601">
        <f t="shared" si="872"/>
        <v>3.5660349824553044</v>
      </c>
      <c r="I601">
        <f t="shared" si="872"/>
        <v>3.5660349824553044</v>
      </c>
      <c r="J601">
        <f t="shared" si="872"/>
        <v>3.5660349824553044</v>
      </c>
      <c r="K601">
        <f t="shared" si="872"/>
        <v>3.5660349824553044</v>
      </c>
      <c r="L601">
        <f t="shared" si="872"/>
        <v>3.5660349824553044</v>
      </c>
      <c r="M601">
        <f t="shared" si="872"/>
        <v>3.5660349824553044</v>
      </c>
      <c r="N601">
        <f t="shared" si="872"/>
        <v>3.5660349824553044</v>
      </c>
      <c r="O601">
        <f t="shared" si="872"/>
        <v>3.5660349824553044</v>
      </c>
      <c r="P601">
        <f t="shared" si="872"/>
        <v>3.5660349824553044</v>
      </c>
      <c r="Q601">
        <f t="shared" si="872"/>
        <v>3.5660349824553044</v>
      </c>
      <c r="R601">
        <f t="shared" si="872"/>
        <v>3.5660349824553044</v>
      </c>
      <c r="S601">
        <f t="shared" si="872"/>
        <v>3.5660349824553044</v>
      </c>
      <c r="T601">
        <f t="shared" si="872"/>
        <v>3.5660349824553044</v>
      </c>
      <c r="U601">
        <f t="shared" si="872"/>
        <v>3.6244063945404204</v>
      </c>
      <c r="V601">
        <f t="shared" si="872"/>
        <v>3.6244063945404204</v>
      </c>
      <c r="W601">
        <f t="shared" si="872"/>
        <v>3.5660349824553044</v>
      </c>
      <c r="X601">
        <f t="shared" si="872"/>
        <v>3.5660349824553044</v>
      </c>
      <c r="Y601">
        <f t="shared" si="872"/>
        <v>3.5660349824553044</v>
      </c>
      <c r="Z601">
        <f t="shared" si="872"/>
        <v>3.5660349824553044</v>
      </c>
      <c r="AA601">
        <f t="shared" si="872"/>
        <v>3.2689544336304115</v>
      </c>
      <c r="AB601">
        <f t="shared" si="872"/>
        <v>3.5660349824553044</v>
      </c>
      <c r="AC601">
        <f t="shared" si="872"/>
        <v>3.5660349824553044</v>
      </c>
      <c r="AD601">
        <f t="shared" si="872"/>
        <v>3.5660349824553044</v>
      </c>
      <c r="AE601">
        <f t="shared" si="872"/>
        <v>3.5660349824553044</v>
      </c>
      <c r="AF601">
        <f t="shared" si="872"/>
        <v>3.5660349824553044</v>
      </c>
      <c r="AG601">
        <f t="shared" si="872"/>
        <v>3.5660349824553044</v>
      </c>
      <c r="AH601">
        <f t="shared" ref="AH601:BH601" si="873">INDEX(AH586:AH590,AH551,1)</f>
        <v>3.5660349824553044</v>
      </c>
      <c r="AI601">
        <f t="shared" si="873"/>
        <v>3.5660349824553044</v>
      </c>
      <c r="AJ601">
        <f t="shared" si="873"/>
        <v>3.5660349824553044</v>
      </c>
      <c r="AK601">
        <f t="shared" si="873"/>
        <v>3.5660349824553044</v>
      </c>
      <c r="AL601">
        <f t="shared" si="873"/>
        <v>3.5660349824553044</v>
      </c>
      <c r="AM601">
        <f t="shared" si="873"/>
        <v>3.5558413916792109</v>
      </c>
      <c r="AN601">
        <f t="shared" si="873"/>
        <v>3.5660349824553044</v>
      </c>
      <c r="AO601">
        <f t="shared" si="873"/>
        <v>3.5584067558149513</v>
      </c>
      <c r="AP601">
        <f t="shared" si="873"/>
        <v>3.5660349824553044</v>
      </c>
      <c r="AQ601">
        <f t="shared" si="873"/>
        <v>3.5660349824553044</v>
      </c>
      <c r="AR601">
        <f t="shared" si="873"/>
        <v>3.5660349824553044</v>
      </c>
      <c r="AS601">
        <f t="shared" si="873"/>
        <v>3.5093657947965746</v>
      </c>
      <c r="AT601">
        <f t="shared" si="873"/>
        <v>3.5660349824553044</v>
      </c>
      <c r="AU601">
        <f t="shared" si="873"/>
        <v>3.5660349824553044</v>
      </c>
      <c r="AV601">
        <f t="shared" si="873"/>
        <v>3.5660349824553044</v>
      </c>
      <c r="AW601">
        <f t="shared" si="873"/>
        <v>3.5660349824553044</v>
      </c>
      <c r="AX601">
        <f t="shared" si="873"/>
        <v>3.5660349824553044</v>
      </c>
      <c r="AY601">
        <f t="shared" si="873"/>
        <v>3.5660349824553044</v>
      </c>
      <c r="AZ601">
        <f t="shared" si="873"/>
        <v>3.5660349824553044</v>
      </c>
      <c r="BA601">
        <f t="shared" si="873"/>
        <v>3.5660349824553044</v>
      </c>
      <c r="BB601">
        <f t="shared" si="873"/>
        <v>3.5660349824553044</v>
      </c>
      <c r="BC601">
        <f t="shared" si="873"/>
        <v>3.5660349824553044</v>
      </c>
      <c r="BD601">
        <f t="shared" si="873"/>
        <v>3.5660349824553044</v>
      </c>
      <c r="BE601">
        <f t="shared" si="873"/>
        <v>3.5660349824553044</v>
      </c>
      <c r="BF601">
        <f t="shared" si="873"/>
        <v>3.5660349824553044</v>
      </c>
      <c r="BG601">
        <f t="shared" si="873"/>
        <v>3.5660349824553044</v>
      </c>
      <c r="BH601">
        <f t="shared" si="873"/>
        <v>3.5660349824553044</v>
      </c>
    </row>
    <row r="602" spans="1:60" x14ac:dyDescent="0.25">
      <c r="A602" t="s">
        <v>820</v>
      </c>
      <c r="B602">
        <f t="shared" ref="B602:AG602" si="874">INDEX(B579:B583,B551-1,1)+B551-1</f>
        <v>4.2325051451885845</v>
      </c>
      <c r="C602">
        <f t="shared" si="874"/>
        <v>4.2325465964343962</v>
      </c>
      <c r="D602">
        <f t="shared" si="874"/>
        <v>4.2325051451885845</v>
      </c>
      <c r="E602">
        <f t="shared" si="874"/>
        <v>4.2325735497181807</v>
      </c>
      <c r="F602">
        <f t="shared" si="874"/>
        <v>4.2325051451885845</v>
      </c>
      <c r="G602">
        <f t="shared" si="874"/>
        <v>4.2325051451885845</v>
      </c>
      <c r="H602">
        <f t="shared" si="874"/>
        <v>4.2325051451885845</v>
      </c>
      <c r="I602">
        <f t="shared" si="874"/>
        <v>4.2325051451885845</v>
      </c>
      <c r="J602">
        <f t="shared" si="874"/>
        <v>4.2325051451885845</v>
      </c>
      <c r="K602">
        <f t="shared" si="874"/>
        <v>4.2325051451885845</v>
      </c>
      <c r="L602">
        <f t="shared" si="874"/>
        <v>4.2325051451885845</v>
      </c>
      <c r="M602">
        <f t="shared" si="874"/>
        <v>4.2325051451885845</v>
      </c>
      <c r="N602">
        <f t="shared" si="874"/>
        <v>4.2325051451885845</v>
      </c>
      <c r="O602">
        <f t="shared" si="874"/>
        <v>4.2325051451885845</v>
      </c>
      <c r="P602">
        <f t="shared" si="874"/>
        <v>4.2325051451885845</v>
      </c>
      <c r="Q602">
        <f t="shared" si="874"/>
        <v>4.2325051451885845</v>
      </c>
      <c r="R602">
        <f t="shared" si="874"/>
        <v>4.2325051451885845</v>
      </c>
      <c r="S602">
        <f t="shared" si="874"/>
        <v>4.2325051451885845</v>
      </c>
      <c r="T602">
        <f t="shared" si="874"/>
        <v>4.2325051451885845</v>
      </c>
      <c r="U602">
        <f t="shared" si="874"/>
        <v>4.2165956019792672</v>
      </c>
      <c r="V602">
        <f t="shared" si="874"/>
        <v>4.2165956019792672</v>
      </c>
      <c r="W602">
        <f t="shared" si="874"/>
        <v>4.2325051451885845</v>
      </c>
      <c r="X602">
        <f t="shared" si="874"/>
        <v>4.2325051451885845</v>
      </c>
      <c r="Y602">
        <f t="shared" si="874"/>
        <v>4.2325051451885845</v>
      </c>
      <c r="Z602">
        <f t="shared" si="874"/>
        <v>4.2325051451885845</v>
      </c>
      <c r="AA602">
        <f t="shared" si="874"/>
        <v>4.2177754774197718</v>
      </c>
      <c r="AB602">
        <f t="shared" si="874"/>
        <v>4.2325051451885845</v>
      </c>
      <c r="AC602">
        <f t="shared" si="874"/>
        <v>4.2325051451885845</v>
      </c>
      <c r="AD602">
        <f t="shared" si="874"/>
        <v>4.2325051451885845</v>
      </c>
      <c r="AE602">
        <f t="shared" si="874"/>
        <v>4.2325051451885845</v>
      </c>
      <c r="AF602">
        <f t="shared" si="874"/>
        <v>4.2325051451885845</v>
      </c>
      <c r="AG602">
        <f t="shared" si="874"/>
        <v>4.2325051451885845</v>
      </c>
      <c r="AH602">
        <f t="shared" ref="AH602:BH602" si="875">INDEX(AH579:AH583,AH551-1,1)+AH551-1</f>
        <v>4.2325051451885845</v>
      </c>
      <c r="AI602">
        <f t="shared" si="875"/>
        <v>4.2325051451885845</v>
      </c>
      <c r="AJ602">
        <f t="shared" si="875"/>
        <v>4.2325051451885845</v>
      </c>
      <c r="AK602">
        <f t="shared" si="875"/>
        <v>4.2325051451885845</v>
      </c>
      <c r="AL602">
        <f t="shared" si="875"/>
        <v>4.2325051451885845</v>
      </c>
      <c r="AM602">
        <f t="shared" si="875"/>
        <v>4.2352895282978418</v>
      </c>
      <c r="AN602">
        <f t="shared" si="875"/>
        <v>4.2325051451885845</v>
      </c>
      <c r="AO602">
        <f t="shared" si="875"/>
        <v>4.2345885938797396</v>
      </c>
      <c r="AP602">
        <f t="shared" si="875"/>
        <v>4.2325051451885845</v>
      </c>
      <c r="AQ602">
        <f t="shared" si="875"/>
        <v>4.2325051451885845</v>
      </c>
      <c r="AR602">
        <f t="shared" si="875"/>
        <v>4.2325051451885845</v>
      </c>
      <c r="AS602">
        <f t="shared" si="875"/>
        <v>4.2480154639396215</v>
      </c>
      <c r="AT602">
        <f t="shared" si="875"/>
        <v>4.2325051451885845</v>
      </c>
      <c r="AU602">
        <f t="shared" si="875"/>
        <v>4.2325051451885845</v>
      </c>
      <c r="AV602">
        <f t="shared" si="875"/>
        <v>4.2325051451885845</v>
      </c>
      <c r="AW602">
        <f t="shared" si="875"/>
        <v>4.2325051451885845</v>
      </c>
      <c r="AX602">
        <f t="shared" si="875"/>
        <v>4.2325051451885845</v>
      </c>
      <c r="AY602">
        <f t="shared" si="875"/>
        <v>4.2325051451885845</v>
      </c>
      <c r="AZ602">
        <f t="shared" si="875"/>
        <v>4.2325051451885845</v>
      </c>
      <c r="BA602">
        <f t="shared" si="875"/>
        <v>4.2325051451885845</v>
      </c>
      <c r="BB602">
        <f t="shared" si="875"/>
        <v>4.2325051451885845</v>
      </c>
      <c r="BC602">
        <f t="shared" si="875"/>
        <v>4.2325051451885845</v>
      </c>
      <c r="BD602">
        <f t="shared" si="875"/>
        <v>4.2325051451885845</v>
      </c>
      <c r="BE602">
        <f t="shared" si="875"/>
        <v>4.2325051451885845</v>
      </c>
      <c r="BF602">
        <f t="shared" si="875"/>
        <v>4.2325051451885845</v>
      </c>
      <c r="BG602">
        <f t="shared" si="875"/>
        <v>4.2325051451885845</v>
      </c>
      <c r="BH602">
        <f t="shared" si="875"/>
        <v>4.2325051451885845</v>
      </c>
    </row>
    <row r="603" spans="1:60" x14ac:dyDescent="0.25">
      <c r="A603" t="s">
        <v>821</v>
      </c>
      <c r="B603">
        <f t="shared" ref="B603:AG603" si="876">INDEX(B579:B583,B551,1)+B551</f>
        <v>5</v>
      </c>
      <c r="C603">
        <f t="shared" si="876"/>
        <v>5</v>
      </c>
      <c r="D603">
        <f t="shared" si="876"/>
        <v>5</v>
      </c>
      <c r="E603">
        <f t="shared" si="876"/>
        <v>5</v>
      </c>
      <c r="F603">
        <f t="shared" si="876"/>
        <v>5</v>
      </c>
      <c r="G603">
        <f t="shared" si="876"/>
        <v>5</v>
      </c>
      <c r="H603">
        <f t="shared" si="876"/>
        <v>5</v>
      </c>
      <c r="I603">
        <f t="shared" si="876"/>
        <v>5</v>
      </c>
      <c r="J603">
        <f t="shared" si="876"/>
        <v>5</v>
      </c>
      <c r="K603">
        <f t="shared" si="876"/>
        <v>5</v>
      </c>
      <c r="L603">
        <f t="shared" si="876"/>
        <v>5</v>
      </c>
      <c r="M603">
        <f t="shared" si="876"/>
        <v>5</v>
      </c>
      <c r="N603">
        <f t="shared" si="876"/>
        <v>5</v>
      </c>
      <c r="O603">
        <f t="shared" si="876"/>
        <v>5</v>
      </c>
      <c r="P603">
        <f t="shared" si="876"/>
        <v>5</v>
      </c>
      <c r="Q603">
        <f t="shared" si="876"/>
        <v>5</v>
      </c>
      <c r="R603">
        <f t="shared" si="876"/>
        <v>5</v>
      </c>
      <c r="S603">
        <f t="shared" si="876"/>
        <v>5</v>
      </c>
      <c r="T603">
        <f t="shared" si="876"/>
        <v>5</v>
      </c>
      <c r="U603">
        <f t="shared" si="876"/>
        <v>5</v>
      </c>
      <c r="V603">
        <f t="shared" si="876"/>
        <v>5</v>
      </c>
      <c r="W603">
        <f t="shared" si="876"/>
        <v>5</v>
      </c>
      <c r="X603">
        <f t="shared" si="876"/>
        <v>5</v>
      </c>
      <c r="Y603">
        <f t="shared" si="876"/>
        <v>5</v>
      </c>
      <c r="Z603">
        <f t="shared" si="876"/>
        <v>5</v>
      </c>
      <c r="AA603">
        <f t="shared" si="876"/>
        <v>5</v>
      </c>
      <c r="AB603">
        <f t="shared" si="876"/>
        <v>5</v>
      </c>
      <c r="AC603">
        <f t="shared" si="876"/>
        <v>5</v>
      </c>
      <c r="AD603">
        <f t="shared" si="876"/>
        <v>5</v>
      </c>
      <c r="AE603">
        <f t="shared" si="876"/>
        <v>5</v>
      </c>
      <c r="AF603">
        <f t="shared" si="876"/>
        <v>5</v>
      </c>
      <c r="AG603">
        <f t="shared" si="876"/>
        <v>5</v>
      </c>
      <c r="AH603">
        <f t="shared" ref="AH603:BH603" si="877">INDEX(AH579:AH583,AH551,1)+AH551</f>
        <v>5</v>
      </c>
      <c r="AI603">
        <f t="shared" si="877"/>
        <v>5</v>
      </c>
      <c r="AJ603">
        <f t="shared" si="877"/>
        <v>5</v>
      </c>
      <c r="AK603">
        <f t="shared" si="877"/>
        <v>5</v>
      </c>
      <c r="AL603">
        <f t="shared" si="877"/>
        <v>5</v>
      </c>
      <c r="AM603">
        <f t="shared" si="877"/>
        <v>5</v>
      </c>
      <c r="AN603">
        <f t="shared" si="877"/>
        <v>5</v>
      </c>
      <c r="AO603">
        <f t="shared" si="877"/>
        <v>5</v>
      </c>
      <c r="AP603">
        <f t="shared" si="877"/>
        <v>5</v>
      </c>
      <c r="AQ603">
        <f t="shared" si="877"/>
        <v>5</v>
      </c>
      <c r="AR603">
        <f t="shared" si="877"/>
        <v>5</v>
      </c>
      <c r="AS603">
        <f t="shared" si="877"/>
        <v>5</v>
      </c>
      <c r="AT603">
        <f t="shared" si="877"/>
        <v>5</v>
      </c>
      <c r="AU603">
        <f t="shared" si="877"/>
        <v>5</v>
      </c>
      <c r="AV603">
        <f t="shared" si="877"/>
        <v>5</v>
      </c>
      <c r="AW603">
        <f t="shared" si="877"/>
        <v>5</v>
      </c>
      <c r="AX603">
        <f t="shared" si="877"/>
        <v>5</v>
      </c>
      <c r="AY603">
        <f t="shared" si="877"/>
        <v>5</v>
      </c>
      <c r="AZ603">
        <f t="shared" si="877"/>
        <v>5</v>
      </c>
      <c r="BA603">
        <f t="shared" si="877"/>
        <v>5</v>
      </c>
      <c r="BB603">
        <f t="shared" si="877"/>
        <v>5</v>
      </c>
      <c r="BC603">
        <f t="shared" si="877"/>
        <v>5</v>
      </c>
      <c r="BD603">
        <f t="shared" si="877"/>
        <v>5</v>
      </c>
      <c r="BE603">
        <f t="shared" si="877"/>
        <v>5</v>
      </c>
      <c r="BF603">
        <f t="shared" si="877"/>
        <v>5</v>
      </c>
      <c r="BG603">
        <f t="shared" si="877"/>
        <v>5</v>
      </c>
      <c r="BH603">
        <f t="shared" si="877"/>
        <v>5</v>
      </c>
    </row>
    <row r="604" spans="1:60" x14ac:dyDescent="0.25">
      <c r="A604" t="s">
        <v>822</v>
      </c>
      <c r="B604">
        <f t="shared" ref="B604:AG604" si="878">(B599-25+(B602-B600)*(B601-B600)/(B603-B602)*RelentlessStrikes)/(B$90-RelentlessStrikes*(B603-B602)/(B601-B600))</f>
        <v>3.1181697991148853</v>
      </c>
      <c r="C604">
        <f t="shared" si="878"/>
        <v>3.1180875655486688</v>
      </c>
      <c r="D604">
        <f t="shared" si="878"/>
        <v>3.1181810861370103</v>
      </c>
      <c r="E604">
        <f t="shared" si="878"/>
        <v>3.117956709744182</v>
      </c>
      <c r="F604">
        <f t="shared" si="878"/>
        <v>3.1181412912851898</v>
      </c>
      <c r="G604">
        <f t="shared" si="878"/>
        <v>3.1182874555889919</v>
      </c>
      <c r="H604">
        <f t="shared" si="878"/>
        <v>3.1183778623867466</v>
      </c>
      <c r="I604">
        <f t="shared" si="878"/>
        <v>3.1180540406184414</v>
      </c>
      <c r="J604">
        <f t="shared" si="878"/>
        <v>3.1181912279291297</v>
      </c>
      <c r="K604">
        <f t="shared" si="878"/>
        <v>3.1181373065793259</v>
      </c>
      <c r="L604">
        <f t="shared" si="878"/>
        <v>3.1191003400762396</v>
      </c>
      <c r="M604">
        <f t="shared" si="878"/>
        <v>3.1181755363039088</v>
      </c>
      <c r="N604">
        <f t="shared" si="878"/>
        <v>3.105768786287836</v>
      </c>
      <c r="O604">
        <f t="shared" si="878"/>
        <v>3.1181755363039088</v>
      </c>
      <c r="P604">
        <f t="shared" si="878"/>
        <v>3.130111214669244</v>
      </c>
      <c r="Q604">
        <f t="shared" si="878"/>
        <v>3.1181755363039088</v>
      </c>
      <c r="R604">
        <f t="shared" si="878"/>
        <v>3.1125328529420293</v>
      </c>
      <c r="S604">
        <f t="shared" si="878"/>
        <v>3.1074663969893712</v>
      </c>
      <c r="T604">
        <f t="shared" si="878"/>
        <v>3.1181755363039088</v>
      </c>
      <c r="U604">
        <f t="shared" si="878"/>
        <v>3.1544829764708515</v>
      </c>
      <c r="V604">
        <f t="shared" si="878"/>
        <v>3.1544829764708515</v>
      </c>
      <c r="W604">
        <f t="shared" si="878"/>
        <v>3.1181755363039088</v>
      </c>
      <c r="X604">
        <f t="shared" si="878"/>
        <v>3.1181755363039088</v>
      </c>
      <c r="Y604">
        <f t="shared" si="878"/>
        <v>3.1181755363039088</v>
      </c>
      <c r="Z604">
        <f t="shared" si="878"/>
        <v>3.1352938641685717</v>
      </c>
      <c r="AA604">
        <f t="shared" si="878"/>
        <v>2.921497171299472</v>
      </c>
      <c r="AB604">
        <f t="shared" si="878"/>
        <v>3.1241439693629949</v>
      </c>
      <c r="AC604">
        <f t="shared" si="878"/>
        <v>3.1181755363039088</v>
      </c>
      <c r="AD604">
        <f t="shared" si="878"/>
        <v>3.1129197730325822</v>
      </c>
      <c r="AE604">
        <f t="shared" si="878"/>
        <v>3.1181755363039088</v>
      </c>
      <c r="AF604">
        <f t="shared" si="878"/>
        <v>3.1181755363039088</v>
      </c>
      <c r="AG604">
        <f t="shared" si="878"/>
        <v>3.1181755363039088</v>
      </c>
      <c r="AH604">
        <f t="shared" ref="AH604:BH604" si="879">(AH599-25+(AH602-AH600)*(AH601-AH600)/(AH603-AH602)*RelentlessStrikes)/(AH$90-RelentlessStrikes*(AH603-AH602)/(AH601-AH600))</f>
        <v>3.1181755363039088</v>
      </c>
      <c r="AI604">
        <f t="shared" si="879"/>
        <v>3.1134630226160063</v>
      </c>
      <c r="AJ604">
        <f t="shared" si="879"/>
        <v>3.1181755363039088</v>
      </c>
      <c r="AK604">
        <f t="shared" si="879"/>
        <v>3.1134024117877885</v>
      </c>
      <c r="AL604">
        <f t="shared" si="879"/>
        <v>3.1155894550829166</v>
      </c>
      <c r="AM604">
        <f t="shared" si="879"/>
        <v>3.1130022680047915</v>
      </c>
      <c r="AN604">
        <f t="shared" si="879"/>
        <v>3.1162527285661161</v>
      </c>
      <c r="AO604">
        <f t="shared" si="879"/>
        <v>3.1143052475805852</v>
      </c>
      <c r="AP604">
        <f t="shared" si="879"/>
        <v>3.1236032905031323</v>
      </c>
      <c r="AQ604">
        <f t="shared" si="879"/>
        <v>3.1181755363039088</v>
      </c>
      <c r="AR604">
        <f t="shared" si="879"/>
        <v>3.1181850578194052</v>
      </c>
      <c r="AS604">
        <f t="shared" si="879"/>
        <v>3.1136438815277772</v>
      </c>
      <c r="AT604">
        <f t="shared" si="879"/>
        <v>3.1181755363039088</v>
      </c>
      <c r="AU604">
        <f t="shared" si="879"/>
        <v>3.1181755363039088</v>
      </c>
      <c r="AV604">
        <f t="shared" si="879"/>
        <v>3.1181755363039088</v>
      </c>
      <c r="AW604">
        <f t="shared" si="879"/>
        <v>3.1181755363039088</v>
      </c>
      <c r="AX604">
        <f t="shared" si="879"/>
        <v>3.1181755363039088</v>
      </c>
      <c r="AY604">
        <f t="shared" si="879"/>
        <v>3.1181755363039088</v>
      </c>
      <c r="AZ604">
        <f t="shared" si="879"/>
        <v>3.1181755363039088</v>
      </c>
      <c r="BA604">
        <f t="shared" si="879"/>
        <v>3.1181755363039088</v>
      </c>
      <c r="BB604">
        <f t="shared" si="879"/>
        <v>3.1181755363039088</v>
      </c>
      <c r="BC604">
        <f t="shared" si="879"/>
        <v>3.1235042645135151</v>
      </c>
      <c r="BD604">
        <f t="shared" si="879"/>
        <v>3.1242540166306059</v>
      </c>
      <c r="BE604">
        <f t="shared" si="879"/>
        <v>3.1181755363039088</v>
      </c>
      <c r="BF604">
        <f t="shared" si="879"/>
        <v>3.1181755363039088</v>
      </c>
      <c r="BG604">
        <f t="shared" si="879"/>
        <v>3.1181755363039088</v>
      </c>
      <c r="BH604">
        <f t="shared" si="879"/>
        <v>3.1181755363039088</v>
      </c>
    </row>
    <row r="605" spans="1:60" x14ac:dyDescent="0.25">
      <c r="A605" t="s">
        <v>823</v>
      </c>
      <c r="B605">
        <f t="shared" ref="B605:AG605" si="880">(B603-B602)*(B604-B600)/(B601-B600)+B602</f>
        <v>4.5521348166595805</v>
      </c>
      <c r="C605">
        <f t="shared" si="880"/>
        <v>4.5522043926724711</v>
      </c>
      <c r="D605">
        <f t="shared" si="880"/>
        <v>4.5521461036817055</v>
      </c>
      <c r="E605">
        <f t="shared" si="880"/>
        <v>4.5521722487209679</v>
      </c>
      <c r="F605">
        <f t="shared" si="880"/>
        <v>4.5521063088298854</v>
      </c>
      <c r="G605">
        <f t="shared" si="880"/>
        <v>4.5522524731336871</v>
      </c>
      <c r="H605">
        <f t="shared" si="880"/>
        <v>4.5523428799314418</v>
      </c>
      <c r="I605">
        <f t="shared" si="880"/>
        <v>4.552019058163137</v>
      </c>
      <c r="J605">
        <f t="shared" si="880"/>
        <v>4.5521562454738254</v>
      </c>
      <c r="K605">
        <f t="shared" si="880"/>
        <v>4.5521023241240215</v>
      </c>
      <c r="L605">
        <f t="shared" si="880"/>
        <v>4.5530653576209348</v>
      </c>
      <c r="M605">
        <f t="shared" si="880"/>
        <v>4.5521405538486039</v>
      </c>
      <c r="N605">
        <f t="shared" si="880"/>
        <v>4.5397338038325312</v>
      </c>
      <c r="O605">
        <f t="shared" si="880"/>
        <v>4.5521405538486039</v>
      </c>
      <c r="P605">
        <f t="shared" si="880"/>
        <v>4.5640762322139397</v>
      </c>
      <c r="Q605">
        <f t="shared" si="880"/>
        <v>4.5521405538486039</v>
      </c>
      <c r="R605">
        <f t="shared" si="880"/>
        <v>4.5464978704867249</v>
      </c>
      <c r="S605">
        <f t="shared" si="880"/>
        <v>4.5414314145340668</v>
      </c>
      <c r="T605">
        <f t="shared" si="880"/>
        <v>4.5521405538486039</v>
      </c>
      <c r="U605">
        <f t="shared" si="880"/>
        <v>4.5300765819304312</v>
      </c>
      <c r="V605">
        <f t="shared" si="880"/>
        <v>4.5300765819304312</v>
      </c>
      <c r="W605">
        <f t="shared" si="880"/>
        <v>4.5521405538486039</v>
      </c>
      <c r="X605">
        <f t="shared" si="880"/>
        <v>4.5521405538486039</v>
      </c>
      <c r="Y605">
        <f t="shared" si="880"/>
        <v>4.5521405538486039</v>
      </c>
      <c r="Z605">
        <f t="shared" si="880"/>
        <v>4.5692588817132673</v>
      </c>
      <c r="AA605">
        <f t="shared" si="880"/>
        <v>4.6525427376690605</v>
      </c>
      <c r="AB605">
        <f t="shared" si="880"/>
        <v>4.5581089869076905</v>
      </c>
      <c r="AC605">
        <f t="shared" si="880"/>
        <v>4.5521405538486039</v>
      </c>
      <c r="AD605">
        <f t="shared" si="880"/>
        <v>4.5468847905772778</v>
      </c>
      <c r="AE605">
        <f t="shared" si="880"/>
        <v>4.5521405538486039</v>
      </c>
      <c r="AF605">
        <f t="shared" si="880"/>
        <v>4.5521405538486039</v>
      </c>
      <c r="AG605">
        <f t="shared" si="880"/>
        <v>4.5521405538486039</v>
      </c>
      <c r="AH605">
        <f t="shared" ref="AH605:BH605" si="881">(AH603-AH602)*(AH604-AH600)/(AH601-AH600)+AH602</f>
        <v>4.5521405538486039</v>
      </c>
      <c r="AI605">
        <f t="shared" si="881"/>
        <v>4.5474280401607015</v>
      </c>
      <c r="AJ605">
        <f t="shared" si="881"/>
        <v>4.5521405538486039</v>
      </c>
      <c r="AK605">
        <f t="shared" si="881"/>
        <v>4.5473674293324837</v>
      </c>
      <c r="AL605">
        <f t="shared" si="881"/>
        <v>4.5495544726276123</v>
      </c>
      <c r="AM605">
        <f t="shared" si="881"/>
        <v>4.5571608763255806</v>
      </c>
      <c r="AN605">
        <f t="shared" si="881"/>
        <v>4.5502177461108113</v>
      </c>
      <c r="AO605">
        <f t="shared" si="881"/>
        <v>4.5558984917656336</v>
      </c>
      <c r="AP605">
        <f t="shared" si="881"/>
        <v>4.557568308047828</v>
      </c>
      <c r="AQ605">
        <f t="shared" si="881"/>
        <v>4.5521405538486039</v>
      </c>
      <c r="AR605">
        <f t="shared" si="881"/>
        <v>4.5521500753641009</v>
      </c>
      <c r="AS605">
        <f t="shared" si="881"/>
        <v>4.6042780867312025</v>
      </c>
      <c r="AT605">
        <f t="shared" si="881"/>
        <v>4.5521405538486039</v>
      </c>
      <c r="AU605">
        <f t="shared" si="881"/>
        <v>4.5521405538486039</v>
      </c>
      <c r="AV605">
        <f t="shared" si="881"/>
        <v>4.5521405538486039</v>
      </c>
      <c r="AW605">
        <f t="shared" si="881"/>
        <v>4.5521405538486039</v>
      </c>
      <c r="AX605">
        <f t="shared" si="881"/>
        <v>4.5521405538486039</v>
      </c>
      <c r="AY605">
        <f t="shared" si="881"/>
        <v>4.5521405538486039</v>
      </c>
      <c r="AZ605">
        <f t="shared" si="881"/>
        <v>4.5521405538486039</v>
      </c>
      <c r="BA605">
        <f t="shared" si="881"/>
        <v>4.5521405538486039</v>
      </c>
      <c r="BB605">
        <f t="shared" si="881"/>
        <v>4.5521405538486039</v>
      </c>
      <c r="BC605">
        <f t="shared" si="881"/>
        <v>4.5574692820582108</v>
      </c>
      <c r="BD605">
        <f t="shared" si="881"/>
        <v>4.5582190341753011</v>
      </c>
      <c r="BE605">
        <f t="shared" si="881"/>
        <v>4.5521405538486039</v>
      </c>
      <c r="BF605">
        <f t="shared" si="881"/>
        <v>4.5521405538486039</v>
      </c>
      <c r="BG605">
        <f t="shared" si="881"/>
        <v>4.5521405538486039</v>
      </c>
      <c r="BH605">
        <f t="shared" si="881"/>
        <v>4.5521405538486039</v>
      </c>
    </row>
    <row r="606" spans="1:60" x14ac:dyDescent="0.25">
      <c r="A606" s="44" t="s">
        <v>824</v>
      </c>
      <c r="B606">
        <f t="shared" ref="B606:AG606" si="882">B$91+B$92*B605</f>
        <v>29.484606674968113</v>
      </c>
      <c r="C606">
        <f t="shared" si="882"/>
        <v>29.48491976702612</v>
      </c>
      <c r="D606">
        <f t="shared" si="882"/>
        <v>29.484657466567675</v>
      </c>
      <c r="E606">
        <f t="shared" si="882"/>
        <v>29.484775119244354</v>
      </c>
      <c r="F606">
        <f t="shared" si="882"/>
        <v>29.484478389734484</v>
      </c>
      <c r="G606">
        <f t="shared" si="882"/>
        <v>29.485136129101591</v>
      </c>
      <c r="H606">
        <f t="shared" si="882"/>
        <v>29.48554295969149</v>
      </c>
      <c r="I606">
        <f t="shared" si="882"/>
        <v>29.484085761734118</v>
      </c>
      <c r="J606">
        <f t="shared" si="882"/>
        <v>29.484703104632214</v>
      </c>
      <c r="K606">
        <f t="shared" si="882"/>
        <v>29.484460458558097</v>
      </c>
      <c r="L606">
        <f t="shared" si="882"/>
        <v>29.488794109294208</v>
      </c>
      <c r="M606">
        <f t="shared" si="882"/>
        <v>29.484632492318717</v>
      </c>
      <c r="N606">
        <f t="shared" si="882"/>
        <v>29.428802117246391</v>
      </c>
      <c r="O606">
        <f t="shared" si="882"/>
        <v>29.484632492318717</v>
      </c>
      <c r="P606">
        <f t="shared" si="882"/>
        <v>29.53834304496273</v>
      </c>
      <c r="Q606">
        <f t="shared" si="882"/>
        <v>29.484632492318717</v>
      </c>
      <c r="R606">
        <f t="shared" si="882"/>
        <v>29.459240417190262</v>
      </c>
      <c r="S606">
        <f t="shared" si="882"/>
        <v>29.436441365403301</v>
      </c>
      <c r="T606">
        <f t="shared" si="882"/>
        <v>29.484632492318717</v>
      </c>
      <c r="U606">
        <f t="shared" si="882"/>
        <v>29.38534461868694</v>
      </c>
      <c r="V606">
        <f t="shared" si="882"/>
        <v>29.38534461868694</v>
      </c>
      <c r="W606">
        <f t="shared" si="882"/>
        <v>29.484632492318717</v>
      </c>
      <c r="X606">
        <f t="shared" si="882"/>
        <v>29.484632492318717</v>
      </c>
      <c r="Y606">
        <f t="shared" si="882"/>
        <v>29.484632492318717</v>
      </c>
      <c r="Z606">
        <f t="shared" si="882"/>
        <v>29.561664967709703</v>
      </c>
      <c r="AA606">
        <f t="shared" si="882"/>
        <v>29.936442319510771</v>
      </c>
      <c r="AB606">
        <f t="shared" si="882"/>
        <v>29.511490441084607</v>
      </c>
      <c r="AC606">
        <f t="shared" si="882"/>
        <v>29.484632492318717</v>
      </c>
      <c r="AD606">
        <f t="shared" si="882"/>
        <v>29.460981557597751</v>
      </c>
      <c r="AE606">
        <f t="shared" si="882"/>
        <v>29.484632492318717</v>
      </c>
      <c r="AF606">
        <f t="shared" si="882"/>
        <v>29.484632492318717</v>
      </c>
      <c r="AG606">
        <f t="shared" si="882"/>
        <v>29.484632492318717</v>
      </c>
      <c r="AH606">
        <f t="shared" ref="AH606:BH606" si="883">AH$91+AH$92*AH605</f>
        <v>29.484632492318717</v>
      </c>
      <c r="AI606">
        <f t="shared" si="883"/>
        <v>29.463426180723157</v>
      </c>
      <c r="AJ606">
        <f t="shared" si="883"/>
        <v>29.484632492318717</v>
      </c>
      <c r="AK606">
        <f t="shared" si="883"/>
        <v>29.463153431996176</v>
      </c>
      <c r="AL606">
        <f t="shared" si="883"/>
        <v>29.472995126824255</v>
      </c>
      <c r="AM606">
        <f t="shared" si="883"/>
        <v>29.507223943465114</v>
      </c>
      <c r="AN606">
        <f t="shared" si="883"/>
        <v>29.47597985749865</v>
      </c>
      <c r="AO606">
        <f t="shared" si="883"/>
        <v>29.50154321294535</v>
      </c>
      <c r="AP606">
        <f t="shared" si="883"/>
        <v>29.509057386215225</v>
      </c>
      <c r="AQ606">
        <f t="shared" si="883"/>
        <v>29.484632492318717</v>
      </c>
      <c r="AR606">
        <f t="shared" si="883"/>
        <v>29.484675339138455</v>
      </c>
      <c r="AS606">
        <f t="shared" si="883"/>
        <v>29.71925139029041</v>
      </c>
      <c r="AT606">
        <f t="shared" si="883"/>
        <v>29.484632492318717</v>
      </c>
      <c r="AU606">
        <f t="shared" si="883"/>
        <v>29.484632492318717</v>
      </c>
      <c r="AV606">
        <f t="shared" si="883"/>
        <v>29.484632492318717</v>
      </c>
      <c r="AW606">
        <f t="shared" si="883"/>
        <v>29.484632492318717</v>
      </c>
      <c r="AX606">
        <f t="shared" si="883"/>
        <v>29.484632492318717</v>
      </c>
      <c r="AY606">
        <f t="shared" si="883"/>
        <v>29.484632492318717</v>
      </c>
      <c r="AZ606">
        <f t="shared" si="883"/>
        <v>29.484632492318717</v>
      </c>
      <c r="BA606">
        <f t="shared" si="883"/>
        <v>29.484632492318717</v>
      </c>
      <c r="BB606">
        <f t="shared" si="883"/>
        <v>29.484632492318717</v>
      </c>
      <c r="BC606">
        <f t="shared" si="883"/>
        <v>29.508611769261947</v>
      </c>
      <c r="BD606">
        <f t="shared" si="883"/>
        <v>29.511985653788855</v>
      </c>
      <c r="BE606">
        <f t="shared" si="883"/>
        <v>29.484632492318717</v>
      </c>
      <c r="BF606">
        <f t="shared" si="883"/>
        <v>29.484632492318717</v>
      </c>
      <c r="BG606">
        <f t="shared" si="883"/>
        <v>29.484632492318717</v>
      </c>
      <c r="BH606">
        <f t="shared" si="883"/>
        <v>29.484632492318717</v>
      </c>
    </row>
    <row r="607" spans="1:60" x14ac:dyDescent="0.25">
      <c r="A607" t="s">
        <v>825</v>
      </c>
      <c r="B607">
        <f t="shared" ref="B607:AG607" si="884">MAX(0,B595-B597-SnDParam)</f>
        <v>0.10229133986834249</v>
      </c>
      <c r="C607">
        <f t="shared" si="884"/>
        <v>0.10229133986834249</v>
      </c>
      <c r="D607">
        <f t="shared" si="884"/>
        <v>0.10229133986834249</v>
      </c>
      <c r="E607">
        <f t="shared" si="884"/>
        <v>0.10229133986834249</v>
      </c>
      <c r="F607">
        <f t="shared" si="884"/>
        <v>0.10234658324042734</v>
      </c>
      <c r="G607">
        <f t="shared" si="884"/>
        <v>0.10234658324042734</v>
      </c>
      <c r="H607">
        <f t="shared" si="884"/>
        <v>0.10298972348404334</v>
      </c>
      <c r="I607">
        <f t="shared" si="884"/>
        <v>0.10234658324042911</v>
      </c>
      <c r="J607">
        <f t="shared" si="884"/>
        <v>0.10224981602134697</v>
      </c>
      <c r="K607">
        <f t="shared" si="884"/>
        <v>0.10229133986834249</v>
      </c>
      <c r="L607">
        <f t="shared" si="884"/>
        <v>0.10229133986834249</v>
      </c>
      <c r="M607">
        <f t="shared" si="884"/>
        <v>0.10229133986834249</v>
      </c>
      <c r="N607">
        <f t="shared" si="884"/>
        <v>0.10229133986834249</v>
      </c>
      <c r="O607">
        <f t="shared" si="884"/>
        <v>0.10229133986834249</v>
      </c>
      <c r="P607">
        <f t="shared" si="884"/>
        <v>0.10229133986834249</v>
      </c>
      <c r="Q607">
        <f t="shared" si="884"/>
        <v>0.10229133986834249</v>
      </c>
      <c r="R607">
        <f t="shared" si="884"/>
        <v>0.11361276999411984</v>
      </c>
      <c r="S607">
        <f t="shared" si="884"/>
        <v>0.1238740045444473</v>
      </c>
      <c r="T607">
        <f t="shared" si="884"/>
        <v>0.10229133986834249</v>
      </c>
      <c r="U607">
        <f t="shared" si="884"/>
        <v>0.10229133986834249</v>
      </c>
      <c r="V607">
        <f t="shared" si="884"/>
        <v>0.10229133986834249</v>
      </c>
      <c r="W607">
        <f t="shared" si="884"/>
        <v>0.10229133986834249</v>
      </c>
      <c r="X607">
        <f t="shared" si="884"/>
        <v>0.10229133986834249</v>
      </c>
      <c r="Y607">
        <f t="shared" si="884"/>
        <v>0.10229133986834249</v>
      </c>
      <c r="Z607">
        <f t="shared" si="884"/>
        <v>6.8606107011063955E-2</v>
      </c>
      <c r="AA607">
        <f t="shared" si="884"/>
        <v>0.10229133986834249</v>
      </c>
      <c r="AB607">
        <f t="shared" si="884"/>
        <v>9.0437493564754945E-2</v>
      </c>
      <c r="AC607">
        <f t="shared" si="884"/>
        <v>0.10229133986834249</v>
      </c>
      <c r="AD607">
        <f t="shared" si="884"/>
        <v>0.10229133986834249</v>
      </c>
      <c r="AE607">
        <f t="shared" si="884"/>
        <v>0.10229133986834249</v>
      </c>
      <c r="AF607">
        <f t="shared" si="884"/>
        <v>0.10229133986834249</v>
      </c>
      <c r="AG607">
        <f t="shared" si="884"/>
        <v>0.10229133986834249</v>
      </c>
      <c r="AH607">
        <f t="shared" ref="AH607:BH607" si="885">MAX(0,AH595-AH597-SnDParam)</f>
        <v>0.10229133986834249</v>
      </c>
      <c r="AI607">
        <f t="shared" si="885"/>
        <v>0.10229133986834249</v>
      </c>
      <c r="AJ607">
        <f t="shared" si="885"/>
        <v>0.10229133986834249</v>
      </c>
      <c r="AK607">
        <f t="shared" si="885"/>
        <v>0.10229133986834249</v>
      </c>
      <c r="AL607">
        <f t="shared" si="885"/>
        <v>0.10229133986834249</v>
      </c>
      <c r="AM607">
        <f t="shared" si="885"/>
        <v>0.10159324385377033</v>
      </c>
      <c r="AN607">
        <f t="shared" si="885"/>
        <v>0.10229133986834249</v>
      </c>
      <c r="AO607">
        <f t="shared" si="885"/>
        <v>0.10176912246049064</v>
      </c>
      <c r="AP607">
        <f t="shared" si="885"/>
        <v>0.10229133986834249</v>
      </c>
      <c r="AQ607">
        <f t="shared" si="885"/>
        <v>0.10229133986834249</v>
      </c>
      <c r="AR607">
        <f t="shared" si="885"/>
        <v>0.10229133986834249</v>
      </c>
      <c r="AS607">
        <f t="shared" si="885"/>
        <v>0.10229133986834427</v>
      </c>
      <c r="AT607">
        <f t="shared" si="885"/>
        <v>0.10229133986834249</v>
      </c>
      <c r="AU607">
        <f t="shared" si="885"/>
        <v>0.10229133986834249</v>
      </c>
      <c r="AV607">
        <f t="shared" si="885"/>
        <v>0.10229133986834249</v>
      </c>
      <c r="AW607">
        <f t="shared" si="885"/>
        <v>0.10229133986834249</v>
      </c>
      <c r="AX607">
        <f t="shared" si="885"/>
        <v>0.10229133986834249</v>
      </c>
      <c r="AY607">
        <f t="shared" si="885"/>
        <v>0.10229133986834249</v>
      </c>
      <c r="AZ607">
        <f t="shared" si="885"/>
        <v>0.10229133986834249</v>
      </c>
      <c r="BA607">
        <f t="shared" si="885"/>
        <v>0.10229133986834249</v>
      </c>
      <c r="BB607">
        <f t="shared" si="885"/>
        <v>0.10229133986834249</v>
      </c>
      <c r="BC607">
        <f t="shared" si="885"/>
        <v>9.2050468601014401E-2</v>
      </c>
      <c r="BD607">
        <f t="shared" si="885"/>
        <v>9.0615847072493594E-2</v>
      </c>
      <c r="BE607">
        <f t="shared" si="885"/>
        <v>0.10229133986834249</v>
      </c>
      <c r="BF607">
        <f t="shared" si="885"/>
        <v>0.10229133986834249</v>
      </c>
      <c r="BG607">
        <f t="shared" si="885"/>
        <v>0.10229133986834249</v>
      </c>
      <c r="BH607">
        <f t="shared" si="885"/>
        <v>0.10229133986834249</v>
      </c>
    </row>
    <row r="608" spans="1:60" x14ac:dyDescent="0.25">
      <c r="A608" t="s">
        <v>826</v>
      </c>
      <c r="B608">
        <f t="shared" ref="B608:AG608" si="886">MAX(0,B562-B560-SnDParam)</f>
        <v>3.3837477171339865</v>
      </c>
      <c r="C608">
        <f t="shared" si="886"/>
        <v>3.383834904779528</v>
      </c>
      <c r="D608">
        <f t="shared" si="886"/>
        <v>3.3838079402920123</v>
      </c>
      <c r="E608">
        <f t="shared" si="886"/>
        <v>3.3834786914209456</v>
      </c>
      <c r="F608">
        <f t="shared" si="886"/>
        <v>3.3839107101600536</v>
      </c>
      <c r="G608">
        <f t="shared" si="886"/>
        <v>3.3846906918479851</v>
      </c>
      <c r="H608">
        <f t="shared" si="886"/>
        <v>3.3855533421627597</v>
      </c>
      <c r="I608">
        <f t="shared" si="886"/>
        <v>3.3837391247497113</v>
      </c>
      <c r="J608">
        <f t="shared" si="886"/>
        <v>3.3836251916040037</v>
      </c>
      <c r="K608">
        <f t="shared" si="886"/>
        <v>3.3835743537990544</v>
      </c>
      <c r="L608">
        <f t="shared" si="886"/>
        <v>3.3887152446254412</v>
      </c>
      <c r="M608">
        <f t="shared" si="886"/>
        <v>3.3837783284483303</v>
      </c>
      <c r="N608">
        <f t="shared" si="886"/>
        <v>3.3180281667558846</v>
      </c>
      <c r="O608">
        <f t="shared" si="886"/>
        <v>3.3837783284483303</v>
      </c>
      <c r="P608">
        <f t="shared" si="886"/>
        <v>3.44788785511171</v>
      </c>
      <c r="Q608">
        <f t="shared" si="886"/>
        <v>3.3837783284483303</v>
      </c>
      <c r="R608">
        <f t="shared" si="886"/>
        <v>3.4177639161311797</v>
      </c>
      <c r="S608">
        <f t="shared" si="886"/>
        <v>3.4479935755539168</v>
      </c>
      <c r="T608">
        <f t="shared" si="886"/>
        <v>3.3837783284483303</v>
      </c>
      <c r="U608">
        <f t="shared" si="886"/>
        <v>3.3760038221257753</v>
      </c>
      <c r="V608">
        <f t="shared" si="886"/>
        <v>3.3760038221257753</v>
      </c>
      <c r="W608">
        <f t="shared" si="886"/>
        <v>3.3837783284483303</v>
      </c>
      <c r="X608">
        <f t="shared" si="886"/>
        <v>3.3837783284483303</v>
      </c>
      <c r="Y608">
        <f t="shared" si="886"/>
        <v>3.3837783284483303</v>
      </c>
      <c r="Z608">
        <f t="shared" si="886"/>
        <v>3.2785511671188035</v>
      </c>
      <c r="AA608">
        <f t="shared" si="886"/>
        <v>3.3802858441253729</v>
      </c>
      <c r="AB608">
        <f t="shared" si="886"/>
        <v>3.3474679508706586</v>
      </c>
      <c r="AC608">
        <f t="shared" si="886"/>
        <v>3.3837783284483303</v>
      </c>
      <c r="AD608">
        <f t="shared" si="886"/>
        <v>3.3558165398804656</v>
      </c>
      <c r="AE608">
        <f t="shared" si="886"/>
        <v>3.3837783284483303</v>
      </c>
      <c r="AF608">
        <f t="shared" si="886"/>
        <v>3.3837783284483303</v>
      </c>
      <c r="AG608">
        <f t="shared" si="886"/>
        <v>3.3837783284483303</v>
      </c>
      <c r="AH608">
        <f t="shared" ref="AH608:BH608" si="887">MAX(0,AH562-AH560-SnDParam)</f>
        <v>3.3837783284483303</v>
      </c>
      <c r="AI608">
        <f t="shared" si="887"/>
        <v>3.3586992832248272</v>
      </c>
      <c r="AJ608">
        <f t="shared" si="887"/>
        <v>3.3837783284483303</v>
      </c>
      <c r="AK608">
        <f t="shared" si="887"/>
        <v>3.35837756823463</v>
      </c>
      <c r="AL608">
        <f t="shared" si="887"/>
        <v>3.3699996534368104</v>
      </c>
      <c r="AM608">
        <f t="shared" si="887"/>
        <v>3.3875468520168281</v>
      </c>
      <c r="AN608">
        <f t="shared" si="887"/>
        <v>3.3735298441696129</v>
      </c>
      <c r="AO608">
        <f t="shared" si="887"/>
        <v>3.3865981375871552</v>
      </c>
      <c r="AP608">
        <f t="shared" si="887"/>
        <v>3.4128260452528636</v>
      </c>
      <c r="AQ608">
        <f t="shared" si="887"/>
        <v>3.3837783284483303</v>
      </c>
      <c r="AR608">
        <f t="shared" si="887"/>
        <v>3.3838291318223677</v>
      </c>
      <c r="AS608">
        <f t="shared" si="887"/>
        <v>3.5626784197820021</v>
      </c>
      <c r="AT608">
        <f t="shared" si="887"/>
        <v>3.3837783284483303</v>
      </c>
      <c r="AU608">
        <f t="shared" si="887"/>
        <v>3.3837783284483303</v>
      </c>
      <c r="AV608">
        <f t="shared" si="887"/>
        <v>3.3837783284483303</v>
      </c>
      <c r="AW608">
        <f t="shared" si="887"/>
        <v>3.3837783284483303</v>
      </c>
      <c r="AX608">
        <f t="shared" si="887"/>
        <v>3.3837783284483303</v>
      </c>
      <c r="AY608">
        <f t="shared" si="887"/>
        <v>3.3837783284483303</v>
      </c>
      <c r="AZ608">
        <f t="shared" si="887"/>
        <v>3.3837783284483303</v>
      </c>
      <c r="BA608">
        <f t="shared" si="887"/>
        <v>3.3837783284483303</v>
      </c>
      <c r="BB608">
        <f t="shared" si="887"/>
        <v>3.3837783284483303</v>
      </c>
      <c r="BC608">
        <f t="shared" si="887"/>
        <v>3.3533819351309857</v>
      </c>
      <c r="BD608">
        <f t="shared" si="887"/>
        <v>3.3490746975872909</v>
      </c>
      <c r="BE608">
        <f t="shared" si="887"/>
        <v>3.3837783284483303</v>
      </c>
      <c r="BF608">
        <f t="shared" si="887"/>
        <v>3.3837783284483303</v>
      </c>
      <c r="BG608">
        <f t="shared" si="887"/>
        <v>3.3837783284483303</v>
      </c>
      <c r="BH608">
        <f t="shared" si="887"/>
        <v>3.3837783284483303</v>
      </c>
    </row>
    <row r="609" spans="1:60" x14ac:dyDescent="0.25">
      <c r="A609" t="s">
        <v>827</v>
      </c>
      <c r="B609">
        <f t="shared" ref="B609:AG609" si="888">SnDParam+0.5*(B607*B607+B608*B608)/B595</f>
        <v>1.0355645922424903</v>
      </c>
      <c r="C609">
        <f t="shared" si="888"/>
        <v>1.0356104757225046</v>
      </c>
      <c r="D609">
        <f t="shared" si="888"/>
        <v>1.0355836387153405</v>
      </c>
      <c r="E609">
        <f t="shared" si="888"/>
        <v>1.0355097214063929</v>
      </c>
      <c r="F609">
        <f t="shared" si="888"/>
        <v>1.0355675469774936</v>
      </c>
      <c r="G609">
        <f t="shared" si="888"/>
        <v>1.0358142433217732</v>
      </c>
      <c r="H609">
        <f t="shared" si="888"/>
        <v>1.0360315613954687</v>
      </c>
      <c r="I609">
        <f t="shared" si="888"/>
        <v>1.0354837712032516</v>
      </c>
      <c r="J609">
        <f t="shared" si="888"/>
        <v>1.0355623691890141</v>
      </c>
      <c r="K609">
        <f t="shared" si="888"/>
        <v>1.0355097653919731</v>
      </c>
      <c r="L609">
        <f t="shared" si="888"/>
        <v>1.0371367861827951</v>
      </c>
      <c r="M609">
        <f t="shared" si="888"/>
        <v>1.0355742734853137</v>
      </c>
      <c r="N609">
        <f t="shared" si="888"/>
        <v>1.0149818287352934</v>
      </c>
      <c r="O609">
        <f t="shared" si="888"/>
        <v>1.0355742734853137</v>
      </c>
      <c r="P609">
        <f t="shared" si="888"/>
        <v>1.0560419435594071</v>
      </c>
      <c r="Q609">
        <f t="shared" si="888"/>
        <v>1.0355742734853137</v>
      </c>
      <c r="R609">
        <f t="shared" si="888"/>
        <v>1.0364079297191846</v>
      </c>
      <c r="S609">
        <f t="shared" si="888"/>
        <v>1.0370590138587366</v>
      </c>
      <c r="T609">
        <f t="shared" si="888"/>
        <v>1.0355742734853137</v>
      </c>
      <c r="U609">
        <f t="shared" si="888"/>
        <v>1.0262020778237821</v>
      </c>
      <c r="V609">
        <f t="shared" si="888"/>
        <v>1.0262020778237821</v>
      </c>
      <c r="W609">
        <f t="shared" si="888"/>
        <v>1.0355742734853137</v>
      </c>
      <c r="X609">
        <f t="shared" si="888"/>
        <v>1.0355742734853137</v>
      </c>
      <c r="Y609">
        <f t="shared" si="888"/>
        <v>1.0355742734853137</v>
      </c>
      <c r="Z609">
        <f t="shared" si="888"/>
        <v>1.0323145792225277</v>
      </c>
      <c r="AA609">
        <f t="shared" si="888"/>
        <v>1.0727865270831143</v>
      </c>
      <c r="AB609">
        <f t="shared" si="888"/>
        <v>1.0345663568698413</v>
      </c>
      <c r="AC609">
        <f t="shared" si="888"/>
        <v>1.0355742734853137</v>
      </c>
      <c r="AD609">
        <f t="shared" si="888"/>
        <v>1.0267674774423237</v>
      </c>
      <c r="AE609">
        <f t="shared" si="888"/>
        <v>1.0355742734853137</v>
      </c>
      <c r="AF609">
        <f t="shared" si="888"/>
        <v>1.0355742734853137</v>
      </c>
      <c r="AG609">
        <f t="shared" si="888"/>
        <v>1.0355742734853137</v>
      </c>
      <c r="AH609">
        <f t="shared" ref="AH609:BH609" si="889">SnDParam+0.5*(AH607*AH607+AH608*AH608)/AH595</f>
        <v>1.0355742734853137</v>
      </c>
      <c r="AI609">
        <f t="shared" si="889"/>
        <v>1.0276720426509667</v>
      </c>
      <c r="AJ609">
        <f t="shared" si="889"/>
        <v>1.0355742734853137</v>
      </c>
      <c r="AK609">
        <f t="shared" si="889"/>
        <v>1.0275710544083942</v>
      </c>
      <c r="AL609">
        <f t="shared" si="889"/>
        <v>1.031225433412402</v>
      </c>
      <c r="AM609">
        <f t="shared" si="889"/>
        <v>1.0386193035775313</v>
      </c>
      <c r="AN609">
        <f t="shared" si="889"/>
        <v>1.0323379452282504</v>
      </c>
      <c r="AO609">
        <f t="shared" si="889"/>
        <v>1.0378508647132074</v>
      </c>
      <c r="AP609">
        <f t="shared" si="889"/>
        <v>1.0448004804518463</v>
      </c>
      <c r="AQ609">
        <f t="shared" si="889"/>
        <v>1.0355742734853137</v>
      </c>
      <c r="AR609">
        <f t="shared" si="889"/>
        <v>1.0355903409338301</v>
      </c>
      <c r="AS609">
        <f t="shared" si="889"/>
        <v>1.1013228864642755</v>
      </c>
      <c r="AT609">
        <f t="shared" si="889"/>
        <v>1.0355742734853137</v>
      </c>
      <c r="AU609">
        <f t="shared" si="889"/>
        <v>1.0355742734853137</v>
      </c>
      <c r="AV609">
        <f t="shared" si="889"/>
        <v>1.0355742734853137</v>
      </c>
      <c r="AW609">
        <f t="shared" si="889"/>
        <v>1.0355742734853137</v>
      </c>
      <c r="AX609">
        <f t="shared" si="889"/>
        <v>1.0355742734853137</v>
      </c>
      <c r="AY609">
        <f t="shared" si="889"/>
        <v>1.0355742734853137</v>
      </c>
      <c r="AZ609">
        <f t="shared" si="889"/>
        <v>1.0355742734853137</v>
      </c>
      <c r="BA609">
        <f t="shared" si="889"/>
        <v>1.0355742734853137</v>
      </c>
      <c r="BB609">
        <f t="shared" si="889"/>
        <v>1.0355742734853137</v>
      </c>
      <c r="BC609">
        <f t="shared" si="889"/>
        <v>1.0350079681346807</v>
      </c>
      <c r="BD609">
        <f t="shared" si="889"/>
        <v>1.0349192335025643</v>
      </c>
      <c r="BE609">
        <f t="shared" si="889"/>
        <v>1.0355742734853137</v>
      </c>
      <c r="BF609">
        <f t="shared" si="889"/>
        <v>1.0355742734853137</v>
      </c>
      <c r="BG609">
        <f t="shared" si="889"/>
        <v>1.0355742734853137</v>
      </c>
      <c r="BH609">
        <f t="shared" si="889"/>
        <v>1.0355742734853137</v>
      </c>
    </row>
    <row r="610" spans="1:60" x14ac:dyDescent="0.25">
      <c r="A610" t="s">
        <v>828</v>
      </c>
      <c r="B610">
        <f t="shared" ref="B610:AG610" si="890">B606-B609</f>
        <v>28.449042082725622</v>
      </c>
      <c r="C610">
        <f t="shared" si="890"/>
        <v>28.449309291303617</v>
      </c>
      <c r="D610">
        <f t="shared" si="890"/>
        <v>28.449073827852335</v>
      </c>
      <c r="E610">
        <f t="shared" si="890"/>
        <v>28.449265397837962</v>
      </c>
      <c r="F610">
        <f t="shared" si="890"/>
        <v>28.448910842756991</v>
      </c>
      <c r="G610">
        <f t="shared" si="890"/>
        <v>28.449321885779817</v>
      </c>
      <c r="H610">
        <f t="shared" si="890"/>
        <v>28.449511398296021</v>
      </c>
      <c r="I610">
        <f t="shared" si="890"/>
        <v>28.448601990530868</v>
      </c>
      <c r="J610">
        <f t="shared" si="890"/>
        <v>28.449140735443201</v>
      </c>
      <c r="K610">
        <f t="shared" si="890"/>
        <v>28.448950693166125</v>
      </c>
      <c r="L610">
        <f t="shared" si="890"/>
        <v>28.451657323111412</v>
      </c>
      <c r="M610">
        <f t="shared" si="890"/>
        <v>28.449058218833404</v>
      </c>
      <c r="N610">
        <f t="shared" si="890"/>
        <v>28.413820288511097</v>
      </c>
      <c r="O610">
        <f t="shared" si="890"/>
        <v>28.449058218833404</v>
      </c>
      <c r="P610">
        <f t="shared" si="890"/>
        <v>28.482301101403323</v>
      </c>
      <c r="Q610">
        <f t="shared" si="890"/>
        <v>28.449058218833404</v>
      </c>
      <c r="R610">
        <f t="shared" si="890"/>
        <v>28.422832487471076</v>
      </c>
      <c r="S610">
        <f t="shared" si="890"/>
        <v>28.399382351544563</v>
      </c>
      <c r="T610">
        <f t="shared" si="890"/>
        <v>28.449058218833404</v>
      </c>
      <c r="U610">
        <f t="shared" si="890"/>
        <v>28.359142540863157</v>
      </c>
      <c r="V610">
        <f t="shared" si="890"/>
        <v>28.359142540863157</v>
      </c>
      <c r="W610">
        <f t="shared" si="890"/>
        <v>28.449058218833404</v>
      </c>
      <c r="X610">
        <f t="shared" si="890"/>
        <v>28.449058218833404</v>
      </c>
      <c r="Y610">
        <f t="shared" si="890"/>
        <v>28.449058218833404</v>
      </c>
      <c r="Z610">
        <f t="shared" si="890"/>
        <v>28.529350388487174</v>
      </c>
      <c r="AA610">
        <f t="shared" si="890"/>
        <v>28.863655792427657</v>
      </c>
      <c r="AB610">
        <f t="shared" si="890"/>
        <v>28.476924084214765</v>
      </c>
      <c r="AC610">
        <f t="shared" si="890"/>
        <v>28.449058218833404</v>
      </c>
      <c r="AD610">
        <f t="shared" si="890"/>
        <v>28.434214080155428</v>
      </c>
      <c r="AE610">
        <f t="shared" si="890"/>
        <v>28.449058218833404</v>
      </c>
      <c r="AF610">
        <f t="shared" si="890"/>
        <v>28.449058218833404</v>
      </c>
      <c r="AG610">
        <f t="shared" si="890"/>
        <v>28.449058218833404</v>
      </c>
      <c r="AH610">
        <f t="shared" ref="AH610:BH610" si="891">AH606-AH609</f>
        <v>28.449058218833404</v>
      </c>
      <c r="AI610">
        <f t="shared" si="891"/>
        <v>28.435754138072191</v>
      </c>
      <c r="AJ610">
        <f t="shared" si="891"/>
        <v>28.449058218833404</v>
      </c>
      <c r="AK610">
        <f t="shared" si="891"/>
        <v>28.435582377587782</v>
      </c>
      <c r="AL610">
        <f t="shared" si="891"/>
        <v>28.441769693411853</v>
      </c>
      <c r="AM610">
        <f t="shared" si="891"/>
        <v>28.468604639887584</v>
      </c>
      <c r="AN610">
        <f t="shared" si="891"/>
        <v>28.443641912270401</v>
      </c>
      <c r="AO610">
        <f t="shared" si="891"/>
        <v>28.463692348232144</v>
      </c>
      <c r="AP610">
        <f t="shared" si="891"/>
        <v>28.464256905763378</v>
      </c>
      <c r="AQ610">
        <f t="shared" si="891"/>
        <v>28.449058218833404</v>
      </c>
      <c r="AR610">
        <f t="shared" si="891"/>
        <v>28.449084998204626</v>
      </c>
      <c r="AS610">
        <f t="shared" si="891"/>
        <v>28.617928503826136</v>
      </c>
      <c r="AT610">
        <f t="shared" si="891"/>
        <v>28.449058218833404</v>
      </c>
      <c r="AU610">
        <f t="shared" si="891"/>
        <v>28.449058218833404</v>
      </c>
      <c r="AV610">
        <f t="shared" si="891"/>
        <v>28.449058218833404</v>
      </c>
      <c r="AW610">
        <f t="shared" si="891"/>
        <v>28.449058218833404</v>
      </c>
      <c r="AX610">
        <f t="shared" si="891"/>
        <v>28.449058218833404</v>
      </c>
      <c r="AY610">
        <f t="shared" si="891"/>
        <v>28.449058218833404</v>
      </c>
      <c r="AZ610">
        <f t="shared" si="891"/>
        <v>28.449058218833404</v>
      </c>
      <c r="BA610">
        <f t="shared" si="891"/>
        <v>28.449058218833404</v>
      </c>
      <c r="BB610">
        <f t="shared" si="891"/>
        <v>28.449058218833404</v>
      </c>
      <c r="BC610">
        <f t="shared" si="891"/>
        <v>28.473603801127265</v>
      </c>
      <c r="BD610">
        <f t="shared" si="891"/>
        <v>28.477066420286292</v>
      </c>
      <c r="BE610">
        <f t="shared" si="891"/>
        <v>28.449058218833404</v>
      </c>
      <c r="BF610">
        <f t="shared" si="891"/>
        <v>28.449058218833404</v>
      </c>
      <c r="BG610">
        <f t="shared" si="891"/>
        <v>28.449058218833404</v>
      </c>
      <c r="BH610">
        <f t="shared" si="891"/>
        <v>28.449058218833404</v>
      </c>
    </row>
    <row r="611" spans="1:60" x14ac:dyDescent="0.25">
      <c r="A611" t="s">
        <v>829</v>
      </c>
      <c r="B611">
        <f t="shared" ref="B611:AG611" si="892">(B610*B556-B599)/B594</f>
        <v>1.8161310673282791</v>
      </c>
      <c r="C611">
        <f t="shared" si="892"/>
        <v>1.8162366438502149</v>
      </c>
      <c r="D611">
        <f t="shared" si="892"/>
        <v>1.8161314928581556</v>
      </c>
      <c r="E611">
        <f t="shared" si="892"/>
        <v>1.8163023801014406</v>
      </c>
      <c r="F611">
        <f t="shared" si="892"/>
        <v>1.8158813556734461</v>
      </c>
      <c r="G611">
        <f t="shared" si="892"/>
        <v>1.8158868580862517</v>
      </c>
      <c r="H611">
        <f t="shared" si="892"/>
        <v>1.8156268164442197</v>
      </c>
      <c r="I611">
        <f t="shared" si="892"/>
        <v>1.8157238712633672</v>
      </c>
      <c r="J611">
        <f t="shared" si="892"/>
        <v>1.8163187951371758</v>
      </c>
      <c r="K611">
        <f t="shared" si="892"/>
        <v>1.8161298420326</v>
      </c>
      <c r="L611">
        <f t="shared" si="892"/>
        <v>1.8161659684206506</v>
      </c>
      <c r="M611">
        <f t="shared" si="892"/>
        <v>1.8161312836316847</v>
      </c>
      <c r="N611">
        <f t="shared" si="892"/>
        <v>1.8156314309195059</v>
      </c>
      <c r="O611">
        <f t="shared" si="892"/>
        <v>1.8161312836316847</v>
      </c>
      <c r="P611">
        <f t="shared" si="892"/>
        <v>1.8165507416187179</v>
      </c>
      <c r="Q611">
        <f t="shared" si="892"/>
        <v>1.8161312836316847</v>
      </c>
      <c r="R611">
        <f t="shared" si="892"/>
        <v>1.765936299918285</v>
      </c>
      <c r="S611">
        <f t="shared" si="892"/>
        <v>1.7220736065918396</v>
      </c>
      <c r="T611">
        <f t="shared" si="892"/>
        <v>1.8161312836316847</v>
      </c>
      <c r="U611">
        <f t="shared" si="892"/>
        <v>1.7762060340466947</v>
      </c>
      <c r="V611">
        <f t="shared" si="892"/>
        <v>1.7762060340466947</v>
      </c>
      <c r="W611">
        <f t="shared" si="892"/>
        <v>1.8161312836316847</v>
      </c>
      <c r="X611">
        <f t="shared" si="892"/>
        <v>1.8161312836316847</v>
      </c>
      <c r="Y611">
        <f t="shared" si="892"/>
        <v>1.8161312836316847</v>
      </c>
      <c r="Z611">
        <f t="shared" si="892"/>
        <v>1.977749211242215</v>
      </c>
      <c r="AA611">
        <f t="shared" si="892"/>
        <v>2.0353198499488445</v>
      </c>
      <c r="AB611">
        <f t="shared" si="892"/>
        <v>1.8708270638129303</v>
      </c>
      <c r="AC611">
        <f t="shared" si="892"/>
        <v>1.8161312836316847</v>
      </c>
      <c r="AD611">
        <f t="shared" si="892"/>
        <v>1.8159273302157306</v>
      </c>
      <c r="AE611">
        <f t="shared" si="892"/>
        <v>1.8161312836316847</v>
      </c>
      <c r="AF611">
        <f t="shared" si="892"/>
        <v>1.8161312836316847</v>
      </c>
      <c r="AG611">
        <f t="shared" si="892"/>
        <v>1.8161312836316847</v>
      </c>
      <c r="AH611">
        <f t="shared" ref="AH611:BH611" si="893">(AH610*AH556-AH599)/AH594</f>
        <v>1.8161312836316847</v>
      </c>
      <c r="AI611">
        <f t="shared" si="893"/>
        <v>1.815948946795102</v>
      </c>
      <c r="AJ611">
        <f t="shared" si="893"/>
        <v>1.8161312836316847</v>
      </c>
      <c r="AK611">
        <f t="shared" si="893"/>
        <v>1.8159465411006206</v>
      </c>
      <c r="AL611">
        <f t="shared" si="893"/>
        <v>1.8160323762975239</v>
      </c>
      <c r="AM611">
        <f t="shared" si="893"/>
        <v>1.8264028929939053</v>
      </c>
      <c r="AN611">
        <f t="shared" si="893"/>
        <v>1.816058012202622</v>
      </c>
      <c r="AO611">
        <f t="shared" si="893"/>
        <v>1.8238119213110462</v>
      </c>
      <c r="AP611">
        <f t="shared" si="893"/>
        <v>1.8163296472462778</v>
      </c>
      <c r="AQ611">
        <f t="shared" si="893"/>
        <v>1.8161312836316847</v>
      </c>
      <c r="AR611">
        <f t="shared" si="893"/>
        <v>1.816131642580985</v>
      </c>
      <c r="AS611">
        <f t="shared" si="893"/>
        <v>1.8566263702263595</v>
      </c>
      <c r="AT611">
        <f t="shared" si="893"/>
        <v>1.8161312836316847</v>
      </c>
      <c r="AU611">
        <f t="shared" si="893"/>
        <v>1.8161312836316847</v>
      </c>
      <c r="AV611">
        <f t="shared" si="893"/>
        <v>1.8161312836316847</v>
      </c>
      <c r="AW611">
        <f t="shared" si="893"/>
        <v>1.8161312836316847</v>
      </c>
      <c r="AX611">
        <f t="shared" si="893"/>
        <v>1.8161312836316847</v>
      </c>
      <c r="AY611">
        <f t="shared" si="893"/>
        <v>1.8161312836316847</v>
      </c>
      <c r="AZ611">
        <f t="shared" si="893"/>
        <v>1.8161312836316847</v>
      </c>
      <c r="BA611">
        <f t="shared" si="893"/>
        <v>1.8161312836316847</v>
      </c>
      <c r="BB611">
        <f t="shared" si="893"/>
        <v>1.8161312836316847</v>
      </c>
      <c r="BC611">
        <f t="shared" si="893"/>
        <v>1.8632586095574935</v>
      </c>
      <c r="BD611">
        <f t="shared" si="893"/>
        <v>1.8699959682778196</v>
      </c>
      <c r="BE611">
        <f t="shared" si="893"/>
        <v>1.8161312836316847</v>
      </c>
      <c r="BF611">
        <f t="shared" si="893"/>
        <v>1.8161312836316847</v>
      </c>
      <c r="BG611">
        <f t="shared" si="893"/>
        <v>1.8161312836316847</v>
      </c>
      <c r="BH611">
        <f t="shared" si="893"/>
        <v>1.8161312836316847</v>
      </c>
    </row>
    <row r="613" spans="1:60" x14ac:dyDescent="0.25">
      <c r="A613" s="101" t="s">
        <v>830</v>
      </c>
    </row>
    <row r="614" spans="1:60" x14ac:dyDescent="0.25">
      <c r="A614" t="s">
        <v>831</v>
      </c>
      <c r="B614">
        <f t="shared" ref="B614:AG614" si="894">B525</f>
        <v>541.15523710995126</v>
      </c>
      <c r="C614">
        <f t="shared" si="894"/>
        <v>541.26315840495636</v>
      </c>
      <c r="D614">
        <f t="shared" si="894"/>
        <v>541.20220434263604</v>
      </c>
      <c r="E614">
        <f t="shared" si="894"/>
        <v>541.2492098700717</v>
      </c>
      <c r="F614">
        <f t="shared" si="894"/>
        <v>541.1515515792936</v>
      </c>
      <c r="G614">
        <f t="shared" si="894"/>
        <v>541.14861911621279</v>
      </c>
      <c r="H614">
        <f t="shared" si="894"/>
        <v>541.16257677875149</v>
      </c>
      <c r="I614">
        <f t="shared" si="894"/>
        <v>541.14730579980073</v>
      </c>
      <c r="J614">
        <f t="shared" si="894"/>
        <v>541.15800732746516</v>
      </c>
      <c r="K614">
        <f t="shared" si="894"/>
        <v>541.07039713484232</v>
      </c>
      <c r="L614">
        <f t="shared" si="894"/>
        <v>541.2359422837967</v>
      </c>
      <c r="M614">
        <f t="shared" si="894"/>
        <v>541.17910934877762</v>
      </c>
      <c r="N614">
        <f t="shared" si="894"/>
        <v>540.34091667526104</v>
      </c>
      <c r="O614">
        <f t="shared" si="894"/>
        <v>541.17910934877762</v>
      </c>
      <c r="P614">
        <f t="shared" si="894"/>
        <v>542.01654322083107</v>
      </c>
      <c r="Q614">
        <f t="shared" si="894"/>
        <v>541.17910934877762</v>
      </c>
      <c r="R614">
        <f t="shared" si="894"/>
        <v>541.14071290928564</v>
      </c>
      <c r="S614">
        <f t="shared" si="894"/>
        <v>541.10756697674208</v>
      </c>
      <c r="T614">
        <f t="shared" si="894"/>
        <v>541.17910934877762</v>
      </c>
      <c r="U614">
        <f t="shared" si="894"/>
        <v>519.87539987620517</v>
      </c>
      <c r="V614">
        <f t="shared" si="894"/>
        <v>519.87539987620517</v>
      </c>
      <c r="W614">
        <f t="shared" si="894"/>
        <v>541.17910934877762</v>
      </c>
      <c r="X614">
        <f t="shared" si="894"/>
        <v>541.17910934877762</v>
      </c>
      <c r="Y614">
        <f t="shared" si="894"/>
        <v>541.17910934877762</v>
      </c>
      <c r="Z614">
        <f t="shared" si="894"/>
        <v>541.31703978997598</v>
      </c>
      <c r="AA614">
        <f t="shared" si="894"/>
        <v>541.91768716650245</v>
      </c>
      <c r="AB614">
        <f t="shared" si="894"/>
        <v>541.22611385794346</v>
      </c>
      <c r="AC614">
        <f t="shared" si="894"/>
        <v>713.33681088821925</v>
      </c>
      <c r="AD614">
        <f t="shared" si="894"/>
        <v>526.98090507316147</v>
      </c>
      <c r="AE614">
        <f t="shared" si="894"/>
        <v>541.17910934877762</v>
      </c>
      <c r="AF614">
        <f t="shared" si="894"/>
        <v>541.17910934877762</v>
      </c>
      <c r="AG614">
        <f t="shared" si="894"/>
        <v>541.17910934877762</v>
      </c>
      <c r="AH614">
        <f t="shared" ref="AH614:BH614" si="895">AH525</f>
        <v>541.17910934877762</v>
      </c>
      <c r="AI614">
        <f t="shared" si="895"/>
        <v>528.49408167599472</v>
      </c>
      <c r="AJ614">
        <f t="shared" si="895"/>
        <v>541.17910934877762</v>
      </c>
      <c r="AK614">
        <f t="shared" si="895"/>
        <v>528.32579297958659</v>
      </c>
      <c r="AL614">
        <f t="shared" si="895"/>
        <v>530.66172844468088</v>
      </c>
      <c r="AM614">
        <f t="shared" si="895"/>
        <v>548.51646552137265</v>
      </c>
      <c r="AN614">
        <f t="shared" si="895"/>
        <v>533.31351284394384</v>
      </c>
      <c r="AO614">
        <f t="shared" si="895"/>
        <v>546.65691604540484</v>
      </c>
      <c r="AP614">
        <f t="shared" si="895"/>
        <v>528.74340707339218</v>
      </c>
      <c r="AQ614">
        <f t="shared" si="895"/>
        <v>541.17910934877762</v>
      </c>
      <c r="AR614">
        <f t="shared" si="895"/>
        <v>601.5419428034736</v>
      </c>
      <c r="AS614">
        <f t="shared" si="895"/>
        <v>543.31126103950567</v>
      </c>
      <c r="AT614">
        <f t="shared" si="895"/>
        <v>541.17910934877762</v>
      </c>
      <c r="AU614">
        <f t="shared" si="895"/>
        <v>541.17910934877762</v>
      </c>
      <c r="AV614">
        <f t="shared" si="895"/>
        <v>541.17910934877762</v>
      </c>
      <c r="AW614">
        <f t="shared" si="895"/>
        <v>541.17910934877762</v>
      </c>
      <c r="AX614">
        <f t="shared" si="895"/>
        <v>541.17910934877762</v>
      </c>
      <c r="AY614">
        <f t="shared" si="895"/>
        <v>541.17910934877762</v>
      </c>
      <c r="AZ614">
        <f t="shared" si="895"/>
        <v>541.17910934877762</v>
      </c>
      <c r="BA614">
        <f t="shared" si="895"/>
        <v>541.17910934877762</v>
      </c>
      <c r="BB614">
        <f t="shared" si="895"/>
        <v>541.17910934877762</v>
      </c>
      <c r="BC614">
        <f t="shared" si="895"/>
        <v>541.95658774617755</v>
      </c>
      <c r="BD614">
        <f t="shared" si="895"/>
        <v>542.06494394519609</v>
      </c>
      <c r="BE614">
        <f t="shared" si="895"/>
        <v>541.17910934877762</v>
      </c>
      <c r="BF614">
        <f t="shared" si="895"/>
        <v>541.17910934877762</v>
      </c>
      <c r="BG614">
        <f t="shared" si="895"/>
        <v>541.17910934877762</v>
      </c>
      <c r="BH614">
        <f t="shared" si="895"/>
        <v>541.17910934877762</v>
      </c>
    </row>
    <row r="616" spans="1:60" x14ac:dyDescent="0.25">
      <c r="A616" s="101" t="s">
        <v>832</v>
      </c>
    </row>
    <row r="617" spans="1:60" x14ac:dyDescent="0.25">
      <c r="A617" t="s">
        <v>833</v>
      </c>
      <c r="B617">
        <f t="shared" ref="B617:AG617" si="896">INDEX(B586:B590,B526)</f>
        <v>3.5660349824553044</v>
      </c>
      <c r="C617">
        <f t="shared" si="896"/>
        <v>3.5658831728761982</v>
      </c>
      <c r="D617">
        <f t="shared" si="896"/>
        <v>3.5660349824553044</v>
      </c>
      <c r="E617">
        <f t="shared" si="896"/>
        <v>3.5657844610232141</v>
      </c>
      <c r="F617">
        <f t="shared" si="896"/>
        <v>3.5660349824553044</v>
      </c>
      <c r="G617">
        <f t="shared" si="896"/>
        <v>3.5660349824553044</v>
      </c>
      <c r="H617">
        <f t="shared" si="896"/>
        <v>3.5660349824553044</v>
      </c>
      <c r="I617">
        <f t="shared" si="896"/>
        <v>3.5660349824553044</v>
      </c>
      <c r="J617">
        <f t="shared" si="896"/>
        <v>3.5660349824553044</v>
      </c>
      <c r="K617">
        <f t="shared" si="896"/>
        <v>3.5660349824553044</v>
      </c>
      <c r="L617">
        <f t="shared" si="896"/>
        <v>3.5660349824553044</v>
      </c>
      <c r="M617">
        <f t="shared" si="896"/>
        <v>3.5660349824553044</v>
      </c>
      <c r="N617">
        <f t="shared" si="896"/>
        <v>3.5660349824553044</v>
      </c>
      <c r="O617">
        <f t="shared" si="896"/>
        <v>3.5660349824553044</v>
      </c>
      <c r="P617">
        <f t="shared" si="896"/>
        <v>3.5660349824553044</v>
      </c>
      <c r="Q617">
        <f t="shared" si="896"/>
        <v>3.5660349824553044</v>
      </c>
      <c r="R617">
        <f t="shared" si="896"/>
        <v>3.5660349824553044</v>
      </c>
      <c r="S617">
        <f t="shared" si="896"/>
        <v>3.5660349824553044</v>
      </c>
      <c r="T617">
        <f t="shared" si="896"/>
        <v>3.5660349824553044</v>
      </c>
      <c r="U617">
        <f t="shared" si="896"/>
        <v>3.6244063945404204</v>
      </c>
      <c r="V617">
        <f t="shared" si="896"/>
        <v>3.6244063945404204</v>
      </c>
      <c r="W617">
        <f t="shared" si="896"/>
        <v>3.5660349824553044</v>
      </c>
      <c r="X617">
        <f t="shared" si="896"/>
        <v>3.5660349824553044</v>
      </c>
      <c r="Y617">
        <f t="shared" si="896"/>
        <v>3.5660349824553044</v>
      </c>
      <c r="Z617">
        <f t="shared" si="896"/>
        <v>3.5660349824553044</v>
      </c>
      <c r="AA617">
        <f t="shared" si="896"/>
        <v>3.2689544336304115</v>
      </c>
      <c r="AB617">
        <f t="shared" si="896"/>
        <v>3.5660349824553044</v>
      </c>
      <c r="AC617">
        <f t="shared" si="896"/>
        <v>3.5660349824553044</v>
      </c>
      <c r="AD617">
        <f t="shared" si="896"/>
        <v>3.5660349824553044</v>
      </c>
      <c r="AE617">
        <f t="shared" si="896"/>
        <v>3.5660349824553044</v>
      </c>
      <c r="AF617">
        <f t="shared" si="896"/>
        <v>3.5660349824553044</v>
      </c>
      <c r="AG617">
        <f t="shared" si="896"/>
        <v>3.5660349824553044</v>
      </c>
      <c r="AH617">
        <f t="shared" ref="AH617:BH617" si="897">INDEX(AH586:AH590,AH526)</f>
        <v>3.5660349824553044</v>
      </c>
      <c r="AI617">
        <f t="shared" si="897"/>
        <v>3.5660349824553044</v>
      </c>
      <c r="AJ617">
        <f t="shared" si="897"/>
        <v>3.5660349824553044</v>
      </c>
      <c r="AK617">
        <f t="shared" si="897"/>
        <v>3.5660349824553044</v>
      </c>
      <c r="AL617">
        <f t="shared" si="897"/>
        <v>3.5660349824553044</v>
      </c>
      <c r="AM617">
        <f t="shared" si="897"/>
        <v>3.5558413916792109</v>
      </c>
      <c r="AN617">
        <f t="shared" si="897"/>
        <v>3.5660349824553044</v>
      </c>
      <c r="AO617">
        <f t="shared" si="897"/>
        <v>3.5584067558149513</v>
      </c>
      <c r="AP617">
        <f t="shared" si="897"/>
        <v>3.5660349824553044</v>
      </c>
      <c r="AQ617">
        <f t="shared" si="897"/>
        <v>3.5660349824553044</v>
      </c>
      <c r="AR617">
        <f t="shared" si="897"/>
        <v>3.5660349824553044</v>
      </c>
      <c r="AS617">
        <f t="shared" si="897"/>
        <v>3.5093657947965746</v>
      </c>
      <c r="AT617">
        <f t="shared" si="897"/>
        <v>3.5660349824553044</v>
      </c>
      <c r="AU617">
        <f t="shared" si="897"/>
        <v>3.5660349824553044</v>
      </c>
      <c r="AV617">
        <f t="shared" si="897"/>
        <v>3.5660349824553044</v>
      </c>
      <c r="AW617">
        <f t="shared" si="897"/>
        <v>3.5660349824553044</v>
      </c>
      <c r="AX617">
        <f t="shared" si="897"/>
        <v>3.5660349824553044</v>
      </c>
      <c r="AY617">
        <f t="shared" si="897"/>
        <v>3.5660349824553044</v>
      </c>
      <c r="AZ617">
        <f t="shared" si="897"/>
        <v>3.5660349824553044</v>
      </c>
      <c r="BA617">
        <f t="shared" si="897"/>
        <v>3.5660349824553044</v>
      </c>
      <c r="BB617">
        <f t="shared" si="897"/>
        <v>3.5660349824553044</v>
      </c>
      <c r="BC617">
        <f t="shared" si="897"/>
        <v>3.5660349824553044</v>
      </c>
      <c r="BD617">
        <f t="shared" si="897"/>
        <v>3.5660349824553044</v>
      </c>
      <c r="BE617">
        <f t="shared" si="897"/>
        <v>3.5660349824553044</v>
      </c>
      <c r="BF617">
        <f t="shared" si="897"/>
        <v>3.5660349824553044</v>
      </c>
      <c r="BG617">
        <f t="shared" si="897"/>
        <v>3.5660349824553044</v>
      </c>
      <c r="BH617">
        <f t="shared" si="897"/>
        <v>3.5660349824553044</v>
      </c>
    </row>
    <row r="618" spans="1:60" x14ac:dyDescent="0.25">
      <c r="A618" t="s">
        <v>766</v>
      </c>
      <c r="B618">
        <f t="shared" ref="B618:AG618" si="898">B$93+B$90*B617-(B526+INDEX(B579:B583,B526))*RelentlessStrikes-0.01*B620*B$90*B$13</f>
        <v>167.64139929821218</v>
      </c>
      <c r="C618">
        <f t="shared" si="898"/>
        <v>167.63532691504793</v>
      </c>
      <c r="D618">
        <f t="shared" si="898"/>
        <v>167.64139929821218</v>
      </c>
      <c r="E618">
        <f t="shared" si="898"/>
        <v>167.63137844092856</v>
      </c>
      <c r="F618">
        <f t="shared" si="898"/>
        <v>167.64139929821218</v>
      </c>
      <c r="G618">
        <f t="shared" si="898"/>
        <v>167.64139929821218</v>
      </c>
      <c r="H618">
        <f t="shared" si="898"/>
        <v>167.65881672749302</v>
      </c>
      <c r="I618">
        <f t="shared" si="898"/>
        <v>167.65119012345679</v>
      </c>
      <c r="J618">
        <f t="shared" si="898"/>
        <v>167.64139929821218</v>
      </c>
      <c r="K618">
        <f t="shared" si="898"/>
        <v>167.64139929821218</v>
      </c>
      <c r="L618">
        <f t="shared" si="898"/>
        <v>167.64139929821218</v>
      </c>
      <c r="M618">
        <f t="shared" si="898"/>
        <v>167.64139929821218</v>
      </c>
      <c r="N618">
        <f t="shared" si="898"/>
        <v>167.64139929821218</v>
      </c>
      <c r="O618">
        <f t="shared" si="898"/>
        <v>167.64139929821218</v>
      </c>
      <c r="P618">
        <f t="shared" si="898"/>
        <v>167.64139929821218</v>
      </c>
      <c r="Q618">
        <f t="shared" si="898"/>
        <v>167.64139929821218</v>
      </c>
      <c r="R618">
        <f t="shared" si="898"/>
        <v>167.64139929821218</v>
      </c>
      <c r="S618">
        <f t="shared" si="898"/>
        <v>167.64139929821218</v>
      </c>
      <c r="T618">
        <f t="shared" si="898"/>
        <v>167.64139929821218</v>
      </c>
      <c r="U618">
        <f t="shared" si="898"/>
        <v>169.97625578161683</v>
      </c>
      <c r="V618">
        <f t="shared" si="898"/>
        <v>169.97625578161683</v>
      </c>
      <c r="W618">
        <f t="shared" si="898"/>
        <v>167.64139929821218</v>
      </c>
      <c r="X618">
        <f t="shared" si="898"/>
        <v>167.64139929821218</v>
      </c>
      <c r="Y618">
        <f t="shared" si="898"/>
        <v>167.64139929821218</v>
      </c>
      <c r="Z618">
        <f t="shared" si="898"/>
        <v>167.64139929821218</v>
      </c>
      <c r="AA618">
        <f t="shared" si="898"/>
        <v>155.75817734521647</v>
      </c>
      <c r="AB618">
        <f t="shared" si="898"/>
        <v>167.64139929821218</v>
      </c>
      <c r="AC618">
        <f t="shared" si="898"/>
        <v>167.64139929821218</v>
      </c>
      <c r="AD618">
        <f t="shared" si="898"/>
        <v>167.64139929821218</v>
      </c>
      <c r="AE618">
        <f t="shared" si="898"/>
        <v>167.64139929821218</v>
      </c>
      <c r="AF618">
        <f t="shared" si="898"/>
        <v>167.64139929821218</v>
      </c>
      <c r="AG618">
        <f t="shared" si="898"/>
        <v>167.64139929821218</v>
      </c>
      <c r="AH618">
        <f t="shared" ref="AH618:BH618" si="899">AH$93+AH$90*AH617-(AH526+INDEX(AH579:AH583,AH526))*RelentlessStrikes-0.01*AH620*AH$90*AH$13</f>
        <v>167.64139929821218</v>
      </c>
      <c r="AI618">
        <f t="shared" si="899"/>
        <v>167.64139929821218</v>
      </c>
      <c r="AJ618">
        <f t="shared" si="899"/>
        <v>167.64139929821218</v>
      </c>
      <c r="AK618">
        <f t="shared" si="899"/>
        <v>167.64139929821218</v>
      </c>
      <c r="AL618">
        <f t="shared" si="899"/>
        <v>167.64139929821218</v>
      </c>
      <c r="AM618">
        <f t="shared" si="899"/>
        <v>167.23365566716842</v>
      </c>
      <c r="AN618">
        <f t="shared" si="899"/>
        <v>167.64139929821218</v>
      </c>
      <c r="AO618">
        <f t="shared" si="899"/>
        <v>167.33627023259805</v>
      </c>
      <c r="AP618">
        <f t="shared" si="899"/>
        <v>167.64139929821218</v>
      </c>
      <c r="AQ618">
        <f t="shared" si="899"/>
        <v>167.64139929821218</v>
      </c>
      <c r="AR618">
        <f t="shared" si="899"/>
        <v>159.64139929821218</v>
      </c>
      <c r="AS618">
        <f t="shared" si="899"/>
        <v>165.37463179186298</v>
      </c>
      <c r="AT618">
        <f t="shared" si="899"/>
        <v>167.64139929821218</v>
      </c>
      <c r="AU618">
        <f t="shared" si="899"/>
        <v>167.64139929821218</v>
      </c>
      <c r="AV618">
        <f t="shared" si="899"/>
        <v>167.64139929821218</v>
      </c>
      <c r="AW618">
        <f t="shared" si="899"/>
        <v>167.64139929821218</v>
      </c>
      <c r="AX618">
        <f t="shared" si="899"/>
        <v>167.64139929821218</v>
      </c>
      <c r="AY618">
        <f t="shared" si="899"/>
        <v>167.64139929821218</v>
      </c>
      <c r="AZ618">
        <f t="shared" si="899"/>
        <v>167.64139929821218</v>
      </c>
      <c r="BA618">
        <f t="shared" si="899"/>
        <v>167.64139929821218</v>
      </c>
      <c r="BB618">
        <f t="shared" si="899"/>
        <v>167.64139929821218</v>
      </c>
      <c r="BC618">
        <f t="shared" si="899"/>
        <v>167.64139929821218</v>
      </c>
      <c r="BD618">
        <f t="shared" si="899"/>
        <v>167.64139929821218</v>
      </c>
      <c r="BE618">
        <f t="shared" si="899"/>
        <v>167.64139929821218</v>
      </c>
      <c r="BF618">
        <f t="shared" si="899"/>
        <v>167.64139929821218</v>
      </c>
      <c r="BG618">
        <f t="shared" si="899"/>
        <v>167.64139929821218</v>
      </c>
      <c r="BH618">
        <f t="shared" si="899"/>
        <v>167.64139929821218</v>
      </c>
    </row>
    <row r="619" spans="1:60" x14ac:dyDescent="0.25">
      <c r="A619" t="s">
        <v>829</v>
      </c>
      <c r="B619">
        <f t="shared" ref="B619:AG619" si="900">(B610*B556-B618-B599)/B594</f>
        <v>0.8724242514593763</v>
      </c>
      <c r="C619">
        <f t="shared" si="900"/>
        <v>0.87253175233830516</v>
      </c>
      <c r="D619">
        <f t="shared" si="900"/>
        <v>0.87242467698925286</v>
      </c>
      <c r="E619">
        <f t="shared" si="900"/>
        <v>0.87259873994377257</v>
      </c>
      <c r="F619">
        <f t="shared" si="900"/>
        <v>0.87217453980454318</v>
      </c>
      <c r="G619">
        <f t="shared" si="900"/>
        <v>0.87218004221734913</v>
      </c>
      <c r="H619">
        <f t="shared" si="900"/>
        <v>0.87193068620391512</v>
      </c>
      <c r="I619">
        <f t="shared" si="900"/>
        <v>0.87201395292873995</v>
      </c>
      <c r="J619">
        <f t="shared" si="900"/>
        <v>0.87261197926827305</v>
      </c>
      <c r="K619">
        <f t="shared" si="900"/>
        <v>0.87242302616369716</v>
      </c>
      <c r="L619">
        <f t="shared" si="900"/>
        <v>0.87245915255174789</v>
      </c>
      <c r="M619">
        <f t="shared" si="900"/>
        <v>0.87242446776278193</v>
      </c>
      <c r="N619">
        <f t="shared" si="900"/>
        <v>0.87192461505060259</v>
      </c>
      <c r="O619">
        <f t="shared" si="900"/>
        <v>0.87242446776278193</v>
      </c>
      <c r="P619">
        <f t="shared" si="900"/>
        <v>0.87284392574981451</v>
      </c>
      <c r="Q619">
        <f t="shared" si="900"/>
        <v>0.87242446776278193</v>
      </c>
      <c r="R619">
        <f t="shared" si="900"/>
        <v>0.82222948404938179</v>
      </c>
      <c r="S619">
        <f t="shared" si="900"/>
        <v>0.77836679072293691</v>
      </c>
      <c r="T619">
        <f t="shared" si="900"/>
        <v>0.87242446776278193</v>
      </c>
      <c r="U619">
        <f t="shared" si="900"/>
        <v>0.83176891903155614</v>
      </c>
      <c r="V619">
        <f t="shared" si="900"/>
        <v>0.83176891903155614</v>
      </c>
      <c r="W619">
        <f t="shared" si="900"/>
        <v>0.87242446776278193</v>
      </c>
      <c r="X619">
        <f t="shared" si="900"/>
        <v>0.87242446776278193</v>
      </c>
      <c r="Y619">
        <f t="shared" si="900"/>
        <v>0.87242446776278193</v>
      </c>
      <c r="Z619">
        <f t="shared" si="900"/>
        <v>1.0340423953733122</v>
      </c>
      <c r="AA619">
        <f t="shared" si="900"/>
        <v>1.0956486986376996</v>
      </c>
      <c r="AB619">
        <f t="shared" si="900"/>
        <v>0.92712024794402759</v>
      </c>
      <c r="AC619">
        <f t="shared" si="900"/>
        <v>0.87242446776278193</v>
      </c>
      <c r="AD619">
        <f t="shared" si="900"/>
        <v>0.87222051434682779</v>
      </c>
      <c r="AE619">
        <f t="shared" si="900"/>
        <v>0.87242446776278193</v>
      </c>
      <c r="AF619">
        <f t="shared" si="900"/>
        <v>0.87242446776278193</v>
      </c>
      <c r="AG619">
        <f t="shared" si="900"/>
        <v>0.87242446776278193</v>
      </c>
      <c r="AH619">
        <f t="shared" ref="AH619:BH619" si="901">(AH610*AH556-AH618-AH599)/AH594</f>
        <v>0.87242446776278193</v>
      </c>
      <c r="AI619">
        <f t="shared" si="901"/>
        <v>0.87224213092619896</v>
      </c>
      <c r="AJ619">
        <f t="shared" si="901"/>
        <v>0.87242446776278193</v>
      </c>
      <c r="AK619">
        <f t="shared" si="901"/>
        <v>0.87223972523171789</v>
      </c>
      <c r="AL619">
        <f t="shared" si="901"/>
        <v>0.87232556042862142</v>
      </c>
      <c r="AM619">
        <f t="shared" si="901"/>
        <v>0.88282558518719423</v>
      </c>
      <c r="AN619">
        <f t="shared" si="901"/>
        <v>0.87235119633371905</v>
      </c>
      <c r="AO619">
        <f t="shared" si="901"/>
        <v>0.8802019648530911</v>
      </c>
      <c r="AP619">
        <f t="shared" si="901"/>
        <v>0.87262283137737473</v>
      </c>
      <c r="AQ619">
        <f t="shared" si="901"/>
        <v>0.87242446776278193</v>
      </c>
      <c r="AR619">
        <f t="shared" si="901"/>
        <v>0.91745937401695998</v>
      </c>
      <c r="AS619">
        <f t="shared" si="901"/>
        <v>0.91364715993708623</v>
      </c>
      <c r="AT619">
        <f t="shared" si="901"/>
        <v>0.87242446776278193</v>
      </c>
      <c r="AU619">
        <f t="shared" si="901"/>
        <v>0.87242446776278193</v>
      </c>
      <c r="AV619">
        <f t="shared" si="901"/>
        <v>0.87242446776278193</v>
      </c>
      <c r="AW619">
        <f t="shared" si="901"/>
        <v>0.87242446776278193</v>
      </c>
      <c r="AX619">
        <f t="shared" si="901"/>
        <v>0.87242446776278193</v>
      </c>
      <c r="AY619">
        <f t="shared" si="901"/>
        <v>0.87242446776278193</v>
      </c>
      <c r="AZ619">
        <f t="shared" si="901"/>
        <v>0.87242446776278193</v>
      </c>
      <c r="BA619">
        <f t="shared" si="901"/>
        <v>0.87242446776278193</v>
      </c>
      <c r="BB619">
        <f t="shared" si="901"/>
        <v>0.87242446776278193</v>
      </c>
      <c r="BC619">
        <f t="shared" si="901"/>
        <v>0.91955179368859075</v>
      </c>
      <c r="BD619">
        <f t="shared" si="901"/>
        <v>0.92628915240891685</v>
      </c>
      <c r="BE619">
        <f t="shared" si="901"/>
        <v>0.87242446776278193</v>
      </c>
      <c r="BF619">
        <f t="shared" si="901"/>
        <v>0.87242446776278193</v>
      </c>
      <c r="BG619">
        <f t="shared" si="901"/>
        <v>0.87242446776278193</v>
      </c>
      <c r="BH619">
        <f t="shared" si="901"/>
        <v>0.87242446776278193</v>
      </c>
    </row>
    <row r="620" spans="1:60" x14ac:dyDescent="0.25">
      <c r="A620" t="s">
        <v>834</v>
      </c>
      <c r="B620">
        <f t="shared" ref="B620:AG620" si="902">((B526+INDEX(B579:B583,B526)+3+2*GlyphOfRupture)*2)</f>
        <v>20</v>
      </c>
      <c r="C620">
        <f t="shared" si="902"/>
        <v>20</v>
      </c>
      <c r="D620">
        <f t="shared" si="902"/>
        <v>20</v>
      </c>
      <c r="E620">
        <f t="shared" si="902"/>
        <v>20</v>
      </c>
      <c r="F620">
        <f t="shared" si="902"/>
        <v>20</v>
      </c>
      <c r="G620">
        <f t="shared" si="902"/>
        <v>20</v>
      </c>
      <c r="H620">
        <f t="shared" si="902"/>
        <v>20</v>
      </c>
      <c r="I620">
        <f t="shared" si="902"/>
        <v>20</v>
      </c>
      <c r="J620">
        <f t="shared" si="902"/>
        <v>20</v>
      </c>
      <c r="K620">
        <f t="shared" si="902"/>
        <v>20</v>
      </c>
      <c r="L620">
        <f t="shared" si="902"/>
        <v>20</v>
      </c>
      <c r="M620">
        <f t="shared" si="902"/>
        <v>20</v>
      </c>
      <c r="N620">
        <f t="shared" si="902"/>
        <v>20</v>
      </c>
      <c r="O620">
        <f t="shared" si="902"/>
        <v>20</v>
      </c>
      <c r="P620">
        <f t="shared" si="902"/>
        <v>20</v>
      </c>
      <c r="Q620">
        <f t="shared" si="902"/>
        <v>20</v>
      </c>
      <c r="R620">
        <f t="shared" si="902"/>
        <v>20</v>
      </c>
      <c r="S620">
        <f t="shared" si="902"/>
        <v>20</v>
      </c>
      <c r="T620">
        <f t="shared" si="902"/>
        <v>20</v>
      </c>
      <c r="U620">
        <f t="shared" si="902"/>
        <v>20</v>
      </c>
      <c r="V620">
        <f t="shared" si="902"/>
        <v>20</v>
      </c>
      <c r="W620">
        <f t="shared" si="902"/>
        <v>20</v>
      </c>
      <c r="X620">
        <f t="shared" si="902"/>
        <v>20</v>
      </c>
      <c r="Y620">
        <f t="shared" si="902"/>
        <v>20</v>
      </c>
      <c r="Z620">
        <f t="shared" si="902"/>
        <v>20</v>
      </c>
      <c r="AA620">
        <f t="shared" si="902"/>
        <v>20</v>
      </c>
      <c r="AB620">
        <f t="shared" si="902"/>
        <v>20</v>
      </c>
      <c r="AC620">
        <f t="shared" si="902"/>
        <v>20</v>
      </c>
      <c r="AD620">
        <f t="shared" si="902"/>
        <v>20</v>
      </c>
      <c r="AE620">
        <f t="shared" si="902"/>
        <v>20</v>
      </c>
      <c r="AF620">
        <f t="shared" si="902"/>
        <v>20</v>
      </c>
      <c r="AG620">
        <f t="shared" si="902"/>
        <v>20</v>
      </c>
      <c r="AH620">
        <f t="shared" ref="AH620:BH620" si="903">((AH526+INDEX(AH579:AH583,AH526)+3+2*GlyphOfRupture)*2)</f>
        <v>20</v>
      </c>
      <c r="AI620">
        <f t="shared" si="903"/>
        <v>20</v>
      </c>
      <c r="AJ620">
        <f t="shared" si="903"/>
        <v>20</v>
      </c>
      <c r="AK620">
        <f t="shared" si="903"/>
        <v>20</v>
      </c>
      <c r="AL620">
        <f t="shared" si="903"/>
        <v>20</v>
      </c>
      <c r="AM620">
        <f t="shared" si="903"/>
        <v>20</v>
      </c>
      <c r="AN620">
        <f t="shared" si="903"/>
        <v>20</v>
      </c>
      <c r="AO620">
        <f t="shared" si="903"/>
        <v>20</v>
      </c>
      <c r="AP620">
        <f t="shared" si="903"/>
        <v>20</v>
      </c>
      <c r="AQ620">
        <f t="shared" si="903"/>
        <v>20</v>
      </c>
      <c r="AR620">
        <f t="shared" si="903"/>
        <v>20</v>
      </c>
      <c r="AS620">
        <f t="shared" si="903"/>
        <v>20</v>
      </c>
      <c r="AT620">
        <f t="shared" si="903"/>
        <v>20</v>
      </c>
      <c r="AU620">
        <f t="shared" si="903"/>
        <v>20</v>
      </c>
      <c r="AV620">
        <f t="shared" si="903"/>
        <v>20</v>
      </c>
      <c r="AW620">
        <f t="shared" si="903"/>
        <v>20</v>
      </c>
      <c r="AX620">
        <f t="shared" si="903"/>
        <v>20</v>
      </c>
      <c r="AY620">
        <f t="shared" si="903"/>
        <v>20</v>
      </c>
      <c r="AZ620">
        <f t="shared" si="903"/>
        <v>20</v>
      </c>
      <c r="BA620">
        <f t="shared" si="903"/>
        <v>20</v>
      </c>
      <c r="BB620">
        <f t="shared" si="903"/>
        <v>20</v>
      </c>
      <c r="BC620">
        <f t="shared" si="903"/>
        <v>20</v>
      </c>
      <c r="BD620">
        <f t="shared" si="903"/>
        <v>20</v>
      </c>
      <c r="BE620">
        <f t="shared" si="903"/>
        <v>20</v>
      </c>
      <c r="BF620">
        <f t="shared" si="903"/>
        <v>20</v>
      </c>
      <c r="BG620">
        <f t="shared" si="903"/>
        <v>20</v>
      </c>
      <c r="BH620">
        <f t="shared" si="903"/>
        <v>20</v>
      </c>
    </row>
    <row r="621" spans="1:60" x14ac:dyDescent="0.25">
      <c r="A621" t="s">
        <v>835</v>
      </c>
      <c r="B621">
        <f t="shared" ref="B621:AG621" si="904">(B610-B620)*B614</f>
        <v>4572.2433716293408</v>
      </c>
      <c r="C621">
        <f t="shared" si="904"/>
        <v>4573.2998333513397</v>
      </c>
      <c r="D621">
        <f t="shared" si="904"/>
        <v>4572.6573802873572</v>
      </c>
      <c r="E621">
        <f t="shared" si="904"/>
        <v>4573.1582205623336</v>
      </c>
      <c r="F621">
        <f t="shared" si="904"/>
        <v>4572.1412117130631</v>
      </c>
      <c r="G621">
        <f t="shared" si="904"/>
        <v>4572.3388709581432</v>
      </c>
      <c r="H621">
        <f t="shared" si="904"/>
        <v>4572.5593608233066</v>
      </c>
      <c r="I621">
        <f t="shared" si="904"/>
        <v>4571.938204950613</v>
      </c>
      <c r="J621">
        <f t="shared" si="904"/>
        <v>4572.3201640217567</v>
      </c>
      <c r="K621">
        <f t="shared" si="904"/>
        <v>4571.4771069240969</v>
      </c>
      <c r="L621">
        <f t="shared" si="904"/>
        <v>4574.3407151339561</v>
      </c>
      <c r="M621">
        <f t="shared" si="904"/>
        <v>4572.4538017042305</v>
      </c>
      <c r="N621">
        <f t="shared" si="904"/>
        <v>4546.3313674349956</v>
      </c>
      <c r="O621">
        <f t="shared" si="904"/>
        <v>4572.4538017042305</v>
      </c>
      <c r="P621">
        <f t="shared" si="904"/>
        <v>4597.5475215408769</v>
      </c>
      <c r="Q621">
        <f t="shared" si="904"/>
        <v>4572.4538017042305</v>
      </c>
      <c r="R621">
        <f t="shared" si="904"/>
        <v>4557.9375769855897</v>
      </c>
      <c r="S621">
        <f t="shared" si="904"/>
        <v>4544.9693483516648</v>
      </c>
      <c r="T621">
        <f t="shared" si="904"/>
        <v>4572.4538017042305</v>
      </c>
      <c r="U621">
        <f t="shared" si="904"/>
        <v>4345.7125710534319</v>
      </c>
      <c r="V621">
        <f t="shared" si="904"/>
        <v>4345.7125710534319</v>
      </c>
      <c r="W621">
        <f t="shared" si="904"/>
        <v>4572.4538017042305</v>
      </c>
      <c r="X621">
        <f t="shared" si="904"/>
        <v>4572.4538017042305</v>
      </c>
      <c r="Y621">
        <f t="shared" si="904"/>
        <v>4572.4538017042305</v>
      </c>
      <c r="Z621">
        <f t="shared" si="904"/>
        <v>4617.0827036273586</v>
      </c>
      <c r="AA621">
        <f t="shared" si="904"/>
        <v>4803.3718468723682</v>
      </c>
      <c r="AB621">
        <f t="shared" si="904"/>
        <v>4587.9326795683637</v>
      </c>
      <c r="AC621">
        <f t="shared" si="904"/>
        <v>6027.0242448315184</v>
      </c>
      <c r="AD621">
        <f t="shared" si="904"/>
        <v>4444.6697695411094</v>
      </c>
      <c r="AE621">
        <f t="shared" si="904"/>
        <v>4572.4538017042305</v>
      </c>
      <c r="AF621">
        <f t="shared" si="904"/>
        <v>4572.4538017042305</v>
      </c>
      <c r="AG621">
        <f t="shared" si="904"/>
        <v>4572.4538017042305</v>
      </c>
      <c r="AH621">
        <f t="shared" ref="AH621:BH621" si="905">(AH610-AH620)*AH614</f>
        <v>4572.4538017042305</v>
      </c>
      <c r="AI621">
        <f t="shared" si="905"/>
        <v>4458.2461364449355</v>
      </c>
      <c r="AJ621">
        <f t="shared" si="905"/>
        <v>4572.4538017042305</v>
      </c>
      <c r="AK621">
        <f t="shared" si="905"/>
        <v>4456.7357488836915</v>
      </c>
      <c r="AL621">
        <f t="shared" si="905"/>
        <v>4479.7240966378577</v>
      </c>
      <c r="AM621">
        <f t="shared" si="905"/>
        <v>4645.169084969034</v>
      </c>
      <c r="AN621">
        <f t="shared" si="905"/>
        <v>4503.108329429283</v>
      </c>
      <c r="AO621">
        <f t="shared" si="905"/>
        <v>4626.7359574416741</v>
      </c>
      <c r="AP621">
        <f t="shared" si="905"/>
        <v>4475.4200346978168</v>
      </c>
      <c r="AQ621">
        <f t="shared" si="905"/>
        <v>4572.4538017042305</v>
      </c>
      <c r="AR621">
        <f t="shared" si="905"/>
        <v>5082.4790047316937</v>
      </c>
      <c r="AS621">
        <f t="shared" si="905"/>
        <v>4682.2176029620778</v>
      </c>
      <c r="AT621">
        <f t="shared" si="905"/>
        <v>4572.4538017042305</v>
      </c>
      <c r="AU621">
        <f t="shared" si="905"/>
        <v>4572.4538017042305</v>
      </c>
      <c r="AV621">
        <f t="shared" si="905"/>
        <v>4572.4538017042305</v>
      </c>
      <c r="AW621">
        <f t="shared" si="905"/>
        <v>4572.4538017042305</v>
      </c>
      <c r="AX621">
        <f t="shared" si="905"/>
        <v>4572.4538017042305</v>
      </c>
      <c r="AY621">
        <f t="shared" si="905"/>
        <v>4572.4538017042305</v>
      </c>
      <c r="AZ621">
        <f t="shared" si="905"/>
        <v>4572.4538017042305</v>
      </c>
      <c r="BA621">
        <f t="shared" si="905"/>
        <v>4572.4538017042305</v>
      </c>
      <c r="BB621">
        <f t="shared" si="905"/>
        <v>4572.4538017042305</v>
      </c>
      <c r="BC621">
        <f t="shared" si="905"/>
        <v>4592.3254019719725</v>
      </c>
      <c r="BD621">
        <f t="shared" si="905"/>
        <v>4595.1205339321932</v>
      </c>
      <c r="BE621">
        <f t="shared" si="905"/>
        <v>4572.4538017042305</v>
      </c>
      <c r="BF621">
        <f t="shared" si="905"/>
        <v>4572.4538017042305</v>
      </c>
      <c r="BG621">
        <f t="shared" si="905"/>
        <v>4572.4538017042305</v>
      </c>
      <c r="BH621">
        <f t="shared" si="905"/>
        <v>4572.4538017042305</v>
      </c>
    </row>
    <row r="622" spans="1:60" x14ac:dyDescent="0.25">
      <c r="A622" t="s">
        <v>836</v>
      </c>
      <c r="B622">
        <f t="shared" ref="B622:AG622" si="906">(5-B605)*B552+B609*B550</f>
        <v>362.17359606419029</v>
      </c>
      <c r="C622">
        <f t="shared" si="906"/>
        <v>362.23580964694844</v>
      </c>
      <c r="D622">
        <f t="shared" si="906"/>
        <v>362.20751978834949</v>
      </c>
      <c r="E622">
        <f t="shared" si="906"/>
        <v>362.21965170869902</v>
      </c>
      <c r="F622">
        <f t="shared" si="906"/>
        <v>362.18101934421367</v>
      </c>
      <c r="G622">
        <f t="shared" si="906"/>
        <v>362.16825607252429</v>
      </c>
      <c r="H622">
        <f t="shared" si="906"/>
        <v>362.1427738645574</v>
      </c>
      <c r="I622">
        <f t="shared" si="906"/>
        <v>362.17139267100328</v>
      </c>
      <c r="J622">
        <f t="shared" si="906"/>
        <v>362.16801549573302</v>
      </c>
      <c r="K622">
        <f t="shared" si="906"/>
        <v>362.25667467894903</v>
      </c>
      <c r="L622">
        <f t="shared" si="906"/>
        <v>362.49837653552061</v>
      </c>
      <c r="M622">
        <f t="shared" si="906"/>
        <v>362.19083863592459</v>
      </c>
      <c r="N622">
        <f t="shared" si="906"/>
        <v>358.02303191092278</v>
      </c>
      <c r="O622">
        <f t="shared" si="906"/>
        <v>362.19083863592459</v>
      </c>
      <c r="P622">
        <f t="shared" si="906"/>
        <v>366.23316401350002</v>
      </c>
      <c r="Q622">
        <f t="shared" si="906"/>
        <v>362.19083863592459</v>
      </c>
      <c r="R622">
        <f t="shared" si="906"/>
        <v>364.20792113503791</v>
      </c>
      <c r="S622">
        <f t="shared" si="906"/>
        <v>365.99959027785667</v>
      </c>
      <c r="T622">
        <f t="shared" si="906"/>
        <v>362.19083863592459</v>
      </c>
      <c r="U622">
        <f t="shared" si="906"/>
        <v>352.70272581578223</v>
      </c>
      <c r="V622">
        <f t="shared" si="906"/>
        <v>352.70272581578223</v>
      </c>
      <c r="W622">
        <f t="shared" si="906"/>
        <v>362.19083863592459</v>
      </c>
      <c r="X622">
        <f t="shared" si="906"/>
        <v>362.19083863592459</v>
      </c>
      <c r="Y622">
        <f t="shared" si="906"/>
        <v>362.19083863592459</v>
      </c>
      <c r="Z622">
        <f t="shared" si="906"/>
        <v>355.93377767718783</v>
      </c>
      <c r="AA622">
        <f t="shared" si="906"/>
        <v>319.60068192793119</v>
      </c>
      <c r="AB622">
        <f t="shared" si="906"/>
        <v>360.03546716426274</v>
      </c>
      <c r="AC622">
        <f t="shared" si="906"/>
        <v>362.19083863592459</v>
      </c>
      <c r="AD622">
        <f t="shared" si="906"/>
        <v>376.08235963143818</v>
      </c>
      <c r="AE622">
        <f t="shared" si="906"/>
        <v>362.19083863592459</v>
      </c>
      <c r="AF622">
        <f t="shared" si="906"/>
        <v>362.19083863592459</v>
      </c>
      <c r="AG622">
        <f t="shared" si="906"/>
        <v>362.19083863592459</v>
      </c>
      <c r="AH622">
        <f t="shared" ref="AH622:BH622" si="907">(5-AH605)*AH552+AH609*AH550</f>
        <v>362.19083863592459</v>
      </c>
      <c r="AI622">
        <f t="shared" si="907"/>
        <v>374.60297801560966</v>
      </c>
      <c r="AJ622">
        <f t="shared" si="907"/>
        <v>362.19083863592459</v>
      </c>
      <c r="AK622">
        <f t="shared" si="907"/>
        <v>374.76752083088047</v>
      </c>
      <c r="AL622">
        <f t="shared" si="907"/>
        <v>354.59152882494703</v>
      </c>
      <c r="AM622">
        <f t="shared" si="907"/>
        <v>366.29286053528381</v>
      </c>
      <c r="AN622">
        <f t="shared" si="907"/>
        <v>356.50809911989114</v>
      </c>
      <c r="AO622">
        <f t="shared" si="907"/>
        <v>365.25376233870833</v>
      </c>
      <c r="AP622">
        <f t="shared" si="907"/>
        <v>353.67844416189592</v>
      </c>
      <c r="AQ622">
        <f t="shared" si="907"/>
        <v>362.19083863592459</v>
      </c>
      <c r="AR622">
        <f t="shared" si="907"/>
        <v>362.21945849062161</v>
      </c>
      <c r="AS622">
        <f t="shared" si="907"/>
        <v>367.89671926295841</v>
      </c>
      <c r="AT622">
        <f t="shared" si="907"/>
        <v>362.19083863592459</v>
      </c>
      <c r="AU622">
        <f t="shared" si="907"/>
        <v>362.19083863592459</v>
      </c>
      <c r="AV622">
        <f t="shared" si="907"/>
        <v>362.19083863592459</v>
      </c>
      <c r="AW622">
        <f t="shared" si="907"/>
        <v>362.19083863592459</v>
      </c>
      <c r="AX622">
        <f t="shared" si="907"/>
        <v>362.19083863592459</v>
      </c>
      <c r="AY622">
        <f t="shared" si="907"/>
        <v>362.19083863592459</v>
      </c>
      <c r="AZ622">
        <f t="shared" si="907"/>
        <v>362.19083863592459</v>
      </c>
      <c r="BA622">
        <f t="shared" si="907"/>
        <v>362.19083863592459</v>
      </c>
      <c r="BB622">
        <f t="shared" si="907"/>
        <v>362.19083863592459</v>
      </c>
      <c r="BC622">
        <f t="shared" si="907"/>
        <v>360.86050311223715</v>
      </c>
      <c r="BD622">
        <f t="shared" si="907"/>
        <v>360.67017220696255</v>
      </c>
      <c r="BE622">
        <f t="shared" si="907"/>
        <v>362.19083863592459</v>
      </c>
      <c r="BF622">
        <f t="shared" si="907"/>
        <v>362.19083863592459</v>
      </c>
      <c r="BG622">
        <f t="shared" si="907"/>
        <v>362.19083863592459</v>
      </c>
      <c r="BH622">
        <f t="shared" si="907"/>
        <v>362.19083863592459</v>
      </c>
    </row>
    <row r="623" spans="1:60" x14ac:dyDescent="0.25">
      <c r="A623" t="s">
        <v>837</v>
      </c>
      <c r="B623">
        <f t="shared" ref="B623:AG623" si="908">(B621+B622)/B610</f>
        <v>173.44756119889638</v>
      </c>
      <c r="C623">
        <f t="shared" si="908"/>
        <v>173.48525380568668</v>
      </c>
      <c r="D623">
        <f t="shared" si="908"/>
        <v>173.46311271632169</v>
      </c>
      <c r="E623">
        <f t="shared" si="908"/>
        <v>173.4799757833502</v>
      </c>
      <c r="F623">
        <f t="shared" si="908"/>
        <v>173.4450312818756</v>
      </c>
      <c r="G623">
        <f t="shared" si="908"/>
        <v>173.44902443868597</v>
      </c>
      <c r="H623">
        <f t="shared" si="908"/>
        <v>173.45472354872945</v>
      </c>
      <c r="I623">
        <f t="shared" si="908"/>
        <v>173.43943998597672</v>
      </c>
      <c r="J623">
        <f t="shared" si="908"/>
        <v>173.44946286444025</v>
      </c>
      <c r="K623">
        <f t="shared" si="908"/>
        <v>173.42410392620226</v>
      </c>
      <c r="L623">
        <f t="shared" si="908"/>
        <v>173.51674932691037</v>
      </c>
      <c r="M623">
        <f t="shared" si="908"/>
        <v>173.45546563904875</v>
      </c>
      <c r="N623">
        <f t="shared" si="908"/>
        <v>172.60454066181856</v>
      </c>
      <c r="O623">
        <f t="shared" si="908"/>
        <v>173.45546563904875</v>
      </c>
      <c r="P623">
        <f t="shared" si="908"/>
        <v>174.27597116827795</v>
      </c>
      <c r="Q623">
        <f t="shared" si="908"/>
        <v>173.45546563904875</v>
      </c>
      <c r="R623">
        <f t="shared" si="908"/>
        <v>173.17575580443412</v>
      </c>
      <c r="S623">
        <f t="shared" si="908"/>
        <v>172.92520231033924</v>
      </c>
      <c r="T623">
        <f t="shared" si="908"/>
        <v>173.45546563904875</v>
      </c>
      <c r="U623">
        <f t="shared" si="908"/>
        <v>165.67550623574706</v>
      </c>
      <c r="V623">
        <f t="shared" si="908"/>
        <v>165.67550623574706</v>
      </c>
      <c r="W623">
        <f t="shared" si="908"/>
        <v>173.45546563904875</v>
      </c>
      <c r="X623">
        <f t="shared" si="908"/>
        <v>173.45546563904875</v>
      </c>
      <c r="Y623">
        <f t="shared" si="908"/>
        <v>173.45546563904875</v>
      </c>
      <c r="Z623">
        <f t="shared" si="908"/>
        <v>174.31229290490168</v>
      </c>
      <c r="AA623">
        <f t="shared" si="908"/>
        <v>177.48869254962167</v>
      </c>
      <c r="AB623">
        <f t="shared" si="908"/>
        <v>173.7536024642271</v>
      </c>
      <c r="AC623">
        <f t="shared" si="908"/>
        <v>224.58441451104889</v>
      </c>
      <c r="AD623">
        <f t="shared" si="908"/>
        <v>169.5405442043502</v>
      </c>
      <c r="AE623">
        <f t="shared" si="908"/>
        <v>173.45546563904875</v>
      </c>
      <c r="AF623">
        <f t="shared" si="908"/>
        <v>173.45546563904875</v>
      </c>
      <c r="AG623">
        <f t="shared" si="908"/>
        <v>173.45546563904875</v>
      </c>
      <c r="AH623">
        <f t="shared" ref="AH623:BH623" si="909">(AH621+AH622)/AH610</f>
        <v>173.45546563904875</v>
      </c>
      <c r="AI623">
        <f t="shared" si="909"/>
        <v>169.95677663388986</v>
      </c>
      <c r="AJ623">
        <f t="shared" si="909"/>
        <v>173.45546563904875</v>
      </c>
      <c r="AK623">
        <f t="shared" si="909"/>
        <v>169.9104736297802</v>
      </c>
      <c r="AL623">
        <f t="shared" si="909"/>
        <v>169.97239192829159</v>
      </c>
      <c r="AM623">
        <f t="shared" si="909"/>
        <v>176.03468834867724</v>
      </c>
      <c r="AN623">
        <f t="shared" si="909"/>
        <v>170.85071045184151</v>
      </c>
      <c r="AO623">
        <f t="shared" si="909"/>
        <v>175.38096107515125</v>
      </c>
      <c r="AP623">
        <f t="shared" si="909"/>
        <v>169.65482341054641</v>
      </c>
      <c r="AQ623">
        <f t="shared" si="909"/>
        <v>173.45546563904875</v>
      </c>
      <c r="AR623">
        <f t="shared" si="909"/>
        <v>191.38395711376734</v>
      </c>
      <c r="AS623">
        <f t="shared" si="909"/>
        <v>176.46680197519711</v>
      </c>
      <c r="AT623">
        <f t="shared" si="909"/>
        <v>173.45546563904875</v>
      </c>
      <c r="AU623">
        <f t="shared" si="909"/>
        <v>173.45546563904875</v>
      </c>
      <c r="AV623">
        <f t="shared" si="909"/>
        <v>173.45546563904875</v>
      </c>
      <c r="AW623">
        <f t="shared" si="909"/>
        <v>173.45546563904875</v>
      </c>
      <c r="AX623">
        <f t="shared" si="909"/>
        <v>173.45546563904875</v>
      </c>
      <c r="AY623">
        <f t="shared" si="909"/>
        <v>173.45546563904875</v>
      </c>
      <c r="AZ623">
        <f t="shared" si="909"/>
        <v>173.45546563904875</v>
      </c>
      <c r="BA623">
        <f t="shared" si="909"/>
        <v>173.45546563904875</v>
      </c>
      <c r="BB623">
        <f t="shared" si="909"/>
        <v>173.45546563904875</v>
      </c>
      <c r="BC623">
        <f t="shared" si="909"/>
        <v>173.95711268863388</v>
      </c>
      <c r="BD623">
        <f t="shared" si="909"/>
        <v>174.02743081038659</v>
      </c>
      <c r="BE623">
        <f t="shared" si="909"/>
        <v>173.45546563904875</v>
      </c>
      <c r="BF623">
        <f t="shared" si="909"/>
        <v>173.45546563904875</v>
      </c>
      <c r="BG623">
        <f t="shared" si="909"/>
        <v>173.45546563904875</v>
      </c>
      <c r="BH623">
        <f t="shared" si="909"/>
        <v>173.45546563904875</v>
      </c>
    </row>
    <row r="624" spans="1:60" x14ac:dyDescent="0.25">
      <c r="A624" t="s">
        <v>838</v>
      </c>
      <c r="B624">
        <f t="shared" ref="B624:AG624" si="910">B617+B604+B593*B619</f>
        <v>9.7953001818167085</v>
      </c>
      <c r="C624">
        <f t="shared" si="910"/>
        <v>9.7953170318882119</v>
      </c>
      <c r="D624">
        <f t="shared" si="910"/>
        <v>9.7953129862932595</v>
      </c>
      <c r="E624">
        <f t="shared" si="910"/>
        <v>9.7952401983673365</v>
      </c>
      <c r="F624">
        <f t="shared" si="910"/>
        <v>9.7943811934903522</v>
      </c>
      <c r="G624">
        <f t="shared" si="910"/>
        <v>9.7945469795907076</v>
      </c>
      <c r="H624">
        <f t="shared" si="910"/>
        <v>9.79374817412147</v>
      </c>
      <c r="I624">
        <f t="shared" si="910"/>
        <v>9.7937212844067645</v>
      </c>
      <c r="J624">
        <f t="shared" si="910"/>
        <v>9.7959910545646594</v>
      </c>
      <c r="K624">
        <f t="shared" si="910"/>
        <v>9.795263319833893</v>
      </c>
      <c r="L624">
        <f t="shared" si="910"/>
        <v>9.7963551812943859</v>
      </c>
      <c r="M624">
        <f t="shared" si="910"/>
        <v>9.7953066903512429</v>
      </c>
      <c r="N624">
        <f t="shared" si="910"/>
        <v>9.781117448077465</v>
      </c>
      <c r="O624">
        <f t="shared" si="910"/>
        <v>9.7953066903512429</v>
      </c>
      <c r="P624">
        <f t="shared" si="910"/>
        <v>9.8087381705720063</v>
      </c>
      <c r="Q624">
        <f t="shared" si="910"/>
        <v>9.7953066903512429</v>
      </c>
      <c r="R624">
        <f t="shared" si="910"/>
        <v>9.6106669391236039</v>
      </c>
      <c r="S624">
        <f t="shared" si="910"/>
        <v>9.4491845843441347</v>
      </c>
      <c r="T624">
        <f t="shared" si="910"/>
        <v>9.7953066903512429</v>
      </c>
      <c r="U624">
        <f t="shared" si="910"/>
        <v>9.7935579599292168</v>
      </c>
      <c r="V624">
        <f t="shared" si="910"/>
        <v>9.7935579599292168</v>
      </c>
      <c r="W624">
        <f t="shared" si="910"/>
        <v>9.7953066903512429</v>
      </c>
      <c r="X624">
        <f t="shared" si="910"/>
        <v>9.7953066903512429</v>
      </c>
      <c r="Y624">
        <f t="shared" si="910"/>
        <v>9.7953066903512429</v>
      </c>
      <c r="Z624">
        <f t="shared" si="910"/>
        <v>10.388760201866987</v>
      </c>
      <c r="AA624">
        <f t="shared" si="910"/>
        <v>9.7720772760429817</v>
      </c>
      <c r="AB624">
        <f t="shared" si="910"/>
        <v>9.9963221889293372</v>
      </c>
      <c r="AC624">
        <f t="shared" si="910"/>
        <v>9.7953066903512429</v>
      </c>
      <c r="AD624">
        <f t="shared" si="910"/>
        <v>9.7893236220638329</v>
      </c>
      <c r="AE624">
        <f t="shared" si="910"/>
        <v>9.7953066903512429</v>
      </c>
      <c r="AF624">
        <f t="shared" si="910"/>
        <v>9.7953066903512429</v>
      </c>
      <c r="AG624">
        <f t="shared" si="910"/>
        <v>9.7953066903512429</v>
      </c>
      <c r="AH624">
        <f t="shared" ref="AH624:BH624" si="911">AH617+AH604+AH593*AH619</f>
        <v>9.7953066903512429</v>
      </c>
      <c r="AI624">
        <f t="shared" si="911"/>
        <v>9.7899439571254963</v>
      </c>
      <c r="AJ624">
        <f t="shared" si="911"/>
        <v>9.7953066903512429</v>
      </c>
      <c r="AK624">
        <f t="shared" si="911"/>
        <v>9.7898747675066016</v>
      </c>
      <c r="AL624">
        <f t="shared" si="911"/>
        <v>9.792367902116613</v>
      </c>
      <c r="AM624">
        <f t="shared" si="911"/>
        <v>9.808031417126049</v>
      </c>
      <c r="AN624">
        <f t="shared" si="911"/>
        <v>9.7931225941341982</v>
      </c>
      <c r="AO624">
        <f t="shared" si="911"/>
        <v>9.8048286216103708</v>
      </c>
      <c r="AP624">
        <f t="shared" si="911"/>
        <v>9.8014418161393522</v>
      </c>
      <c r="AQ624">
        <f t="shared" si="911"/>
        <v>9.7953066903512429</v>
      </c>
      <c r="AR624">
        <f t="shared" si="911"/>
        <v>9.9559122630007337</v>
      </c>
      <c r="AS624">
        <f t="shared" si="911"/>
        <v>9.829331767920598</v>
      </c>
      <c r="AT624">
        <f t="shared" si="911"/>
        <v>9.7953066903512429</v>
      </c>
      <c r="AU624">
        <f t="shared" si="911"/>
        <v>9.7953066903512429</v>
      </c>
      <c r="AV624">
        <f t="shared" si="911"/>
        <v>9.7953066903512429</v>
      </c>
      <c r="AW624">
        <f t="shared" si="911"/>
        <v>9.7953066903512429</v>
      </c>
      <c r="AX624">
        <f t="shared" si="911"/>
        <v>9.7953066903512429</v>
      </c>
      <c r="AY624">
        <f t="shared" si="911"/>
        <v>9.7953066903512429</v>
      </c>
      <c r="AZ624">
        <f t="shared" si="911"/>
        <v>9.7953066903512429</v>
      </c>
      <c r="BA624">
        <f t="shared" si="911"/>
        <v>9.7953066903512429</v>
      </c>
      <c r="BB624">
        <f t="shared" si="911"/>
        <v>9.7953066903512429</v>
      </c>
      <c r="BC624">
        <f t="shared" si="911"/>
        <v>9.9686931114418567</v>
      </c>
      <c r="BD624">
        <f t="shared" si="911"/>
        <v>9.9934685204449814</v>
      </c>
      <c r="BE624">
        <f t="shared" si="911"/>
        <v>9.7953066903512429</v>
      </c>
      <c r="BF624">
        <f t="shared" si="911"/>
        <v>9.7953066903512429</v>
      </c>
      <c r="BG624">
        <f t="shared" si="911"/>
        <v>9.7953066903512429</v>
      </c>
      <c r="BH624">
        <f t="shared" si="911"/>
        <v>9.7953066903512429</v>
      </c>
    </row>
    <row r="626" spans="1:60" x14ac:dyDescent="0.25">
      <c r="A626" s="101" t="s">
        <v>139</v>
      </c>
    </row>
    <row r="627" spans="1:60" x14ac:dyDescent="0.25">
      <c r="A627" t="s">
        <v>839</v>
      </c>
      <c r="B627">
        <f t="shared" ref="B627:AG627" si="912">B618/B556</f>
        <v>10.096896300072414</v>
      </c>
      <c r="C627">
        <f t="shared" si="912"/>
        <v>10.096530565693195</v>
      </c>
      <c r="D627">
        <f t="shared" si="912"/>
        <v>10.096896300072414</v>
      </c>
      <c r="E627">
        <f t="shared" si="912"/>
        <v>10.096292752516415</v>
      </c>
      <c r="F627">
        <f t="shared" si="912"/>
        <v>10.097822407692245</v>
      </c>
      <c r="G627">
        <f t="shared" si="912"/>
        <v>10.097822407692245</v>
      </c>
      <c r="H627">
        <f t="shared" si="912"/>
        <v>10.09887154059386</v>
      </c>
      <c r="I627">
        <f t="shared" si="912"/>
        <v>10.098412154705564</v>
      </c>
      <c r="J627">
        <f t="shared" si="912"/>
        <v>10.096200188490934</v>
      </c>
      <c r="K627">
        <f t="shared" si="912"/>
        <v>10.096896300072414</v>
      </c>
      <c r="L627">
        <f t="shared" si="912"/>
        <v>10.096896300072414</v>
      </c>
      <c r="M627">
        <f t="shared" si="912"/>
        <v>10.096896300072414</v>
      </c>
      <c r="N627">
        <f t="shared" si="912"/>
        <v>10.096896300072414</v>
      </c>
      <c r="O627">
        <f t="shared" si="912"/>
        <v>10.096896300072414</v>
      </c>
      <c r="P627">
        <f t="shared" si="912"/>
        <v>10.096896300072414</v>
      </c>
      <c r="Q627">
        <f t="shared" si="912"/>
        <v>10.096896300072414</v>
      </c>
      <c r="R627">
        <f t="shared" si="912"/>
        <v>10.286690338906618</v>
      </c>
      <c r="S627">
        <f t="shared" si="912"/>
        <v>10.458711110761048</v>
      </c>
      <c r="T627">
        <f t="shared" si="912"/>
        <v>10.096896300072414</v>
      </c>
      <c r="U627">
        <f t="shared" si="912"/>
        <v>10.237522684051422</v>
      </c>
      <c r="V627">
        <f t="shared" si="912"/>
        <v>10.237522684051422</v>
      </c>
      <c r="W627">
        <f t="shared" si="912"/>
        <v>10.096896300072414</v>
      </c>
      <c r="X627">
        <f t="shared" si="912"/>
        <v>10.096896300072414</v>
      </c>
      <c r="Y627">
        <f t="shared" si="912"/>
        <v>10.096896300072414</v>
      </c>
      <c r="Z627">
        <f t="shared" si="912"/>
        <v>9.5321923428843593</v>
      </c>
      <c r="AA627">
        <f t="shared" si="912"/>
        <v>9.3811801328701439</v>
      </c>
      <c r="AB627">
        <f t="shared" si="912"/>
        <v>9.898176761932481</v>
      </c>
      <c r="AC627">
        <f t="shared" si="912"/>
        <v>10.096896300072414</v>
      </c>
      <c r="AD627">
        <f t="shared" si="912"/>
        <v>10.096896300072414</v>
      </c>
      <c r="AE627">
        <f t="shared" si="912"/>
        <v>10.096896300072414</v>
      </c>
      <c r="AF627">
        <f t="shared" si="912"/>
        <v>10.096896300072414</v>
      </c>
      <c r="AG627">
        <f t="shared" si="912"/>
        <v>10.096896300072414</v>
      </c>
      <c r="AH627">
        <f t="shared" ref="AH627:BH627" si="913">AH618/AH556</f>
        <v>10.096896300072414</v>
      </c>
      <c r="AI627">
        <f t="shared" si="913"/>
        <v>10.096896300072414</v>
      </c>
      <c r="AJ627">
        <f t="shared" si="913"/>
        <v>10.096896300072414</v>
      </c>
      <c r="AK627">
        <f t="shared" si="913"/>
        <v>10.096896300072414</v>
      </c>
      <c r="AL627">
        <f t="shared" si="913"/>
        <v>10.096896300072414</v>
      </c>
      <c r="AM627">
        <f t="shared" si="913"/>
        <v>10.060663739433627</v>
      </c>
      <c r="AN627">
        <f t="shared" si="913"/>
        <v>10.096896300072414</v>
      </c>
      <c r="AO627">
        <f t="shared" si="913"/>
        <v>10.069780049368219</v>
      </c>
      <c r="AP627">
        <f t="shared" si="913"/>
        <v>10.096896300072414</v>
      </c>
      <c r="AQ627">
        <f t="shared" si="913"/>
        <v>10.096896300072414</v>
      </c>
      <c r="AR627">
        <f t="shared" si="913"/>
        <v>9.6150632281777391</v>
      </c>
      <c r="AS627">
        <f t="shared" si="913"/>
        <v>9.9603708562155049</v>
      </c>
      <c r="AT627">
        <f t="shared" si="913"/>
        <v>10.096896300072414</v>
      </c>
      <c r="AU627">
        <f t="shared" si="913"/>
        <v>10.096896300072414</v>
      </c>
      <c r="AV627">
        <f t="shared" si="913"/>
        <v>10.096896300072414</v>
      </c>
      <c r="AW627">
        <f t="shared" si="913"/>
        <v>10.096896300072414</v>
      </c>
      <c r="AX627">
        <f t="shared" si="913"/>
        <v>10.096896300072414</v>
      </c>
      <c r="AY627">
        <f t="shared" si="913"/>
        <v>10.096896300072414</v>
      </c>
      <c r="AZ627">
        <f t="shared" si="913"/>
        <v>10.096896300072414</v>
      </c>
      <c r="BA627">
        <f t="shared" si="913"/>
        <v>10.096896300072414</v>
      </c>
      <c r="BB627">
        <f t="shared" si="913"/>
        <v>10.096896300072414</v>
      </c>
      <c r="BC627">
        <f t="shared" si="913"/>
        <v>9.925216901143612</v>
      </c>
      <c r="BD627">
        <f t="shared" si="913"/>
        <v>9.9011667050931678</v>
      </c>
      <c r="BE627">
        <f t="shared" si="913"/>
        <v>10.096896300072414</v>
      </c>
      <c r="BF627">
        <f t="shared" si="913"/>
        <v>10.096896300072414</v>
      </c>
      <c r="BG627">
        <f t="shared" si="913"/>
        <v>10.096896300072414</v>
      </c>
      <c r="BH627">
        <f t="shared" si="913"/>
        <v>10.096896300072414</v>
      </c>
    </row>
    <row r="628" spans="1:60" x14ac:dyDescent="0.25">
      <c r="A628" t="s">
        <v>840</v>
      </c>
      <c r="B628">
        <f t="shared" ref="B628:AG628" si="914">(_xlfn.CEILING.MATH((B526-IF(Ruthlessness&gt;0,1,0))/IF(B427&gt;0,2,1),1,1)*B$90+B$93-B526*RelentlessStrikes)/B556</f>
        <v>6.3240590686176033</v>
      </c>
      <c r="C628">
        <f t="shared" si="914"/>
        <v>6.3240590686176033</v>
      </c>
      <c r="D628">
        <f t="shared" si="914"/>
        <v>6.3240590686176033</v>
      </c>
      <c r="E628">
        <f t="shared" si="914"/>
        <v>6.3240590686176033</v>
      </c>
      <c r="F628">
        <f t="shared" si="914"/>
        <v>6.3246391240244977</v>
      </c>
      <c r="G628">
        <f t="shared" si="914"/>
        <v>6.3246391240244977</v>
      </c>
      <c r="H628">
        <f t="shared" si="914"/>
        <v>6.3254292677523667</v>
      </c>
      <c r="I628">
        <f t="shared" si="914"/>
        <v>6.3249698818640709</v>
      </c>
      <c r="J628">
        <f t="shared" si="914"/>
        <v>6.323623068224137</v>
      </c>
      <c r="K628">
        <f t="shared" si="914"/>
        <v>6.3240590686176033</v>
      </c>
      <c r="L628">
        <f t="shared" si="914"/>
        <v>6.3240590686176033</v>
      </c>
      <c r="M628">
        <f t="shared" si="914"/>
        <v>6.3240590686176033</v>
      </c>
      <c r="N628">
        <f t="shared" si="914"/>
        <v>6.3240590686176033</v>
      </c>
      <c r="O628">
        <f t="shared" si="914"/>
        <v>6.3240590686176033</v>
      </c>
      <c r="P628">
        <f t="shared" si="914"/>
        <v>6.3240590686176033</v>
      </c>
      <c r="Q628">
        <f t="shared" si="914"/>
        <v>6.3240590686176033</v>
      </c>
      <c r="R628">
        <f t="shared" si="914"/>
        <v>6.442934084938253</v>
      </c>
      <c r="S628">
        <f t="shared" si="914"/>
        <v>6.5506770477167056</v>
      </c>
      <c r="T628">
        <f t="shared" si="914"/>
        <v>6.3240590686176033</v>
      </c>
      <c r="U628">
        <f t="shared" si="914"/>
        <v>6.3240590686176033</v>
      </c>
      <c r="V628">
        <f t="shared" si="914"/>
        <v>6.3240590686176033</v>
      </c>
      <c r="W628">
        <f t="shared" si="914"/>
        <v>6.3240590686176033</v>
      </c>
      <c r="X628">
        <f t="shared" si="914"/>
        <v>6.3240590686176033</v>
      </c>
      <c r="Y628">
        <f t="shared" si="914"/>
        <v>6.3240590686176033</v>
      </c>
      <c r="Z628">
        <f t="shared" si="914"/>
        <v>5.9703641236161626</v>
      </c>
      <c r="AA628">
        <f t="shared" si="914"/>
        <v>6.3240590686176033</v>
      </c>
      <c r="AB628">
        <f t="shared" si="914"/>
        <v>6.1995936824299358</v>
      </c>
      <c r="AC628">
        <f t="shared" si="914"/>
        <v>6.3240590686176033</v>
      </c>
      <c r="AD628">
        <f t="shared" si="914"/>
        <v>6.3240590686176033</v>
      </c>
      <c r="AE628">
        <f t="shared" si="914"/>
        <v>6.3240590686176033</v>
      </c>
      <c r="AF628">
        <f t="shared" si="914"/>
        <v>6.3240590686176033</v>
      </c>
      <c r="AG628">
        <f t="shared" si="914"/>
        <v>6.3240590686176033</v>
      </c>
      <c r="AH628">
        <f t="shared" ref="AH628:BH628" si="915">(_xlfn.CEILING.MATH((AH526-IF(Ruthlessness&gt;0,1,0))/IF(AH427&gt;0,2,1),1,1)*AH$90+AH$93-AH526*RelentlessStrikes)/AH556</f>
        <v>6.3240590686176033</v>
      </c>
      <c r="AI628">
        <f t="shared" si="915"/>
        <v>6.3240590686176033</v>
      </c>
      <c r="AJ628">
        <f t="shared" si="915"/>
        <v>6.3240590686176033</v>
      </c>
      <c r="AK628">
        <f t="shared" si="915"/>
        <v>6.3240590686176033</v>
      </c>
      <c r="AL628">
        <f t="shared" si="915"/>
        <v>6.3240590686176033</v>
      </c>
      <c r="AM628">
        <f t="shared" si="915"/>
        <v>6.3167290604645867</v>
      </c>
      <c r="AN628">
        <f t="shared" si="915"/>
        <v>6.3240590686176033</v>
      </c>
      <c r="AO628">
        <f t="shared" si="915"/>
        <v>6.3185757858351606</v>
      </c>
      <c r="AP628">
        <f t="shared" si="915"/>
        <v>6.3240590686176033</v>
      </c>
      <c r="AQ628">
        <f t="shared" si="915"/>
        <v>6.3240590686176033</v>
      </c>
      <c r="AR628">
        <f t="shared" si="915"/>
        <v>6.3240590686176033</v>
      </c>
      <c r="AS628">
        <f t="shared" si="915"/>
        <v>6.3240590686176033</v>
      </c>
      <c r="AT628">
        <f t="shared" si="915"/>
        <v>6.3240590686176033</v>
      </c>
      <c r="AU628">
        <f t="shared" si="915"/>
        <v>6.3240590686176033</v>
      </c>
      <c r="AV628">
        <f t="shared" si="915"/>
        <v>6.3240590686176033</v>
      </c>
      <c r="AW628">
        <f t="shared" si="915"/>
        <v>6.3240590686176033</v>
      </c>
      <c r="AX628">
        <f t="shared" si="915"/>
        <v>6.3240590686176033</v>
      </c>
      <c r="AY628">
        <f t="shared" si="915"/>
        <v>6.3240590686176033</v>
      </c>
      <c r="AZ628">
        <f t="shared" si="915"/>
        <v>6.3240590686176033</v>
      </c>
      <c r="BA628">
        <f t="shared" si="915"/>
        <v>6.3240590686176033</v>
      </c>
      <c r="BB628">
        <f t="shared" si="915"/>
        <v>6.3240590686176033</v>
      </c>
      <c r="BC628">
        <f t="shared" si="915"/>
        <v>6.2165299203106414</v>
      </c>
      <c r="BD628">
        <f t="shared" si="915"/>
        <v>6.2014663942611801</v>
      </c>
      <c r="BE628">
        <f t="shared" si="915"/>
        <v>6.3240590686176033</v>
      </c>
      <c r="BF628">
        <f t="shared" si="915"/>
        <v>6.3240590686176033</v>
      </c>
      <c r="BG628">
        <f t="shared" si="915"/>
        <v>6.3240590686176033</v>
      </c>
      <c r="BH628">
        <f t="shared" si="915"/>
        <v>6.3240590686176033</v>
      </c>
    </row>
    <row r="629" spans="1:60" x14ac:dyDescent="0.25">
      <c r="A629" t="s">
        <v>781</v>
      </c>
      <c r="B629">
        <f t="shared" ref="B629:AG629" si="916">(B559+10)/B556</f>
        <v>2.4844517769569157</v>
      </c>
      <c r="C629">
        <f t="shared" si="916"/>
        <v>2.4844517769569157</v>
      </c>
      <c r="D629">
        <f t="shared" si="916"/>
        <v>2.4844517769569157</v>
      </c>
      <c r="E629">
        <f t="shared" si="916"/>
        <v>2.4844517769569157</v>
      </c>
      <c r="F629">
        <f t="shared" si="916"/>
        <v>2.484679655866767</v>
      </c>
      <c r="G629">
        <f t="shared" si="916"/>
        <v>2.484679655866767</v>
      </c>
      <c r="H629">
        <f t="shared" si="916"/>
        <v>2.4844499629226191</v>
      </c>
      <c r="I629">
        <f t="shared" si="916"/>
        <v>2.484679655866767</v>
      </c>
      <c r="J629">
        <f t="shared" si="916"/>
        <v>2.4842804910880538</v>
      </c>
      <c r="K629">
        <f t="shared" si="916"/>
        <v>2.4844517769569157</v>
      </c>
      <c r="L629">
        <f t="shared" si="916"/>
        <v>2.4844517769569157</v>
      </c>
      <c r="M629">
        <f t="shared" si="916"/>
        <v>2.4844517769569157</v>
      </c>
      <c r="N629">
        <f t="shared" si="916"/>
        <v>2.4844517769569157</v>
      </c>
      <c r="O629">
        <f t="shared" si="916"/>
        <v>2.4844517769569157</v>
      </c>
      <c r="P629">
        <f t="shared" si="916"/>
        <v>2.4844517769569157</v>
      </c>
      <c r="Q629">
        <f t="shared" si="916"/>
        <v>2.4844517769569157</v>
      </c>
      <c r="R629">
        <f t="shared" si="916"/>
        <v>2.5311526762257421</v>
      </c>
      <c r="S629">
        <f t="shared" si="916"/>
        <v>2.5734802687458487</v>
      </c>
      <c r="T629">
        <f t="shared" si="916"/>
        <v>2.4844517769569157</v>
      </c>
      <c r="U629">
        <f t="shared" si="916"/>
        <v>2.4844517769569157</v>
      </c>
      <c r="V629">
        <f t="shared" si="916"/>
        <v>2.4844517769569157</v>
      </c>
      <c r="W629">
        <f t="shared" si="916"/>
        <v>2.4844517769569157</v>
      </c>
      <c r="X629">
        <f t="shared" si="916"/>
        <v>2.4844517769569157</v>
      </c>
      <c r="Y629">
        <f t="shared" si="916"/>
        <v>2.4844517769569157</v>
      </c>
      <c r="Z629">
        <f t="shared" si="916"/>
        <v>2.3455001914206353</v>
      </c>
      <c r="AA629">
        <f t="shared" si="916"/>
        <v>2.4844517769569157</v>
      </c>
      <c r="AB629">
        <f t="shared" si="916"/>
        <v>2.4355546609546175</v>
      </c>
      <c r="AC629">
        <f t="shared" si="916"/>
        <v>2.4844517769569157</v>
      </c>
      <c r="AD629">
        <f t="shared" si="916"/>
        <v>2.4844517769569157</v>
      </c>
      <c r="AE629">
        <f t="shared" si="916"/>
        <v>2.4844517769569157</v>
      </c>
      <c r="AF629">
        <f t="shared" si="916"/>
        <v>2.4844517769569157</v>
      </c>
      <c r="AG629">
        <f t="shared" si="916"/>
        <v>2.4844517769569157</v>
      </c>
      <c r="AH629">
        <f t="shared" ref="AH629:BH629" si="917">(AH559+10)/AH556</f>
        <v>2.4844517769569157</v>
      </c>
      <c r="AI629">
        <f t="shared" si="917"/>
        <v>2.4844517769569157</v>
      </c>
      <c r="AJ629">
        <f t="shared" si="917"/>
        <v>2.4844517769569157</v>
      </c>
      <c r="AK629">
        <f t="shared" si="917"/>
        <v>2.4844517769569157</v>
      </c>
      <c r="AL629">
        <f t="shared" si="917"/>
        <v>2.4844517769569157</v>
      </c>
      <c r="AM629">
        <f t="shared" si="917"/>
        <v>2.4815721308968017</v>
      </c>
      <c r="AN629">
        <f t="shared" si="917"/>
        <v>2.4844517769569157</v>
      </c>
      <c r="AO629">
        <f t="shared" si="917"/>
        <v>2.4822976301495272</v>
      </c>
      <c r="AP629">
        <f t="shared" si="917"/>
        <v>2.4844517769569157</v>
      </c>
      <c r="AQ629">
        <f t="shared" si="917"/>
        <v>2.4844517769569157</v>
      </c>
      <c r="AR629">
        <f t="shared" si="917"/>
        <v>2.4844517769569157</v>
      </c>
      <c r="AS629">
        <f t="shared" si="917"/>
        <v>2.4844517769569157</v>
      </c>
      <c r="AT629">
        <f t="shared" si="917"/>
        <v>2.4844517769569157</v>
      </c>
      <c r="AU629">
        <f t="shared" si="917"/>
        <v>2.4844517769569157</v>
      </c>
      <c r="AV629">
        <f t="shared" si="917"/>
        <v>2.4844517769569157</v>
      </c>
      <c r="AW629">
        <f t="shared" si="917"/>
        <v>2.4844517769569157</v>
      </c>
      <c r="AX629">
        <f t="shared" si="917"/>
        <v>2.4844517769569157</v>
      </c>
      <c r="AY629">
        <f t="shared" si="917"/>
        <v>2.4844517769569157</v>
      </c>
      <c r="AZ629">
        <f t="shared" si="917"/>
        <v>2.4844517769569157</v>
      </c>
      <c r="BA629">
        <f t="shared" si="917"/>
        <v>2.4844517769569157</v>
      </c>
      <c r="BB629">
        <f t="shared" si="917"/>
        <v>2.4844517769569157</v>
      </c>
      <c r="BC629">
        <f t="shared" si="917"/>
        <v>2.4422081829791806</v>
      </c>
      <c r="BD629">
        <f t="shared" si="917"/>
        <v>2.436290369174035</v>
      </c>
      <c r="BE629">
        <f t="shared" si="917"/>
        <v>2.4844517769569157</v>
      </c>
      <c r="BF629">
        <f t="shared" si="917"/>
        <v>2.4844517769569157</v>
      </c>
      <c r="BG629">
        <f t="shared" si="917"/>
        <v>2.4844517769569157</v>
      </c>
      <c r="BH629">
        <f t="shared" si="917"/>
        <v>2.4844517769569157</v>
      </c>
    </row>
    <row r="630" spans="1:60" x14ac:dyDescent="0.25">
      <c r="A630" t="s">
        <v>841</v>
      </c>
      <c r="B630">
        <f t="shared" ref="B630:AG630" si="918">MIN(B629+B628,B627)</f>
        <v>8.8085108455745189</v>
      </c>
      <c r="C630">
        <f t="shared" si="918"/>
        <v>8.8085108455745189</v>
      </c>
      <c r="D630">
        <f t="shared" si="918"/>
        <v>8.8085108455745189</v>
      </c>
      <c r="E630">
        <f t="shared" si="918"/>
        <v>8.8085108455745189</v>
      </c>
      <c r="F630">
        <f t="shared" si="918"/>
        <v>8.8093187798912638</v>
      </c>
      <c r="G630">
        <f t="shared" si="918"/>
        <v>8.8093187798912638</v>
      </c>
      <c r="H630">
        <f t="shared" si="918"/>
        <v>8.8098792306749854</v>
      </c>
      <c r="I630">
        <f t="shared" si="918"/>
        <v>8.8096495377308379</v>
      </c>
      <c r="J630">
        <f t="shared" si="918"/>
        <v>8.8079035593121908</v>
      </c>
      <c r="K630">
        <f t="shared" si="918"/>
        <v>8.8085108455745189</v>
      </c>
      <c r="L630">
        <f t="shared" si="918"/>
        <v>8.8085108455745189</v>
      </c>
      <c r="M630">
        <f t="shared" si="918"/>
        <v>8.8085108455745189</v>
      </c>
      <c r="N630">
        <f t="shared" si="918"/>
        <v>8.8085108455745189</v>
      </c>
      <c r="O630">
        <f t="shared" si="918"/>
        <v>8.8085108455745189</v>
      </c>
      <c r="P630">
        <f t="shared" si="918"/>
        <v>8.8085108455745189</v>
      </c>
      <c r="Q630">
        <f t="shared" si="918"/>
        <v>8.8085108455745189</v>
      </c>
      <c r="R630">
        <f t="shared" si="918"/>
        <v>8.9740867611639956</v>
      </c>
      <c r="S630">
        <f t="shared" si="918"/>
        <v>9.1241573164625542</v>
      </c>
      <c r="T630">
        <f t="shared" si="918"/>
        <v>8.8085108455745189</v>
      </c>
      <c r="U630">
        <f t="shared" si="918"/>
        <v>8.8085108455745189</v>
      </c>
      <c r="V630">
        <f t="shared" si="918"/>
        <v>8.8085108455745189</v>
      </c>
      <c r="W630">
        <f t="shared" si="918"/>
        <v>8.8085108455745189</v>
      </c>
      <c r="X630">
        <f t="shared" si="918"/>
        <v>8.8085108455745189</v>
      </c>
      <c r="Y630">
        <f t="shared" si="918"/>
        <v>8.8085108455745189</v>
      </c>
      <c r="Z630">
        <f t="shared" si="918"/>
        <v>8.3158643150367979</v>
      </c>
      <c r="AA630">
        <f t="shared" si="918"/>
        <v>8.8085108455745189</v>
      </c>
      <c r="AB630">
        <f t="shared" si="918"/>
        <v>8.6351483433845537</v>
      </c>
      <c r="AC630">
        <f t="shared" si="918"/>
        <v>8.8085108455745189</v>
      </c>
      <c r="AD630">
        <f t="shared" si="918"/>
        <v>8.8085108455745189</v>
      </c>
      <c r="AE630">
        <f t="shared" si="918"/>
        <v>8.8085108455745189</v>
      </c>
      <c r="AF630">
        <f t="shared" si="918"/>
        <v>8.8085108455745189</v>
      </c>
      <c r="AG630">
        <f t="shared" si="918"/>
        <v>8.8085108455745189</v>
      </c>
      <c r="AH630">
        <f t="shared" ref="AH630:BH630" si="919">MIN(AH629+AH628,AH627)</f>
        <v>8.8085108455745189</v>
      </c>
      <c r="AI630">
        <f t="shared" si="919"/>
        <v>8.8085108455745189</v>
      </c>
      <c r="AJ630">
        <f t="shared" si="919"/>
        <v>8.8085108455745189</v>
      </c>
      <c r="AK630">
        <f t="shared" si="919"/>
        <v>8.8085108455745189</v>
      </c>
      <c r="AL630">
        <f t="shared" si="919"/>
        <v>8.8085108455745189</v>
      </c>
      <c r="AM630">
        <f t="shared" si="919"/>
        <v>8.7983011913613893</v>
      </c>
      <c r="AN630">
        <f t="shared" si="919"/>
        <v>8.8085108455745189</v>
      </c>
      <c r="AO630">
        <f t="shared" si="919"/>
        <v>8.8008734159846878</v>
      </c>
      <c r="AP630">
        <f t="shared" si="919"/>
        <v>8.8085108455745189</v>
      </c>
      <c r="AQ630">
        <f t="shared" si="919"/>
        <v>8.8085108455745189</v>
      </c>
      <c r="AR630">
        <f t="shared" si="919"/>
        <v>8.8085108455745189</v>
      </c>
      <c r="AS630">
        <f t="shared" si="919"/>
        <v>8.8085108455745189</v>
      </c>
      <c r="AT630">
        <f t="shared" si="919"/>
        <v>8.8085108455745189</v>
      </c>
      <c r="AU630">
        <f t="shared" si="919"/>
        <v>8.8085108455745189</v>
      </c>
      <c r="AV630">
        <f t="shared" si="919"/>
        <v>8.8085108455745189</v>
      </c>
      <c r="AW630">
        <f t="shared" si="919"/>
        <v>8.8085108455745189</v>
      </c>
      <c r="AX630">
        <f t="shared" si="919"/>
        <v>8.8085108455745189</v>
      </c>
      <c r="AY630">
        <f t="shared" si="919"/>
        <v>8.8085108455745189</v>
      </c>
      <c r="AZ630">
        <f t="shared" si="919"/>
        <v>8.8085108455745189</v>
      </c>
      <c r="BA630">
        <f t="shared" si="919"/>
        <v>8.8085108455745189</v>
      </c>
      <c r="BB630">
        <f t="shared" si="919"/>
        <v>8.8085108455745189</v>
      </c>
      <c r="BC630">
        <f t="shared" si="919"/>
        <v>8.6587381032898225</v>
      </c>
      <c r="BD630">
        <f t="shared" si="919"/>
        <v>8.637756763435215</v>
      </c>
      <c r="BE630">
        <f t="shared" si="919"/>
        <v>8.8085108455745189</v>
      </c>
      <c r="BF630">
        <f t="shared" si="919"/>
        <v>8.8085108455745189</v>
      </c>
      <c r="BG630">
        <f t="shared" si="919"/>
        <v>8.8085108455745189</v>
      </c>
      <c r="BH630">
        <f t="shared" si="919"/>
        <v>8.8085108455745189</v>
      </c>
    </row>
    <row r="631" spans="1:60" x14ac:dyDescent="0.25">
      <c r="A631" t="s">
        <v>842</v>
      </c>
      <c r="B631">
        <f t="shared" ref="B631:AG631" si="920">B627-B630+B620+SnDParam</f>
        <v>21.788385454497895</v>
      </c>
      <c r="C631">
        <f t="shared" si="920"/>
        <v>21.788019720118676</v>
      </c>
      <c r="D631">
        <f t="shared" si="920"/>
        <v>21.788385454497895</v>
      </c>
      <c r="E631">
        <f t="shared" si="920"/>
        <v>21.787781906941895</v>
      </c>
      <c r="F631">
        <f t="shared" si="920"/>
        <v>21.788503627800981</v>
      </c>
      <c r="G631">
        <f t="shared" si="920"/>
        <v>21.788503627800981</v>
      </c>
      <c r="H631">
        <f t="shared" si="920"/>
        <v>21.788992309918875</v>
      </c>
      <c r="I631">
        <f t="shared" si="920"/>
        <v>21.788762616974726</v>
      </c>
      <c r="J631">
        <f t="shared" si="920"/>
        <v>21.788296629178745</v>
      </c>
      <c r="K631">
        <f t="shared" si="920"/>
        <v>21.788385454497895</v>
      </c>
      <c r="L631">
        <f t="shared" si="920"/>
        <v>21.788385454497895</v>
      </c>
      <c r="M631">
        <f t="shared" si="920"/>
        <v>21.788385454497895</v>
      </c>
      <c r="N631">
        <f t="shared" si="920"/>
        <v>21.788385454497895</v>
      </c>
      <c r="O631">
        <f t="shared" si="920"/>
        <v>21.788385454497895</v>
      </c>
      <c r="P631">
        <f t="shared" si="920"/>
        <v>21.788385454497895</v>
      </c>
      <c r="Q631">
        <f t="shared" si="920"/>
        <v>21.788385454497895</v>
      </c>
      <c r="R631">
        <f t="shared" si="920"/>
        <v>21.812603577742621</v>
      </c>
      <c r="S631">
        <f t="shared" si="920"/>
        <v>21.834553794298493</v>
      </c>
      <c r="T631">
        <f t="shared" si="920"/>
        <v>21.788385454497895</v>
      </c>
      <c r="U631">
        <f t="shared" si="920"/>
        <v>21.929011838476903</v>
      </c>
      <c r="V631">
        <f t="shared" si="920"/>
        <v>21.929011838476903</v>
      </c>
      <c r="W631">
        <f t="shared" si="920"/>
        <v>21.788385454497895</v>
      </c>
      <c r="X631">
        <f t="shared" si="920"/>
        <v>21.788385454497895</v>
      </c>
      <c r="Y631">
        <f t="shared" si="920"/>
        <v>21.788385454497895</v>
      </c>
      <c r="Z631">
        <f t="shared" si="920"/>
        <v>21.71632802784756</v>
      </c>
      <c r="AA631">
        <f t="shared" si="920"/>
        <v>21.072669287295625</v>
      </c>
      <c r="AB631">
        <f t="shared" si="920"/>
        <v>21.763028418547925</v>
      </c>
      <c r="AC631">
        <f t="shared" si="920"/>
        <v>21.788385454497895</v>
      </c>
      <c r="AD631">
        <f t="shared" si="920"/>
        <v>21.788385454497895</v>
      </c>
      <c r="AE631">
        <f t="shared" si="920"/>
        <v>21.788385454497895</v>
      </c>
      <c r="AF631">
        <f t="shared" si="920"/>
        <v>21.788385454497895</v>
      </c>
      <c r="AG631">
        <f t="shared" si="920"/>
        <v>21.788385454497895</v>
      </c>
      <c r="AH631">
        <f t="shared" ref="AH631:BH631" si="921">AH627-AH630+AH620+SnDParam</f>
        <v>21.788385454497895</v>
      </c>
      <c r="AI631">
        <f t="shared" si="921"/>
        <v>21.788385454497895</v>
      </c>
      <c r="AJ631">
        <f t="shared" si="921"/>
        <v>21.788385454497895</v>
      </c>
      <c r="AK631">
        <f t="shared" si="921"/>
        <v>21.788385454497895</v>
      </c>
      <c r="AL631">
        <f t="shared" si="921"/>
        <v>21.788385454497895</v>
      </c>
      <c r="AM631">
        <f t="shared" si="921"/>
        <v>21.76236254807224</v>
      </c>
      <c r="AN631">
        <f t="shared" si="921"/>
        <v>21.788385454497895</v>
      </c>
      <c r="AO631">
        <f t="shared" si="921"/>
        <v>21.76890663338353</v>
      </c>
      <c r="AP631">
        <f t="shared" si="921"/>
        <v>21.788385454497895</v>
      </c>
      <c r="AQ631">
        <f t="shared" si="921"/>
        <v>21.788385454497895</v>
      </c>
      <c r="AR631">
        <f t="shared" si="921"/>
        <v>21.306552382603222</v>
      </c>
      <c r="AS631">
        <f t="shared" si="921"/>
        <v>21.651860010640988</v>
      </c>
      <c r="AT631">
        <f t="shared" si="921"/>
        <v>21.788385454497895</v>
      </c>
      <c r="AU631">
        <f t="shared" si="921"/>
        <v>21.788385454497895</v>
      </c>
      <c r="AV631">
        <f t="shared" si="921"/>
        <v>21.788385454497895</v>
      </c>
      <c r="AW631">
        <f t="shared" si="921"/>
        <v>21.788385454497895</v>
      </c>
      <c r="AX631">
        <f t="shared" si="921"/>
        <v>21.788385454497895</v>
      </c>
      <c r="AY631">
        <f t="shared" si="921"/>
        <v>21.788385454497895</v>
      </c>
      <c r="AZ631">
        <f t="shared" si="921"/>
        <v>21.788385454497895</v>
      </c>
      <c r="BA631">
        <f t="shared" si="921"/>
        <v>21.788385454497895</v>
      </c>
      <c r="BB631">
        <f t="shared" si="921"/>
        <v>21.788385454497895</v>
      </c>
      <c r="BC631">
        <f t="shared" si="921"/>
        <v>21.766478797853789</v>
      </c>
      <c r="BD631">
        <f t="shared" si="921"/>
        <v>21.763409941657955</v>
      </c>
      <c r="BE631">
        <f t="shared" si="921"/>
        <v>21.788385454497895</v>
      </c>
      <c r="BF631">
        <f t="shared" si="921"/>
        <v>21.788385454497895</v>
      </c>
      <c r="BG631">
        <f t="shared" si="921"/>
        <v>21.788385454497895</v>
      </c>
      <c r="BH631">
        <f t="shared" si="921"/>
        <v>21.788385454497895</v>
      </c>
    </row>
    <row r="632" spans="1:60" x14ac:dyDescent="0.25">
      <c r="A632" t="s">
        <v>843</v>
      </c>
      <c r="B632">
        <f t="shared" ref="B632:AG632" si="922">(B526*B$90+B$93-RelentlessStrikes*B526)/B556</f>
        <v>13.551555147037721</v>
      </c>
      <c r="C632">
        <f t="shared" si="922"/>
        <v>13.551555147037721</v>
      </c>
      <c r="D632">
        <f t="shared" si="922"/>
        <v>13.551555147037721</v>
      </c>
      <c r="E632">
        <f t="shared" si="922"/>
        <v>13.551555147037721</v>
      </c>
      <c r="F632">
        <f t="shared" si="922"/>
        <v>13.552798122909637</v>
      </c>
      <c r="G632">
        <f t="shared" si="922"/>
        <v>13.552798122909637</v>
      </c>
      <c r="H632">
        <f t="shared" si="922"/>
        <v>13.554084403396866</v>
      </c>
      <c r="I632">
        <f t="shared" si="922"/>
        <v>13.553625017508571</v>
      </c>
      <c r="J632">
        <f t="shared" si="922"/>
        <v>13.550620860480294</v>
      </c>
      <c r="K632">
        <f t="shared" si="922"/>
        <v>13.551555147037721</v>
      </c>
      <c r="L632">
        <f t="shared" si="922"/>
        <v>13.551555147037721</v>
      </c>
      <c r="M632">
        <f t="shared" si="922"/>
        <v>13.551555147037721</v>
      </c>
      <c r="N632">
        <f t="shared" si="922"/>
        <v>13.551555147037721</v>
      </c>
      <c r="O632">
        <f t="shared" si="922"/>
        <v>13.551555147037721</v>
      </c>
      <c r="P632">
        <f t="shared" si="922"/>
        <v>13.551555147037721</v>
      </c>
      <c r="Q632">
        <f t="shared" si="922"/>
        <v>13.551555147037721</v>
      </c>
      <c r="R632">
        <f t="shared" si="922"/>
        <v>13.806287324867684</v>
      </c>
      <c r="S632">
        <f t="shared" si="922"/>
        <v>14.037165102250084</v>
      </c>
      <c r="T632">
        <f t="shared" si="922"/>
        <v>13.551555147037721</v>
      </c>
      <c r="U632">
        <f t="shared" si="922"/>
        <v>13.551555147037721</v>
      </c>
      <c r="V632">
        <f t="shared" si="922"/>
        <v>13.551555147037721</v>
      </c>
      <c r="W632">
        <f t="shared" si="922"/>
        <v>13.551555147037721</v>
      </c>
      <c r="X632">
        <f t="shared" si="922"/>
        <v>13.551555147037721</v>
      </c>
      <c r="Y632">
        <f t="shared" si="922"/>
        <v>13.551555147037721</v>
      </c>
      <c r="Z632">
        <f t="shared" si="922"/>
        <v>12.793637407748919</v>
      </c>
      <c r="AA632">
        <f t="shared" si="922"/>
        <v>13.551555147037721</v>
      </c>
      <c r="AB632">
        <f t="shared" si="922"/>
        <v>13.284843605207005</v>
      </c>
      <c r="AC632">
        <f t="shared" si="922"/>
        <v>13.551555147037721</v>
      </c>
      <c r="AD632">
        <f t="shared" si="922"/>
        <v>13.551555147037721</v>
      </c>
      <c r="AE632">
        <f t="shared" si="922"/>
        <v>13.551555147037721</v>
      </c>
      <c r="AF632">
        <f t="shared" si="922"/>
        <v>13.551555147037721</v>
      </c>
      <c r="AG632">
        <f t="shared" si="922"/>
        <v>13.551555147037721</v>
      </c>
      <c r="AH632">
        <f t="shared" ref="AH632:BH632" si="923">(AH526*AH$90+AH$93-RelentlessStrikes*AH526)/AH556</f>
        <v>13.551555147037721</v>
      </c>
      <c r="AI632">
        <f t="shared" si="923"/>
        <v>13.551555147037721</v>
      </c>
      <c r="AJ632">
        <f t="shared" si="923"/>
        <v>13.551555147037721</v>
      </c>
      <c r="AK632">
        <f t="shared" si="923"/>
        <v>13.551555147037721</v>
      </c>
      <c r="AL632">
        <f t="shared" si="923"/>
        <v>13.551555147037721</v>
      </c>
      <c r="AM632">
        <f t="shared" si="923"/>
        <v>13.535847986709827</v>
      </c>
      <c r="AN632">
        <f t="shared" si="923"/>
        <v>13.551555147037721</v>
      </c>
      <c r="AO632">
        <f t="shared" si="923"/>
        <v>13.539805255361058</v>
      </c>
      <c r="AP632">
        <f t="shared" si="923"/>
        <v>13.551555147037721</v>
      </c>
      <c r="AQ632">
        <f t="shared" si="923"/>
        <v>13.551555147037721</v>
      </c>
      <c r="AR632">
        <f t="shared" si="923"/>
        <v>13.551555147037721</v>
      </c>
      <c r="AS632">
        <f t="shared" si="923"/>
        <v>13.551555147037721</v>
      </c>
      <c r="AT632">
        <f t="shared" si="923"/>
        <v>13.551555147037721</v>
      </c>
      <c r="AU632">
        <f t="shared" si="923"/>
        <v>13.551555147037721</v>
      </c>
      <c r="AV632">
        <f t="shared" si="923"/>
        <v>13.551555147037721</v>
      </c>
      <c r="AW632">
        <f t="shared" si="923"/>
        <v>13.551555147037721</v>
      </c>
      <c r="AX632">
        <f t="shared" si="923"/>
        <v>13.551555147037721</v>
      </c>
      <c r="AY632">
        <f t="shared" si="923"/>
        <v>13.551555147037721</v>
      </c>
      <c r="AZ632">
        <f t="shared" si="923"/>
        <v>13.551555147037721</v>
      </c>
      <c r="BA632">
        <f t="shared" si="923"/>
        <v>13.551555147037721</v>
      </c>
      <c r="BB632">
        <f t="shared" si="923"/>
        <v>13.551555147037721</v>
      </c>
      <c r="BC632">
        <f t="shared" si="923"/>
        <v>13.321135543522802</v>
      </c>
      <c r="BD632">
        <f t="shared" si="923"/>
        <v>13.2888565591311</v>
      </c>
      <c r="BE632">
        <f t="shared" si="923"/>
        <v>13.551555147037721</v>
      </c>
      <c r="BF632">
        <f t="shared" si="923"/>
        <v>13.551555147037721</v>
      </c>
      <c r="BG632">
        <f t="shared" si="923"/>
        <v>13.551555147037721</v>
      </c>
      <c r="BH632">
        <f t="shared" si="923"/>
        <v>13.551555147037721</v>
      </c>
    </row>
    <row r="633" spans="1:60" x14ac:dyDescent="0.25">
      <c r="A633" t="s">
        <v>844</v>
      </c>
      <c r="B633">
        <f t="shared" ref="B633:AG633" si="924">B631+B632-B630</f>
        <v>26.531429755961099</v>
      </c>
      <c r="C633">
        <f t="shared" si="924"/>
        <v>26.531064021581884</v>
      </c>
      <c r="D633">
        <f t="shared" si="924"/>
        <v>26.531429755961099</v>
      </c>
      <c r="E633">
        <f t="shared" si="924"/>
        <v>26.530826208405102</v>
      </c>
      <c r="F633">
        <f t="shared" si="924"/>
        <v>26.531982970819357</v>
      </c>
      <c r="G633">
        <f t="shared" si="924"/>
        <v>26.531982970819357</v>
      </c>
      <c r="H633">
        <f t="shared" si="924"/>
        <v>26.533197482640752</v>
      </c>
      <c r="I633">
        <f t="shared" si="924"/>
        <v>26.532738096752457</v>
      </c>
      <c r="J633">
        <f t="shared" si="924"/>
        <v>26.531013930346848</v>
      </c>
      <c r="K633">
        <f t="shared" si="924"/>
        <v>26.531429755961099</v>
      </c>
      <c r="L633">
        <f t="shared" si="924"/>
        <v>26.531429755961099</v>
      </c>
      <c r="M633">
        <f t="shared" si="924"/>
        <v>26.531429755961099</v>
      </c>
      <c r="N633">
        <f t="shared" si="924"/>
        <v>26.531429755961099</v>
      </c>
      <c r="O633">
        <f t="shared" si="924"/>
        <v>26.531429755961099</v>
      </c>
      <c r="P633">
        <f t="shared" si="924"/>
        <v>26.531429755961099</v>
      </c>
      <c r="Q633">
        <f t="shared" si="924"/>
        <v>26.531429755961099</v>
      </c>
      <c r="R633">
        <f t="shared" si="924"/>
        <v>26.644804141446308</v>
      </c>
      <c r="S633">
        <f t="shared" si="924"/>
        <v>26.747561580086025</v>
      </c>
      <c r="T633">
        <f t="shared" si="924"/>
        <v>26.531429755961099</v>
      </c>
      <c r="U633">
        <f t="shared" si="924"/>
        <v>26.672056139940111</v>
      </c>
      <c r="V633">
        <f t="shared" si="924"/>
        <v>26.672056139940111</v>
      </c>
      <c r="W633">
        <f t="shared" si="924"/>
        <v>26.531429755961099</v>
      </c>
      <c r="X633">
        <f t="shared" si="924"/>
        <v>26.531429755961099</v>
      </c>
      <c r="Y633">
        <f t="shared" si="924"/>
        <v>26.531429755961099</v>
      </c>
      <c r="Z633">
        <f t="shared" si="924"/>
        <v>26.194101120559679</v>
      </c>
      <c r="AA633">
        <f t="shared" si="924"/>
        <v>25.815713588758825</v>
      </c>
      <c r="AB633">
        <f t="shared" si="924"/>
        <v>26.41272368037038</v>
      </c>
      <c r="AC633">
        <f t="shared" si="924"/>
        <v>26.531429755961099</v>
      </c>
      <c r="AD633">
        <f t="shared" si="924"/>
        <v>26.531429755961099</v>
      </c>
      <c r="AE633">
        <f t="shared" si="924"/>
        <v>26.531429755961099</v>
      </c>
      <c r="AF633">
        <f t="shared" si="924"/>
        <v>26.531429755961099</v>
      </c>
      <c r="AG633">
        <f t="shared" si="924"/>
        <v>26.531429755961099</v>
      </c>
      <c r="AH633">
        <f t="shared" ref="AH633:BH633" si="925">AH631+AH632-AH630</f>
        <v>26.531429755961099</v>
      </c>
      <c r="AI633">
        <f t="shared" si="925"/>
        <v>26.531429755961099</v>
      </c>
      <c r="AJ633">
        <f t="shared" si="925"/>
        <v>26.531429755961099</v>
      </c>
      <c r="AK633">
        <f t="shared" si="925"/>
        <v>26.531429755961099</v>
      </c>
      <c r="AL633">
        <f t="shared" si="925"/>
        <v>26.531429755961099</v>
      </c>
      <c r="AM633">
        <f t="shared" si="925"/>
        <v>26.499909343420676</v>
      </c>
      <c r="AN633">
        <f t="shared" si="925"/>
        <v>26.531429755961099</v>
      </c>
      <c r="AO633">
        <f t="shared" si="925"/>
        <v>26.5078384727599</v>
      </c>
      <c r="AP633">
        <f t="shared" si="925"/>
        <v>26.531429755961099</v>
      </c>
      <c r="AQ633">
        <f t="shared" si="925"/>
        <v>26.531429755961099</v>
      </c>
      <c r="AR633">
        <f t="shared" si="925"/>
        <v>26.049596684066429</v>
      </c>
      <c r="AS633">
        <f t="shared" si="925"/>
        <v>26.394904312104188</v>
      </c>
      <c r="AT633">
        <f t="shared" si="925"/>
        <v>26.531429755961099</v>
      </c>
      <c r="AU633">
        <f t="shared" si="925"/>
        <v>26.531429755961099</v>
      </c>
      <c r="AV633">
        <f t="shared" si="925"/>
        <v>26.531429755961099</v>
      </c>
      <c r="AW633">
        <f t="shared" si="925"/>
        <v>26.531429755961099</v>
      </c>
      <c r="AX633">
        <f t="shared" si="925"/>
        <v>26.531429755961099</v>
      </c>
      <c r="AY633">
        <f t="shared" si="925"/>
        <v>26.531429755961099</v>
      </c>
      <c r="AZ633">
        <f t="shared" si="925"/>
        <v>26.531429755961099</v>
      </c>
      <c r="BA633">
        <f t="shared" si="925"/>
        <v>26.531429755961099</v>
      </c>
      <c r="BB633">
        <f t="shared" si="925"/>
        <v>26.531429755961099</v>
      </c>
      <c r="BC633">
        <f t="shared" si="925"/>
        <v>26.428876238086772</v>
      </c>
      <c r="BD633">
        <f t="shared" si="925"/>
        <v>26.414509737353839</v>
      </c>
      <c r="BE633">
        <f t="shared" si="925"/>
        <v>26.531429755961099</v>
      </c>
      <c r="BF633">
        <f t="shared" si="925"/>
        <v>26.531429755961099</v>
      </c>
      <c r="BG633">
        <f t="shared" si="925"/>
        <v>26.531429755961099</v>
      </c>
      <c r="BH633">
        <f t="shared" si="925"/>
        <v>26.531429755961099</v>
      </c>
    </row>
    <row r="634" spans="1:60" x14ac:dyDescent="0.25">
      <c r="A634" t="s">
        <v>845</v>
      </c>
      <c r="B634">
        <f t="shared" ref="B634:AG634" si="926">MAX((B633-B$91)/B$92,1)</f>
        <v>3.8958732791024664</v>
      </c>
      <c r="C634">
        <f t="shared" si="926"/>
        <v>3.895792004795974</v>
      </c>
      <c r="D634">
        <f t="shared" si="926"/>
        <v>3.8958732791024664</v>
      </c>
      <c r="E634">
        <f t="shared" si="926"/>
        <v>3.895739157423356</v>
      </c>
      <c r="F634">
        <f t="shared" si="926"/>
        <v>3.8959962157376347</v>
      </c>
      <c r="G634">
        <f t="shared" si="926"/>
        <v>3.8959962157376347</v>
      </c>
      <c r="H634">
        <f t="shared" si="926"/>
        <v>3.8962661072535005</v>
      </c>
      <c r="I634">
        <f t="shared" si="926"/>
        <v>3.896164021500546</v>
      </c>
      <c r="J634">
        <f t="shared" si="926"/>
        <v>3.8957808734104109</v>
      </c>
      <c r="K634">
        <f t="shared" si="926"/>
        <v>3.8958732791024664</v>
      </c>
      <c r="L634">
        <f t="shared" si="926"/>
        <v>3.8958732791024664</v>
      </c>
      <c r="M634">
        <f t="shared" si="926"/>
        <v>3.8958732791024664</v>
      </c>
      <c r="N634">
        <f t="shared" si="926"/>
        <v>3.8958732791024664</v>
      </c>
      <c r="O634">
        <f t="shared" si="926"/>
        <v>3.8958732791024664</v>
      </c>
      <c r="P634">
        <f t="shared" si="926"/>
        <v>3.8958732791024664</v>
      </c>
      <c r="Q634">
        <f t="shared" si="926"/>
        <v>3.8958732791024664</v>
      </c>
      <c r="R634">
        <f t="shared" si="926"/>
        <v>3.9210675869880682</v>
      </c>
      <c r="S634">
        <f t="shared" si="926"/>
        <v>3.94390257335245</v>
      </c>
      <c r="T634">
        <f t="shared" si="926"/>
        <v>3.8958732791024664</v>
      </c>
      <c r="U634">
        <f t="shared" si="926"/>
        <v>3.9271235866533578</v>
      </c>
      <c r="V634">
        <f t="shared" si="926"/>
        <v>3.9271235866533578</v>
      </c>
      <c r="W634">
        <f t="shared" si="926"/>
        <v>3.8958732791024664</v>
      </c>
      <c r="X634">
        <f t="shared" si="926"/>
        <v>3.8958732791024664</v>
      </c>
      <c r="Y634">
        <f t="shared" si="926"/>
        <v>3.8958732791024664</v>
      </c>
      <c r="Z634">
        <f t="shared" si="926"/>
        <v>3.8209113601243732</v>
      </c>
      <c r="AA634">
        <f t="shared" si="926"/>
        <v>3.7368252419464056</v>
      </c>
      <c r="AB634">
        <f t="shared" si="926"/>
        <v>3.8694941511934178</v>
      </c>
      <c r="AC634">
        <f t="shared" si="926"/>
        <v>3.8958732791024664</v>
      </c>
      <c r="AD634">
        <f t="shared" si="926"/>
        <v>3.8958732791024664</v>
      </c>
      <c r="AE634">
        <f t="shared" si="926"/>
        <v>3.8958732791024664</v>
      </c>
      <c r="AF634">
        <f t="shared" si="926"/>
        <v>3.8958732791024664</v>
      </c>
      <c r="AG634">
        <f t="shared" si="926"/>
        <v>3.8958732791024664</v>
      </c>
      <c r="AH634">
        <f t="shared" ref="AH634:BH634" si="927">MAX((AH633-AH$91)/AH$92,1)</f>
        <v>3.8958732791024664</v>
      </c>
      <c r="AI634">
        <f t="shared" si="927"/>
        <v>3.8958732791024664</v>
      </c>
      <c r="AJ634">
        <f t="shared" si="927"/>
        <v>3.8958732791024664</v>
      </c>
      <c r="AK634">
        <f t="shared" si="927"/>
        <v>3.8958732791024664</v>
      </c>
      <c r="AL634">
        <f t="shared" si="927"/>
        <v>3.8958732791024664</v>
      </c>
      <c r="AM634">
        <f t="shared" si="927"/>
        <v>3.8888687429823725</v>
      </c>
      <c r="AN634">
        <f t="shared" si="927"/>
        <v>3.8958732791024664</v>
      </c>
      <c r="AO634">
        <f t="shared" si="927"/>
        <v>3.8906307717244224</v>
      </c>
      <c r="AP634">
        <f t="shared" si="927"/>
        <v>3.8958732791024664</v>
      </c>
      <c r="AQ634">
        <f t="shared" si="927"/>
        <v>3.8958732791024664</v>
      </c>
      <c r="AR634">
        <f t="shared" si="927"/>
        <v>3.7887992631258731</v>
      </c>
      <c r="AS634">
        <f t="shared" si="927"/>
        <v>3.8655342915787085</v>
      </c>
      <c r="AT634">
        <f t="shared" si="927"/>
        <v>3.8958732791024664</v>
      </c>
      <c r="AU634">
        <f t="shared" si="927"/>
        <v>3.8958732791024664</v>
      </c>
      <c r="AV634">
        <f t="shared" si="927"/>
        <v>3.8958732791024664</v>
      </c>
      <c r="AW634">
        <f t="shared" si="927"/>
        <v>3.8958732791024664</v>
      </c>
      <c r="AX634">
        <f t="shared" si="927"/>
        <v>3.8958732791024664</v>
      </c>
      <c r="AY634">
        <f t="shared" si="927"/>
        <v>3.8958732791024664</v>
      </c>
      <c r="AZ634">
        <f t="shared" si="927"/>
        <v>3.8958732791024664</v>
      </c>
      <c r="BA634">
        <f t="shared" si="927"/>
        <v>3.8958732791024664</v>
      </c>
      <c r="BB634">
        <f t="shared" si="927"/>
        <v>3.8958732791024664</v>
      </c>
      <c r="BC634">
        <f t="shared" si="927"/>
        <v>3.8730836084637272</v>
      </c>
      <c r="BD634">
        <f t="shared" si="927"/>
        <v>3.8698910527452974</v>
      </c>
      <c r="BE634">
        <f t="shared" si="927"/>
        <v>3.8958732791024664</v>
      </c>
      <c r="BF634">
        <f t="shared" si="927"/>
        <v>3.8958732791024664</v>
      </c>
      <c r="BG634">
        <f t="shared" si="927"/>
        <v>3.8958732791024664</v>
      </c>
      <c r="BH634">
        <f t="shared" si="927"/>
        <v>3.8958732791024664</v>
      </c>
    </row>
    <row r="635" spans="1:60" x14ac:dyDescent="0.25">
      <c r="A635" t="s">
        <v>846</v>
      </c>
      <c r="B635">
        <f t="shared" ref="B635:AG635" si="928">_xlfn.FLOOR.MATH(B634,1,1)</f>
        <v>3</v>
      </c>
      <c r="C635">
        <f t="shared" si="928"/>
        <v>3</v>
      </c>
      <c r="D635">
        <f t="shared" si="928"/>
        <v>3</v>
      </c>
      <c r="E635">
        <f t="shared" si="928"/>
        <v>3</v>
      </c>
      <c r="F635">
        <f t="shared" si="928"/>
        <v>3</v>
      </c>
      <c r="G635">
        <f t="shared" si="928"/>
        <v>3</v>
      </c>
      <c r="H635">
        <f t="shared" si="928"/>
        <v>3</v>
      </c>
      <c r="I635">
        <f t="shared" si="928"/>
        <v>3</v>
      </c>
      <c r="J635">
        <f t="shared" si="928"/>
        <v>3</v>
      </c>
      <c r="K635">
        <f t="shared" si="928"/>
        <v>3</v>
      </c>
      <c r="L635">
        <f t="shared" si="928"/>
        <v>3</v>
      </c>
      <c r="M635">
        <f t="shared" si="928"/>
        <v>3</v>
      </c>
      <c r="N635">
        <f t="shared" si="928"/>
        <v>3</v>
      </c>
      <c r="O635">
        <f t="shared" si="928"/>
        <v>3</v>
      </c>
      <c r="P635">
        <f t="shared" si="928"/>
        <v>3</v>
      </c>
      <c r="Q635">
        <f t="shared" si="928"/>
        <v>3</v>
      </c>
      <c r="R635">
        <f t="shared" si="928"/>
        <v>3</v>
      </c>
      <c r="S635">
        <f t="shared" si="928"/>
        <v>3</v>
      </c>
      <c r="T635">
        <f t="shared" si="928"/>
        <v>3</v>
      </c>
      <c r="U635">
        <f t="shared" si="928"/>
        <v>3</v>
      </c>
      <c r="V635">
        <f t="shared" si="928"/>
        <v>3</v>
      </c>
      <c r="W635">
        <f t="shared" si="928"/>
        <v>3</v>
      </c>
      <c r="X635">
        <f t="shared" si="928"/>
        <v>3</v>
      </c>
      <c r="Y635">
        <f t="shared" si="928"/>
        <v>3</v>
      </c>
      <c r="Z635">
        <f t="shared" si="928"/>
        <v>3</v>
      </c>
      <c r="AA635">
        <f t="shared" si="928"/>
        <v>3</v>
      </c>
      <c r="AB635">
        <f t="shared" si="928"/>
        <v>3</v>
      </c>
      <c r="AC635">
        <f t="shared" si="928"/>
        <v>3</v>
      </c>
      <c r="AD635">
        <f t="shared" si="928"/>
        <v>3</v>
      </c>
      <c r="AE635">
        <f t="shared" si="928"/>
        <v>3</v>
      </c>
      <c r="AF635">
        <f t="shared" si="928"/>
        <v>3</v>
      </c>
      <c r="AG635">
        <f t="shared" si="928"/>
        <v>3</v>
      </c>
      <c r="AH635">
        <f t="shared" ref="AH635:BH635" si="929">_xlfn.FLOOR.MATH(AH634,1,1)</f>
        <v>3</v>
      </c>
      <c r="AI635">
        <f t="shared" si="929"/>
        <v>3</v>
      </c>
      <c r="AJ635">
        <f t="shared" si="929"/>
        <v>3</v>
      </c>
      <c r="AK635">
        <f t="shared" si="929"/>
        <v>3</v>
      </c>
      <c r="AL635">
        <f t="shared" si="929"/>
        <v>3</v>
      </c>
      <c r="AM635">
        <f t="shared" si="929"/>
        <v>3</v>
      </c>
      <c r="AN635">
        <f t="shared" si="929"/>
        <v>3</v>
      </c>
      <c r="AO635">
        <f t="shared" si="929"/>
        <v>3</v>
      </c>
      <c r="AP635">
        <f t="shared" si="929"/>
        <v>3</v>
      </c>
      <c r="AQ635">
        <f t="shared" si="929"/>
        <v>3</v>
      </c>
      <c r="AR635">
        <f t="shared" si="929"/>
        <v>3</v>
      </c>
      <c r="AS635">
        <f t="shared" si="929"/>
        <v>3</v>
      </c>
      <c r="AT635">
        <f t="shared" si="929"/>
        <v>3</v>
      </c>
      <c r="AU635">
        <f t="shared" si="929"/>
        <v>3</v>
      </c>
      <c r="AV635">
        <f t="shared" si="929"/>
        <v>3</v>
      </c>
      <c r="AW635">
        <f t="shared" si="929"/>
        <v>3</v>
      </c>
      <c r="AX635">
        <f t="shared" si="929"/>
        <v>3</v>
      </c>
      <c r="AY635">
        <f t="shared" si="929"/>
        <v>3</v>
      </c>
      <c r="AZ635">
        <f t="shared" si="929"/>
        <v>3</v>
      </c>
      <c r="BA635">
        <f t="shared" si="929"/>
        <v>3</v>
      </c>
      <c r="BB635">
        <f t="shared" si="929"/>
        <v>3</v>
      </c>
      <c r="BC635">
        <f t="shared" si="929"/>
        <v>3</v>
      </c>
      <c r="BD635">
        <f t="shared" si="929"/>
        <v>3</v>
      </c>
      <c r="BE635">
        <f t="shared" si="929"/>
        <v>3</v>
      </c>
      <c r="BF635">
        <f t="shared" si="929"/>
        <v>3</v>
      </c>
      <c r="BG635">
        <f t="shared" si="929"/>
        <v>3</v>
      </c>
      <c r="BH635">
        <f t="shared" si="929"/>
        <v>3</v>
      </c>
    </row>
    <row r="636" spans="1:60" x14ac:dyDescent="0.25">
      <c r="A636" t="s">
        <v>847</v>
      </c>
      <c r="B636">
        <f t="shared" ref="B636:AG636" si="930">IF(B634-B635&lt;INDEX(B579:B583,B635),B635-1,B635)</f>
        <v>3</v>
      </c>
      <c r="C636">
        <f t="shared" si="930"/>
        <v>3</v>
      </c>
      <c r="D636">
        <f t="shared" si="930"/>
        <v>3</v>
      </c>
      <c r="E636">
        <f t="shared" si="930"/>
        <v>3</v>
      </c>
      <c r="F636">
        <f t="shared" si="930"/>
        <v>3</v>
      </c>
      <c r="G636">
        <f t="shared" si="930"/>
        <v>3</v>
      </c>
      <c r="H636">
        <f t="shared" si="930"/>
        <v>3</v>
      </c>
      <c r="I636">
        <f t="shared" si="930"/>
        <v>3</v>
      </c>
      <c r="J636">
        <f t="shared" si="930"/>
        <v>3</v>
      </c>
      <c r="K636">
        <f t="shared" si="930"/>
        <v>3</v>
      </c>
      <c r="L636">
        <f t="shared" si="930"/>
        <v>3</v>
      </c>
      <c r="M636">
        <f t="shared" si="930"/>
        <v>3</v>
      </c>
      <c r="N636">
        <f t="shared" si="930"/>
        <v>3</v>
      </c>
      <c r="O636">
        <f t="shared" si="930"/>
        <v>3</v>
      </c>
      <c r="P636">
        <f t="shared" si="930"/>
        <v>3</v>
      </c>
      <c r="Q636">
        <f t="shared" si="930"/>
        <v>3</v>
      </c>
      <c r="R636">
        <f t="shared" si="930"/>
        <v>3</v>
      </c>
      <c r="S636">
        <f t="shared" si="930"/>
        <v>3</v>
      </c>
      <c r="T636">
        <f t="shared" si="930"/>
        <v>3</v>
      </c>
      <c r="U636">
        <f t="shared" si="930"/>
        <v>3</v>
      </c>
      <c r="V636">
        <f t="shared" si="930"/>
        <v>3</v>
      </c>
      <c r="W636">
        <f t="shared" si="930"/>
        <v>3</v>
      </c>
      <c r="X636">
        <f t="shared" si="930"/>
        <v>3</v>
      </c>
      <c r="Y636">
        <f t="shared" si="930"/>
        <v>3</v>
      </c>
      <c r="Z636">
        <f t="shared" si="930"/>
        <v>3</v>
      </c>
      <c r="AA636">
        <f t="shared" si="930"/>
        <v>3</v>
      </c>
      <c r="AB636">
        <f t="shared" si="930"/>
        <v>3</v>
      </c>
      <c r="AC636">
        <f t="shared" si="930"/>
        <v>3</v>
      </c>
      <c r="AD636">
        <f t="shared" si="930"/>
        <v>3</v>
      </c>
      <c r="AE636">
        <f t="shared" si="930"/>
        <v>3</v>
      </c>
      <c r="AF636">
        <f t="shared" si="930"/>
        <v>3</v>
      </c>
      <c r="AG636">
        <f t="shared" si="930"/>
        <v>3</v>
      </c>
      <c r="AH636">
        <f t="shared" ref="AH636:BH636" si="931">IF(AH634-AH635&lt;INDEX(AH579:AH583,AH635),AH635-1,AH635)</f>
        <v>3</v>
      </c>
      <c r="AI636">
        <f t="shared" si="931"/>
        <v>3</v>
      </c>
      <c r="AJ636">
        <f t="shared" si="931"/>
        <v>3</v>
      </c>
      <c r="AK636">
        <f t="shared" si="931"/>
        <v>3</v>
      </c>
      <c r="AL636">
        <f t="shared" si="931"/>
        <v>3</v>
      </c>
      <c r="AM636">
        <f t="shared" si="931"/>
        <v>3</v>
      </c>
      <c r="AN636">
        <f t="shared" si="931"/>
        <v>3</v>
      </c>
      <c r="AO636">
        <f t="shared" si="931"/>
        <v>3</v>
      </c>
      <c r="AP636">
        <f t="shared" si="931"/>
        <v>3</v>
      </c>
      <c r="AQ636">
        <f t="shared" si="931"/>
        <v>3</v>
      </c>
      <c r="AR636">
        <f t="shared" si="931"/>
        <v>3</v>
      </c>
      <c r="AS636">
        <f t="shared" si="931"/>
        <v>3</v>
      </c>
      <c r="AT636">
        <f t="shared" si="931"/>
        <v>3</v>
      </c>
      <c r="AU636">
        <f t="shared" si="931"/>
        <v>3</v>
      </c>
      <c r="AV636">
        <f t="shared" si="931"/>
        <v>3</v>
      </c>
      <c r="AW636">
        <f t="shared" si="931"/>
        <v>3</v>
      </c>
      <c r="AX636">
        <f t="shared" si="931"/>
        <v>3</v>
      </c>
      <c r="AY636">
        <f t="shared" si="931"/>
        <v>3</v>
      </c>
      <c r="AZ636">
        <f t="shared" si="931"/>
        <v>3</v>
      </c>
      <c r="BA636">
        <f t="shared" si="931"/>
        <v>3</v>
      </c>
      <c r="BB636">
        <f t="shared" si="931"/>
        <v>3</v>
      </c>
      <c r="BC636">
        <f t="shared" si="931"/>
        <v>3</v>
      </c>
      <c r="BD636">
        <f t="shared" si="931"/>
        <v>3</v>
      </c>
      <c r="BE636">
        <f t="shared" si="931"/>
        <v>3</v>
      </c>
      <c r="BF636">
        <f t="shared" si="931"/>
        <v>3</v>
      </c>
      <c r="BG636">
        <f t="shared" si="931"/>
        <v>3</v>
      </c>
      <c r="BH636">
        <f t="shared" si="931"/>
        <v>3</v>
      </c>
    </row>
    <row r="637" spans="1:60" x14ac:dyDescent="0.25">
      <c r="A637" t="s">
        <v>818</v>
      </c>
      <c r="B637">
        <f t="shared" ref="B637:AG637" si="932">INDEX(B586:B590,B636,1)</f>
        <v>2.0183215753002943</v>
      </c>
      <c r="C637">
        <f t="shared" si="932"/>
        <v>2.0182449114438166</v>
      </c>
      <c r="D637">
        <f t="shared" si="932"/>
        <v>2.0183215753002943</v>
      </c>
      <c r="E637">
        <f t="shared" si="932"/>
        <v>2.0181950606017862</v>
      </c>
      <c r="F637">
        <f t="shared" si="932"/>
        <v>2.0183215753002943</v>
      </c>
      <c r="G637">
        <f t="shared" si="932"/>
        <v>2.0183215753002943</v>
      </c>
      <c r="H637">
        <f t="shared" si="932"/>
        <v>2.0183215753002943</v>
      </c>
      <c r="I637">
        <f t="shared" si="932"/>
        <v>2.0183215753002943</v>
      </c>
      <c r="J637">
        <f t="shared" si="932"/>
        <v>2.0183215753002943</v>
      </c>
      <c r="K637">
        <f t="shared" si="932"/>
        <v>2.0183215753002943</v>
      </c>
      <c r="L637">
        <f t="shared" si="932"/>
        <v>2.0183215753002943</v>
      </c>
      <c r="M637">
        <f t="shared" si="932"/>
        <v>2.0183215753002943</v>
      </c>
      <c r="N637">
        <f t="shared" si="932"/>
        <v>2.0183215753002943</v>
      </c>
      <c r="O637">
        <f t="shared" si="932"/>
        <v>2.0183215753002943</v>
      </c>
      <c r="P637">
        <f t="shared" si="932"/>
        <v>2.0183215753002943</v>
      </c>
      <c r="Q637">
        <f t="shared" si="932"/>
        <v>2.0183215753002943</v>
      </c>
      <c r="R637">
        <f t="shared" si="932"/>
        <v>2.0183215753002943</v>
      </c>
      <c r="S637">
        <f t="shared" si="932"/>
        <v>2.0183215753002943</v>
      </c>
      <c r="T637">
        <f t="shared" si="932"/>
        <v>2.0183215753002943</v>
      </c>
      <c r="U637">
        <f t="shared" si="932"/>
        <v>2.0476115748750239</v>
      </c>
      <c r="V637">
        <f t="shared" si="932"/>
        <v>2.0476115748750239</v>
      </c>
      <c r="W637">
        <f t="shared" si="932"/>
        <v>2.0183215753002943</v>
      </c>
      <c r="X637">
        <f t="shared" si="932"/>
        <v>2.0183215753002943</v>
      </c>
      <c r="Y637">
        <f t="shared" si="932"/>
        <v>2.0183215753002943</v>
      </c>
      <c r="Z637">
        <f t="shared" si="932"/>
        <v>2.0183215753002943</v>
      </c>
      <c r="AA637">
        <f t="shared" si="932"/>
        <v>1.7559397705112558</v>
      </c>
      <c r="AB637">
        <f t="shared" si="932"/>
        <v>2.0183215753002943</v>
      </c>
      <c r="AC637">
        <f t="shared" si="932"/>
        <v>2.0183215753002943</v>
      </c>
      <c r="AD637">
        <f t="shared" si="932"/>
        <v>2.0183215753002943</v>
      </c>
      <c r="AE637">
        <f t="shared" si="932"/>
        <v>2.0183215753002943</v>
      </c>
      <c r="AF637">
        <f t="shared" si="932"/>
        <v>2.0183215753002943</v>
      </c>
      <c r="AG637">
        <f t="shared" si="932"/>
        <v>2.0183215753002943</v>
      </c>
      <c r="AH637">
        <f t="shared" ref="AH637:BH637" si="933">INDEX(AH586:AH590,AH636,1)</f>
        <v>2.0183215753002943</v>
      </c>
      <c r="AI637">
        <f t="shared" si="933"/>
        <v>2.0183215753002943</v>
      </c>
      <c r="AJ637">
        <f t="shared" si="933"/>
        <v>2.0183215753002943</v>
      </c>
      <c r="AK637">
        <f t="shared" si="933"/>
        <v>2.0183215753002943</v>
      </c>
      <c r="AL637">
        <f t="shared" si="933"/>
        <v>2.0183215753002943</v>
      </c>
      <c r="AM637">
        <f t="shared" si="933"/>
        <v>2.0131682585699915</v>
      </c>
      <c r="AN637">
        <f t="shared" si="933"/>
        <v>2.0183215753002943</v>
      </c>
      <c r="AO637">
        <f t="shared" si="933"/>
        <v>2.0144662249368119</v>
      </c>
      <c r="AP637">
        <f t="shared" si="933"/>
        <v>2.0183215753002943</v>
      </c>
      <c r="AQ637">
        <f t="shared" si="933"/>
        <v>2.0183215753002943</v>
      </c>
      <c r="AR637">
        <f t="shared" si="933"/>
        <v>2.0183215753002943</v>
      </c>
      <c r="AS637">
        <f t="shared" si="933"/>
        <v>1.9895315757255647</v>
      </c>
      <c r="AT637">
        <f t="shared" si="933"/>
        <v>2.0183215753002943</v>
      </c>
      <c r="AU637">
        <f t="shared" si="933"/>
        <v>2.0183215753002943</v>
      </c>
      <c r="AV637">
        <f t="shared" si="933"/>
        <v>2.0183215753002943</v>
      </c>
      <c r="AW637">
        <f t="shared" si="933"/>
        <v>2.0183215753002943</v>
      </c>
      <c r="AX637">
        <f t="shared" si="933"/>
        <v>2.0183215753002943</v>
      </c>
      <c r="AY637">
        <f t="shared" si="933"/>
        <v>2.0183215753002943</v>
      </c>
      <c r="AZ637">
        <f t="shared" si="933"/>
        <v>2.0183215753002943</v>
      </c>
      <c r="BA637">
        <f t="shared" si="933"/>
        <v>2.0183215753002943</v>
      </c>
      <c r="BB637">
        <f t="shared" si="933"/>
        <v>2.0183215753002943</v>
      </c>
      <c r="BC637">
        <f t="shared" si="933"/>
        <v>2.0183215753002943</v>
      </c>
      <c r="BD637">
        <f t="shared" si="933"/>
        <v>2.0183215753002943</v>
      </c>
      <c r="BE637">
        <f t="shared" si="933"/>
        <v>2.0183215753002943</v>
      </c>
      <c r="BF637">
        <f t="shared" si="933"/>
        <v>2.0183215753002943</v>
      </c>
      <c r="BG637">
        <f t="shared" si="933"/>
        <v>2.0183215753002943</v>
      </c>
      <c r="BH637">
        <f t="shared" si="933"/>
        <v>2.0183215753002943</v>
      </c>
    </row>
    <row r="638" spans="1:60" x14ac:dyDescent="0.25">
      <c r="A638" t="s">
        <v>819</v>
      </c>
      <c r="B638">
        <f t="shared" ref="B638:AG638" si="934">INDEX(B586:B590,B636+1,1)</f>
        <v>2.7985401276438893</v>
      </c>
      <c r="C638">
        <f t="shared" si="934"/>
        <v>2.798429769310594</v>
      </c>
      <c r="D638">
        <f t="shared" si="934"/>
        <v>2.7985401276438893</v>
      </c>
      <c r="E638">
        <f t="shared" si="934"/>
        <v>2.7983580107413948</v>
      </c>
      <c r="F638">
        <f t="shared" si="934"/>
        <v>2.7985401276438893</v>
      </c>
      <c r="G638">
        <f t="shared" si="934"/>
        <v>2.7985401276438893</v>
      </c>
      <c r="H638">
        <f t="shared" si="934"/>
        <v>2.7985401276438893</v>
      </c>
      <c r="I638">
        <f t="shared" si="934"/>
        <v>2.7985401276438893</v>
      </c>
      <c r="J638">
        <f t="shared" si="934"/>
        <v>2.7985401276438893</v>
      </c>
      <c r="K638">
        <f t="shared" si="934"/>
        <v>2.7985401276438893</v>
      </c>
      <c r="L638">
        <f t="shared" si="934"/>
        <v>2.7985401276438893</v>
      </c>
      <c r="M638">
        <f t="shared" si="934"/>
        <v>2.7985401276438893</v>
      </c>
      <c r="N638">
        <f t="shared" si="934"/>
        <v>2.7985401276438893</v>
      </c>
      <c r="O638">
        <f t="shared" si="934"/>
        <v>2.7985401276438893</v>
      </c>
      <c r="P638">
        <f t="shared" si="934"/>
        <v>2.7985401276438893</v>
      </c>
      <c r="Q638">
        <f t="shared" si="934"/>
        <v>2.7985401276438893</v>
      </c>
      <c r="R638">
        <f t="shared" si="934"/>
        <v>2.7985401276438893</v>
      </c>
      <c r="S638">
        <f t="shared" si="934"/>
        <v>2.7985401276438893</v>
      </c>
      <c r="T638">
        <f t="shared" si="934"/>
        <v>2.7985401276438893</v>
      </c>
      <c r="U638">
        <f t="shared" si="934"/>
        <v>2.8410019965196871</v>
      </c>
      <c r="V638">
        <f t="shared" si="934"/>
        <v>2.8410019965196871</v>
      </c>
      <c r="W638">
        <f t="shared" si="934"/>
        <v>2.7985401276438893</v>
      </c>
      <c r="X638">
        <f t="shared" si="934"/>
        <v>2.7985401276438893</v>
      </c>
      <c r="Y638">
        <f t="shared" si="934"/>
        <v>2.7985401276438893</v>
      </c>
      <c r="Z638">
        <f t="shared" si="934"/>
        <v>2.7985401276438893</v>
      </c>
      <c r="AA638">
        <f t="shared" si="934"/>
        <v>2.4867299110501833</v>
      </c>
      <c r="AB638">
        <f t="shared" si="934"/>
        <v>2.7985401276438893</v>
      </c>
      <c r="AC638">
        <f t="shared" si="934"/>
        <v>2.7985401276438893</v>
      </c>
      <c r="AD638">
        <f t="shared" si="934"/>
        <v>2.7985401276438893</v>
      </c>
      <c r="AE638">
        <f t="shared" si="934"/>
        <v>2.7985401276438893</v>
      </c>
      <c r="AF638">
        <f t="shared" si="934"/>
        <v>2.7985401276438893</v>
      </c>
      <c r="AG638">
        <f t="shared" si="934"/>
        <v>2.7985401276438893</v>
      </c>
      <c r="AH638">
        <f t="shared" ref="AH638:BH638" si="935">INDEX(AH586:AH590,AH636+1,1)</f>
        <v>2.7985401276438893</v>
      </c>
      <c r="AI638">
        <f t="shared" si="935"/>
        <v>2.7985401276438893</v>
      </c>
      <c r="AJ638">
        <f t="shared" si="935"/>
        <v>2.7985401276438893</v>
      </c>
      <c r="AK638">
        <f t="shared" si="935"/>
        <v>2.7985401276438893</v>
      </c>
      <c r="AL638">
        <f t="shared" si="935"/>
        <v>2.7985401276438893</v>
      </c>
      <c r="AM638">
        <f t="shared" si="935"/>
        <v>2.7911309199770526</v>
      </c>
      <c r="AN638">
        <f t="shared" si="935"/>
        <v>2.7985401276438893</v>
      </c>
      <c r="AO638">
        <f t="shared" si="935"/>
        <v>2.7929953496946913</v>
      </c>
      <c r="AP638">
        <f t="shared" si="935"/>
        <v>2.7985401276438893</v>
      </c>
      <c r="AQ638">
        <f t="shared" si="935"/>
        <v>2.7985401276438893</v>
      </c>
      <c r="AR638">
        <f t="shared" si="935"/>
        <v>2.7985401276438893</v>
      </c>
      <c r="AS638">
        <f t="shared" si="935"/>
        <v>2.7573812587361965</v>
      </c>
      <c r="AT638">
        <f t="shared" si="935"/>
        <v>2.7985401276438893</v>
      </c>
      <c r="AU638">
        <f t="shared" si="935"/>
        <v>2.7985401276438893</v>
      </c>
      <c r="AV638">
        <f t="shared" si="935"/>
        <v>2.7985401276438893</v>
      </c>
      <c r="AW638">
        <f t="shared" si="935"/>
        <v>2.7985401276438893</v>
      </c>
      <c r="AX638">
        <f t="shared" si="935"/>
        <v>2.7985401276438893</v>
      </c>
      <c r="AY638">
        <f t="shared" si="935"/>
        <v>2.7985401276438893</v>
      </c>
      <c r="AZ638">
        <f t="shared" si="935"/>
        <v>2.7985401276438893</v>
      </c>
      <c r="BA638">
        <f t="shared" si="935"/>
        <v>2.7985401276438893</v>
      </c>
      <c r="BB638">
        <f t="shared" si="935"/>
        <v>2.7985401276438893</v>
      </c>
      <c r="BC638">
        <f t="shared" si="935"/>
        <v>2.7985401276438893</v>
      </c>
      <c r="BD638">
        <f t="shared" si="935"/>
        <v>2.7985401276438893</v>
      </c>
      <c r="BE638">
        <f t="shared" si="935"/>
        <v>2.7985401276438893</v>
      </c>
      <c r="BF638">
        <f t="shared" si="935"/>
        <v>2.7985401276438893</v>
      </c>
      <c r="BG638">
        <f t="shared" si="935"/>
        <v>2.7985401276438893</v>
      </c>
      <c r="BH638">
        <f t="shared" si="935"/>
        <v>2.7985401276438893</v>
      </c>
    </row>
    <row r="639" spans="1:60" x14ac:dyDescent="0.25">
      <c r="A639" t="s">
        <v>820</v>
      </c>
      <c r="B639">
        <f t="shared" ref="B639:AG639" si="936">INDEX(B579:B583,B636,1)+B636</f>
        <v>3.2197814476564051</v>
      </c>
      <c r="C639">
        <f t="shared" si="936"/>
        <v>3.2198151421332226</v>
      </c>
      <c r="D639">
        <f t="shared" si="936"/>
        <v>3.2197814476564051</v>
      </c>
      <c r="E639">
        <f t="shared" si="936"/>
        <v>3.2198370498603919</v>
      </c>
      <c r="F639">
        <f t="shared" si="936"/>
        <v>3.2197814476564051</v>
      </c>
      <c r="G639">
        <f t="shared" si="936"/>
        <v>3.2197814476564051</v>
      </c>
      <c r="H639">
        <f t="shared" si="936"/>
        <v>3.2197814476564051</v>
      </c>
      <c r="I639">
        <f t="shared" si="936"/>
        <v>3.2197814476564051</v>
      </c>
      <c r="J639">
        <f t="shared" si="936"/>
        <v>3.2197814476564051</v>
      </c>
      <c r="K639">
        <f t="shared" si="936"/>
        <v>3.2197814476564051</v>
      </c>
      <c r="L639">
        <f t="shared" si="936"/>
        <v>3.2197814476564051</v>
      </c>
      <c r="M639">
        <f t="shared" si="936"/>
        <v>3.2197814476564051</v>
      </c>
      <c r="N639">
        <f t="shared" si="936"/>
        <v>3.2197814476564051</v>
      </c>
      <c r="O639">
        <f t="shared" si="936"/>
        <v>3.2197814476564051</v>
      </c>
      <c r="P639">
        <f t="shared" si="936"/>
        <v>3.2197814476564051</v>
      </c>
      <c r="Q639">
        <f t="shared" si="936"/>
        <v>3.2197814476564051</v>
      </c>
      <c r="R639">
        <f t="shared" si="936"/>
        <v>3.2197814476564051</v>
      </c>
      <c r="S639">
        <f t="shared" si="936"/>
        <v>3.2197814476564051</v>
      </c>
      <c r="T639">
        <f t="shared" si="936"/>
        <v>3.2197814476564051</v>
      </c>
      <c r="U639">
        <f t="shared" si="936"/>
        <v>3.2066095783553368</v>
      </c>
      <c r="V639">
        <f t="shared" si="936"/>
        <v>3.2066095783553368</v>
      </c>
      <c r="W639">
        <f t="shared" si="936"/>
        <v>3.2197814476564051</v>
      </c>
      <c r="X639">
        <f t="shared" si="936"/>
        <v>3.2197814476564051</v>
      </c>
      <c r="Y639">
        <f t="shared" si="936"/>
        <v>3.2197814476564051</v>
      </c>
      <c r="Z639">
        <f t="shared" si="936"/>
        <v>3.2197814476564051</v>
      </c>
      <c r="AA639">
        <f t="shared" si="936"/>
        <v>3.2692098594610721</v>
      </c>
      <c r="AB639">
        <f t="shared" si="936"/>
        <v>3.2197814476564051</v>
      </c>
      <c r="AC639">
        <f t="shared" si="936"/>
        <v>3.2197814476564051</v>
      </c>
      <c r="AD639">
        <f t="shared" si="936"/>
        <v>3.2197814476564051</v>
      </c>
      <c r="AE639">
        <f t="shared" si="936"/>
        <v>3.2197814476564051</v>
      </c>
      <c r="AF639">
        <f t="shared" si="936"/>
        <v>3.2197814476564051</v>
      </c>
      <c r="AG639">
        <f t="shared" si="936"/>
        <v>3.2197814476564051</v>
      </c>
      <c r="AH639">
        <f t="shared" ref="AH639:BH639" si="937">INDEX(AH579:AH583,AH636,1)+AH636</f>
        <v>3.2197814476564051</v>
      </c>
      <c r="AI639">
        <f t="shared" si="937"/>
        <v>3.2197814476564051</v>
      </c>
      <c r="AJ639">
        <f t="shared" si="937"/>
        <v>3.2197814476564051</v>
      </c>
      <c r="AK639">
        <f t="shared" si="937"/>
        <v>3.2197814476564051</v>
      </c>
      <c r="AL639">
        <f t="shared" si="937"/>
        <v>3.2197814476564051</v>
      </c>
      <c r="AM639">
        <f t="shared" si="937"/>
        <v>3.2220373385929388</v>
      </c>
      <c r="AN639">
        <f t="shared" si="937"/>
        <v>3.2197814476564051</v>
      </c>
      <c r="AO639">
        <f t="shared" si="937"/>
        <v>3.2214708752421211</v>
      </c>
      <c r="AP639">
        <f t="shared" si="937"/>
        <v>3.2197814476564051</v>
      </c>
      <c r="AQ639">
        <f t="shared" si="937"/>
        <v>3.2197814476564051</v>
      </c>
      <c r="AR639">
        <f t="shared" si="937"/>
        <v>3.2197814476564051</v>
      </c>
      <c r="AS639">
        <f t="shared" si="937"/>
        <v>3.2321503169893684</v>
      </c>
      <c r="AT639">
        <f t="shared" si="937"/>
        <v>3.2197814476564051</v>
      </c>
      <c r="AU639">
        <f t="shared" si="937"/>
        <v>3.2197814476564051</v>
      </c>
      <c r="AV639">
        <f t="shared" si="937"/>
        <v>3.2197814476564051</v>
      </c>
      <c r="AW639">
        <f t="shared" si="937"/>
        <v>3.2197814476564051</v>
      </c>
      <c r="AX639">
        <f t="shared" si="937"/>
        <v>3.2197814476564051</v>
      </c>
      <c r="AY639">
        <f t="shared" si="937"/>
        <v>3.2197814476564051</v>
      </c>
      <c r="AZ639">
        <f t="shared" si="937"/>
        <v>3.2197814476564051</v>
      </c>
      <c r="BA639">
        <f t="shared" si="937"/>
        <v>3.2197814476564051</v>
      </c>
      <c r="BB639">
        <f t="shared" si="937"/>
        <v>3.2197814476564051</v>
      </c>
      <c r="BC639">
        <f t="shared" si="937"/>
        <v>3.2197814476564051</v>
      </c>
      <c r="BD639">
        <f t="shared" si="937"/>
        <v>3.2197814476564051</v>
      </c>
      <c r="BE639">
        <f t="shared" si="937"/>
        <v>3.2197814476564051</v>
      </c>
      <c r="BF639">
        <f t="shared" si="937"/>
        <v>3.2197814476564051</v>
      </c>
      <c r="BG639">
        <f t="shared" si="937"/>
        <v>3.2197814476564051</v>
      </c>
      <c r="BH639">
        <f t="shared" si="937"/>
        <v>3.2197814476564051</v>
      </c>
    </row>
    <row r="640" spans="1:60" x14ac:dyDescent="0.25">
      <c r="A640" t="s">
        <v>821</v>
      </c>
      <c r="B640">
        <f t="shared" ref="B640:AG640" si="938">INDEX(B579:B583,B636+1,1)+B636+1</f>
        <v>4.2325051451885845</v>
      </c>
      <c r="C640">
        <f t="shared" si="938"/>
        <v>4.2325465964343962</v>
      </c>
      <c r="D640">
        <f t="shared" si="938"/>
        <v>4.2325051451885845</v>
      </c>
      <c r="E640">
        <f t="shared" si="938"/>
        <v>4.2325735497181807</v>
      </c>
      <c r="F640">
        <f t="shared" si="938"/>
        <v>4.2325051451885845</v>
      </c>
      <c r="G640">
        <f t="shared" si="938"/>
        <v>4.2325051451885845</v>
      </c>
      <c r="H640">
        <f t="shared" si="938"/>
        <v>4.2325051451885845</v>
      </c>
      <c r="I640">
        <f t="shared" si="938"/>
        <v>4.2325051451885845</v>
      </c>
      <c r="J640">
        <f t="shared" si="938"/>
        <v>4.2325051451885845</v>
      </c>
      <c r="K640">
        <f t="shared" si="938"/>
        <v>4.2325051451885845</v>
      </c>
      <c r="L640">
        <f t="shared" si="938"/>
        <v>4.2325051451885845</v>
      </c>
      <c r="M640">
        <f t="shared" si="938"/>
        <v>4.2325051451885845</v>
      </c>
      <c r="N640">
        <f t="shared" si="938"/>
        <v>4.2325051451885845</v>
      </c>
      <c r="O640">
        <f t="shared" si="938"/>
        <v>4.2325051451885845</v>
      </c>
      <c r="P640">
        <f t="shared" si="938"/>
        <v>4.2325051451885845</v>
      </c>
      <c r="Q640">
        <f t="shared" si="938"/>
        <v>4.2325051451885845</v>
      </c>
      <c r="R640">
        <f t="shared" si="938"/>
        <v>4.2325051451885845</v>
      </c>
      <c r="S640">
        <f t="shared" si="938"/>
        <v>4.2325051451885845</v>
      </c>
      <c r="T640">
        <f t="shared" si="938"/>
        <v>4.2325051451885845</v>
      </c>
      <c r="U640">
        <f t="shared" si="938"/>
        <v>4.2165956019792663</v>
      </c>
      <c r="V640">
        <f t="shared" si="938"/>
        <v>4.2165956019792663</v>
      </c>
      <c r="W640">
        <f t="shared" si="938"/>
        <v>4.2325051451885845</v>
      </c>
      <c r="X640">
        <f t="shared" si="938"/>
        <v>4.2325051451885845</v>
      </c>
      <c r="Y640">
        <f t="shared" si="938"/>
        <v>4.2325051451885845</v>
      </c>
      <c r="Z640">
        <f t="shared" si="938"/>
        <v>4.2325051451885845</v>
      </c>
      <c r="AA640">
        <f t="shared" si="938"/>
        <v>4.2177754774197718</v>
      </c>
      <c r="AB640">
        <f t="shared" si="938"/>
        <v>4.2325051451885845</v>
      </c>
      <c r="AC640">
        <f t="shared" si="938"/>
        <v>4.2325051451885845</v>
      </c>
      <c r="AD640">
        <f t="shared" si="938"/>
        <v>4.2325051451885845</v>
      </c>
      <c r="AE640">
        <f t="shared" si="938"/>
        <v>4.2325051451885845</v>
      </c>
      <c r="AF640">
        <f t="shared" si="938"/>
        <v>4.2325051451885845</v>
      </c>
      <c r="AG640">
        <f t="shared" si="938"/>
        <v>4.2325051451885845</v>
      </c>
      <c r="AH640">
        <f t="shared" ref="AH640:BH640" si="939">INDEX(AH579:AH583,AH636+1,1)+AH636+1</f>
        <v>4.2325051451885845</v>
      </c>
      <c r="AI640">
        <f t="shared" si="939"/>
        <v>4.2325051451885845</v>
      </c>
      <c r="AJ640">
        <f t="shared" si="939"/>
        <v>4.2325051451885845</v>
      </c>
      <c r="AK640">
        <f t="shared" si="939"/>
        <v>4.2325051451885845</v>
      </c>
      <c r="AL640">
        <f t="shared" si="939"/>
        <v>4.2325051451885845</v>
      </c>
      <c r="AM640">
        <f t="shared" si="939"/>
        <v>4.2352895282978418</v>
      </c>
      <c r="AN640">
        <f t="shared" si="939"/>
        <v>4.2325051451885845</v>
      </c>
      <c r="AO640">
        <f t="shared" si="939"/>
        <v>4.2345885938797405</v>
      </c>
      <c r="AP640">
        <f t="shared" si="939"/>
        <v>4.2325051451885845</v>
      </c>
      <c r="AQ640">
        <f t="shared" si="939"/>
        <v>4.2325051451885845</v>
      </c>
      <c r="AR640">
        <f t="shared" si="939"/>
        <v>4.2325051451885845</v>
      </c>
      <c r="AS640">
        <f t="shared" si="939"/>
        <v>4.2480154639396215</v>
      </c>
      <c r="AT640">
        <f t="shared" si="939"/>
        <v>4.2325051451885845</v>
      </c>
      <c r="AU640">
        <f t="shared" si="939"/>
        <v>4.2325051451885845</v>
      </c>
      <c r="AV640">
        <f t="shared" si="939"/>
        <v>4.2325051451885845</v>
      </c>
      <c r="AW640">
        <f t="shared" si="939"/>
        <v>4.2325051451885845</v>
      </c>
      <c r="AX640">
        <f t="shared" si="939"/>
        <v>4.2325051451885845</v>
      </c>
      <c r="AY640">
        <f t="shared" si="939"/>
        <v>4.2325051451885845</v>
      </c>
      <c r="AZ640">
        <f t="shared" si="939"/>
        <v>4.2325051451885845</v>
      </c>
      <c r="BA640">
        <f t="shared" si="939"/>
        <v>4.2325051451885845</v>
      </c>
      <c r="BB640">
        <f t="shared" si="939"/>
        <v>4.2325051451885845</v>
      </c>
      <c r="BC640">
        <f t="shared" si="939"/>
        <v>4.2325051451885845</v>
      </c>
      <c r="BD640">
        <f t="shared" si="939"/>
        <v>4.2325051451885845</v>
      </c>
      <c r="BE640">
        <f t="shared" si="939"/>
        <v>4.2325051451885845</v>
      </c>
      <c r="BF640">
        <f t="shared" si="939"/>
        <v>4.2325051451885845</v>
      </c>
      <c r="BG640">
        <f t="shared" si="939"/>
        <v>4.2325051451885845</v>
      </c>
      <c r="BH640">
        <f t="shared" si="939"/>
        <v>4.2325051451885845</v>
      </c>
    </row>
    <row r="641" spans="1:60" x14ac:dyDescent="0.25">
      <c r="A641" t="s">
        <v>848</v>
      </c>
      <c r="B641">
        <f t="shared" ref="B641:AG641" si="940">B633-B631</f>
        <v>4.743044301463204</v>
      </c>
      <c r="C641">
        <f t="shared" si="940"/>
        <v>4.7430443014632075</v>
      </c>
      <c r="D641">
        <f t="shared" si="940"/>
        <v>4.743044301463204</v>
      </c>
      <c r="E641">
        <f t="shared" si="940"/>
        <v>4.7430443014632075</v>
      </c>
      <c r="F641">
        <f t="shared" si="940"/>
        <v>4.7434793430183753</v>
      </c>
      <c r="G641">
        <f t="shared" si="940"/>
        <v>4.7434793430183753</v>
      </c>
      <c r="H641">
        <f t="shared" si="940"/>
        <v>4.7442051727218768</v>
      </c>
      <c r="I641">
        <f t="shared" si="940"/>
        <v>4.7439754797777312</v>
      </c>
      <c r="J641">
        <f t="shared" si="940"/>
        <v>4.7427173011681028</v>
      </c>
      <c r="K641">
        <f t="shared" si="940"/>
        <v>4.743044301463204</v>
      </c>
      <c r="L641">
        <f t="shared" si="940"/>
        <v>4.743044301463204</v>
      </c>
      <c r="M641">
        <f t="shared" si="940"/>
        <v>4.743044301463204</v>
      </c>
      <c r="N641">
        <f t="shared" si="940"/>
        <v>4.743044301463204</v>
      </c>
      <c r="O641">
        <f t="shared" si="940"/>
        <v>4.743044301463204</v>
      </c>
      <c r="P641">
        <f t="shared" si="940"/>
        <v>4.743044301463204</v>
      </c>
      <c r="Q641">
        <f t="shared" si="940"/>
        <v>4.743044301463204</v>
      </c>
      <c r="R641">
        <f t="shared" si="940"/>
        <v>4.8322005637036867</v>
      </c>
      <c r="S641">
        <f t="shared" si="940"/>
        <v>4.9130077857875314</v>
      </c>
      <c r="T641">
        <f t="shared" si="940"/>
        <v>4.743044301463204</v>
      </c>
      <c r="U641">
        <f t="shared" si="940"/>
        <v>4.7430443014632075</v>
      </c>
      <c r="V641">
        <f t="shared" si="940"/>
        <v>4.7430443014632075</v>
      </c>
      <c r="W641">
        <f t="shared" si="940"/>
        <v>4.743044301463204</v>
      </c>
      <c r="X641">
        <f t="shared" si="940"/>
        <v>4.743044301463204</v>
      </c>
      <c r="Y641">
        <f t="shared" si="940"/>
        <v>4.743044301463204</v>
      </c>
      <c r="Z641">
        <f t="shared" si="940"/>
        <v>4.4777730927121198</v>
      </c>
      <c r="AA641">
        <f t="shared" si="940"/>
        <v>4.7430443014632004</v>
      </c>
      <c r="AB641">
        <f t="shared" si="940"/>
        <v>4.6496952618224547</v>
      </c>
      <c r="AC641">
        <f t="shared" si="940"/>
        <v>4.743044301463204</v>
      </c>
      <c r="AD641">
        <f t="shared" si="940"/>
        <v>4.743044301463204</v>
      </c>
      <c r="AE641">
        <f t="shared" si="940"/>
        <v>4.743044301463204</v>
      </c>
      <c r="AF641">
        <f t="shared" si="940"/>
        <v>4.743044301463204</v>
      </c>
      <c r="AG641">
        <f t="shared" si="940"/>
        <v>4.743044301463204</v>
      </c>
      <c r="AH641">
        <f t="shared" ref="AH641:BH641" si="941">AH633-AH631</f>
        <v>4.743044301463204</v>
      </c>
      <c r="AI641">
        <f t="shared" si="941"/>
        <v>4.743044301463204</v>
      </c>
      <c r="AJ641">
        <f t="shared" si="941"/>
        <v>4.743044301463204</v>
      </c>
      <c r="AK641">
        <f t="shared" si="941"/>
        <v>4.743044301463204</v>
      </c>
      <c r="AL641">
        <f t="shared" si="941"/>
        <v>4.743044301463204</v>
      </c>
      <c r="AM641">
        <f t="shared" si="941"/>
        <v>4.737546795348436</v>
      </c>
      <c r="AN641">
        <f t="shared" si="941"/>
        <v>4.743044301463204</v>
      </c>
      <c r="AO641">
        <f t="shared" si="941"/>
        <v>4.7389318393763702</v>
      </c>
      <c r="AP641">
        <f t="shared" si="941"/>
        <v>4.743044301463204</v>
      </c>
      <c r="AQ641">
        <f t="shared" si="941"/>
        <v>4.743044301463204</v>
      </c>
      <c r="AR641">
        <f t="shared" si="941"/>
        <v>4.7430443014632075</v>
      </c>
      <c r="AS641">
        <f t="shared" si="941"/>
        <v>4.7430443014632004</v>
      </c>
      <c r="AT641">
        <f t="shared" si="941"/>
        <v>4.743044301463204</v>
      </c>
      <c r="AU641">
        <f t="shared" si="941"/>
        <v>4.743044301463204</v>
      </c>
      <c r="AV641">
        <f t="shared" si="941"/>
        <v>4.743044301463204</v>
      </c>
      <c r="AW641">
        <f t="shared" si="941"/>
        <v>4.743044301463204</v>
      </c>
      <c r="AX641">
        <f t="shared" si="941"/>
        <v>4.743044301463204</v>
      </c>
      <c r="AY641">
        <f t="shared" si="941"/>
        <v>4.743044301463204</v>
      </c>
      <c r="AZ641">
        <f t="shared" si="941"/>
        <v>4.743044301463204</v>
      </c>
      <c r="BA641">
        <f t="shared" si="941"/>
        <v>4.743044301463204</v>
      </c>
      <c r="BB641">
        <f t="shared" si="941"/>
        <v>4.743044301463204</v>
      </c>
      <c r="BC641">
        <f t="shared" si="941"/>
        <v>4.6623974402329829</v>
      </c>
      <c r="BD641">
        <f t="shared" si="941"/>
        <v>4.6510997956958846</v>
      </c>
      <c r="BE641">
        <f t="shared" si="941"/>
        <v>4.743044301463204</v>
      </c>
      <c r="BF641">
        <f t="shared" si="941"/>
        <v>4.743044301463204</v>
      </c>
      <c r="BG641">
        <f t="shared" si="941"/>
        <v>4.743044301463204</v>
      </c>
      <c r="BH641">
        <f t="shared" si="941"/>
        <v>4.743044301463204</v>
      </c>
    </row>
    <row r="642" spans="1:60" x14ac:dyDescent="0.25">
      <c r="A642" t="s">
        <v>849</v>
      </c>
      <c r="B642">
        <f t="shared" ref="B642:AG642" si="942">B641*B550+B552*(5-B634)</f>
        <v>1344.4404451514442</v>
      </c>
      <c r="C642">
        <f t="shared" si="942"/>
        <v>1344.741125107362</v>
      </c>
      <c r="D642">
        <f t="shared" si="942"/>
        <v>1344.5602716228318</v>
      </c>
      <c r="E642">
        <f t="shared" si="942"/>
        <v>1344.7320030397814</v>
      </c>
      <c r="F642">
        <f t="shared" si="942"/>
        <v>1344.4799403471293</v>
      </c>
      <c r="G642">
        <f t="shared" si="942"/>
        <v>1344.4468087486555</v>
      </c>
      <c r="H642">
        <f t="shared" si="942"/>
        <v>1344.3061701396575</v>
      </c>
      <c r="I642">
        <f t="shared" si="942"/>
        <v>1344.479744935154</v>
      </c>
      <c r="J642">
        <f t="shared" si="942"/>
        <v>1344.4107581243802</v>
      </c>
      <c r="K642">
        <f t="shared" si="942"/>
        <v>1344.7664188173017</v>
      </c>
      <c r="L642">
        <f t="shared" si="942"/>
        <v>1345.1435382542927</v>
      </c>
      <c r="M642">
        <f t="shared" si="942"/>
        <v>1344.501349871166</v>
      </c>
      <c r="N642">
        <f t="shared" si="942"/>
        <v>1335.8435945487136</v>
      </c>
      <c r="O642">
        <f t="shared" si="942"/>
        <v>1344.501349871166</v>
      </c>
      <c r="P642">
        <f t="shared" si="942"/>
        <v>1353.1581749406294</v>
      </c>
      <c r="Q642">
        <f t="shared" si="942"/>
        <v>1344.501349871166</v>
      </c>
      <c r="R642">
        <f t="shared" si="942"/>
        <v>1354.4242870968458</v>
      </c>
      <c r="S642">
        <f t="shared" si="942"/>
        <v>1363.4214484801964</v>
      </c>
      <c r="T642">
        <f t="shared" si="942"/>
        <v>1344.501349871166</v>
      </c>
      <c r="U642">
        <f t="shared" si="942"/>
        <v>1280.8872598720666</v>
      </c>
      <c r="V642">
        <f t="shared" si="942"/>
        <v>1280.8872598720666</v>
      </c>
      <c r="W642">
        <f t="shared" si="942"/>
        <v>1344.501349871166</v>
      </c>
      <c r="X642">
        <f t="shared" si="942"/>
        <v>1344.501349871166</v>
      </c>
      <c r="Y642">
        <f t="shared" si="942"/>
        <v>1344.501349871166</v>
      </c>
      <c r="Z642">
        <f t="shared" si="942"/>
        <v>1315.0312133149971</v>
      </c>
      <c r="AA642">
        <f t="shared" si="942"/>
        <v>1335.3213011561977</v>
      </c>
      <c r="AB642">
        <f t="shared" si="942"/>
        <v>1334.128037162742</v>
      </c>
      <c r="AC642">
        <f t="shared" si="942"/>
        <v>1344.501349871166</v>
      </c>
      <c r="AD642">
        <f t="shared" si="942"/>
        <v>1399.0540130981171</v>
      </c>
      <c r="AE642">
        <f t="shared" si="942"/>
        <v>1344.501349871166</v>
      </c>
      <c r="AF642">
        <f t="shared" si="942"/>
        <v>1344.501349871166</v>
      </c>
      <c r="AG642">
        <f t="shared" si="942"/>
        <v>1344.501349871166</v>
      </c>
      <c r="AH642">
        <f t="shared" ref="AH642:BH642" si="943">AH641*AH550+AH552*(5-AH634)</f>
        <v>1344.501349871166</v>
      </c>
      <c r="AI642">
        <f t="shared" si="943"/>
        <v>1393.2400513011535</v>
      </c>
      <c r="AJ642">
        <f t="shared" si="943"/>
        <v>1344.501349871166</v>
      </c>
      <c r="AK642">
        <f t="shared" si="943"/>
        <v>1393.8866539815363</v>
      </c>
      <c r="AL642">
        <f t="shared" si="943"/>
        <v>1317.6685864760348</v>
      </c>
      <c r="AM642">
        <f t="shared" si="943"/>
        <v>1364.3262382794051</v>
      </c>
      <c r="AN642">
        <f t="shared" si="943"/>
        <v>1324.4340258957102</v>
      </c>
      <c r="AO642">
        <f t="shared" si="943"/>
        <v>1359.2998842731758</v>
      </c>
      <c r="AP642">
        <f t="shared" si="943"/>
        <v>1313.0302319025411</v>
      </c>
      <c r="AQ642">
        <f t="shared" si="943"/>
        <v>1344.501349871166</v>
      </c>
      <c r="AR642">
        <f t="shared" si="943"/>
        <v>1380.1463149835718</v>
      </c>
      <c r="AS642">
        <f t="shared" si="943"/>
        <v>1379.4959647163032</v>
      </c>
      <c r="AT642">
        <f t="shared" si="943"/>
        <v>1344.501349871166</v>
      </c>
      <c r="AU642">
        <f t="shared" si="943"/>
        <v>1344.501349871166</v>
      </c>
      <c r="AV642">
        <f t="shared" si="943"/>
        <v>1344.501349871166</v>
      </c>
      <c r="AW642">
        <f t="shared" si="943"/>
        <v>1344.501349871166</v>
      </c>
      <c r="AX642">
        <f t="shared" si="943"/>
        <v>1344.501349871166</v>
      </c>
      <c r="AY642">
        <f t="shared" si="943"/>
        <v>1344.501349871166</v>
      </c>
      <c r="AZ642">
        <f t="shared" si="943"/>
        <v>1344.501349871166</v>
      </c>
      <c r="BA642">
        <f t="shared" si="943"/>
        <v>1344.501349871166</v>
      </c>
      <c r="BB642">
        <f t="shared" si="943"/>
        <v>1344.501349871166</v>
      </c>
      <c r="BC642">
        <f t="shared" si="943"/>
        <v>1337.4115219422913</v>
      </c>
      <c r="BD642">
        <f t="shared" si="943"/>
        <v>1336.4155454665806</v>
      </c>
      <c r="BE642">
        <f t="shared" si="943"/>
        <v>1344.501349871166</v>
      </c>
      <c r="BF642">
        <f t="shared" si="943"/>
        <v>1344.501349871166</v>
      </c>
      <c r="BG642">
        <f t="shared" si="943"/>
        <v>1344.501349871166</v>
      </c>
      <c r="BH642">
        <f t="shared" si="943"/>
        <v>1344.501349871166</v>
      </c>
    </row>
    <row r="643" spans="1:60" x14ac:dyDescent="0.25">
      <c r="A643" t="s">
        <v>831</v>
      </c>
      <c r="B643">
        <f t="shared" ref="B643:AG643" si="944">(B631-B620)*B525</f>
        <v>967.79415467279648</v>
      </c>
      <c r="C643">
        <f t="shared" si="944"/>
        <v>967.78920100178073</v>
      </c>
      <c r="D643">
        <f t="shared" si="944"/>
        <v>967.87815018856793</v>
      </c>
      <c r="E643">
        <f t="shared" si="944"/>
        <v>967.63554455231053</v>
      </c>
      <c r="F643">
        <f t="shared" si="944"/>
        <v>967.85151318969645</v>
      </c>
      <c r="G643">
        <f t="shared" si="944"/>
        <v>967.84626846883805</v>
      </c>
      <c r="H643">
        <f t="shared" si="944"/>
        <v>968.13568827306915</v>
      </c>
      <c r="I643">
        <f t="shared" si="944"/>
        <v>967.98407089127375</v>
      </c>
      <c r="J643">
        <f t="shared" si="944"/>
        <v>967.75104035679271</v>
      </c>
      <c r="K643">
        <f t="shared" si="944"/>
        <v>967.64242809535165</v>
      </c>
      <c r="L643">
        <f t="shared" si="944"/>
        <v>967.93848663180438</v>
      </c>
      <c r="M643">
        <f t="shared" si="944"/>
        <v>967.83684743747983</v>
      </c>
      <c r="N643">
        <f t="shared" si="944"/>
        <v>966.33783585209608</v>
      </c>
      <c r="O643">
        <f t="shared" si="944"/>
        <v>967.83684743747983</v>
      </c>
      <c r="P643">
        <f t="shared" si="944"/>
        <v>969.33450199336403</v>
      </c>
      <c r="Q643">
        <f t="shared" si="944"/>
        <v>967.83684743747983</v>
      </c>
      <c r="R643">
        <f t="shared" si="944"/>
        <v>980.87359228156367</v>
      </c>
      <c r="S643">
        <f t="shared" si="944"/>
        <v>992.69094012080825</v>
      </c>
      <c r="T643">
        <f t="shared" si="944"/>
        <v>967.83684743747983</v>
      </c>
      <c r="U643">
        <f t="shared" si="944"/>
        <v>1002.8458008941136</v>
      </c>
      <c r="V643">
        <f t="shared" si="944"/>
        <v>1002.8458008941136</v>
      </c>
      <c r="W643">
        <f t="shared" si="944"/>
        <v>967.83684743747983</v>
      </c>
      <c r="X643">
        <f t="shared" si="944"/>
        <v>967.83684743747983</v>
      </c>
      <c r="Y643">
        <f t="shared" si="944"/>
        <v>967.83684743747983</v>
      </c>
      <c r="Z643">
        <f t="shared" si="944"/>
        <v>929.07760734300848</v>
      </c>
      <c r="AA643">
        <f t="shared" si="944"/>
        <v>581.2984592657856</v>
      </c>
      <c r="AB643">
        <f t="shared" si="944"/>
        <v>954.19701959180952</v>
      </c>
      <c r="AC643">
        <f t="shared" si="944"/>
        <v>1275.721176750407</v>
      </c>
      <c r="AD643">
        <f t="shared" si="944"/>
        <v>942.44498543097802</v>
      </c>
      <c r="AE643">
        <f t="shared" si="944"/>
        <v>967.83684743747983</v>
      </c>
      <c r="AF643">
        <f t="shared" si="944"/>
        <v>967.83684743747983</v>
      </c>
      <c r="AG643">
        <f t="shared" si="944"/>
        <v>967.83684743747983</v>
      </c>
      <c r="AH643">
        <f t="shared" ref="AH643:BH643" si="945">(AH631-AH620)*AH525</f>
        <v>967.83684743747983</v>
      </c>
      <c r="AI643">
        <f t="shared" si="945"/>
        <v>945.15112845757153</v>
      </c>
      <c r="AJ643">
        <f t="shared" si="945"/>
        <v>967.83684743747983</v>
      </c>
      <c r="AK643">
        <f t="shared" si="945"/>
        <v>944.8501634007589</v>
      </c>
      <c r="AL643">
        <f t="shared" si="945"/>
        <v>949.02771640917922</v>
      </c>
      <c r="AM643">
        <f t="shared" si="945"/>
        <v>966.6848758358251</v>
      </c>
      <c r="AN643">
        <f t="shared" si="945"/>
        <v>953.77012905728554</v>
      </c>
      <c r="AO643">
        <f t="shared" si="945"/>
        <v>966.9850449777</v>
      </c>
      <c r="AP643">
        <f t="shared" si="945"/>
        <v>945.59701837171406</v>
      </c>
      <c r="AQ643">
        <f t="shared" si="945"/>
        <v>967.83684743747983</v>
      </c>
      <c r="AR643">
        <f t="shared" si="945"/>
        <v>785.94605860564945</v>
      </c>
      <c r="AS643">
        <f t="shared" si="945"/>
        <v>897.4741454420863</v>
      </c>
      <c r="AT643">
        <f t="shared" si="945"/>
        <v>967.83684743747983</v>
      </c>
      <c r="AU643">
        <f t="shared" si="945"/>
        <v>967.83684743747983</v>
      </c>
      <c r="AV643">
        <f t="shared" si="945"/>
        <v>967.83684743747983</v>
      </c>
      <c r="AW643">
        <f t="shared" si="945"/>
        <v>967.83684743747983</v>
      </c>
      <c r="AX643">
        <f t="shared" si="945"/>
        <v>967.83684743747983</v>
      </c>
      <c r="AY643">
        <f t="shared" si="945"/>
        <v>967.83684743747983</v>
      </c>
      <c r="AZ643">
        <f t="shared" si="945"/>
        <v>967.83684743747983</v>
      </c>
      <c r="BA643">
        <f t="shared" si="945"/>
        <v>967.83684743747983</v>
      </c>
      <c r="BB643">
        <f t="shared" si="945"/>
        <v>967.83684743747983</v>
      </c>
      <c r="BC643">
        <f t="shared" si="945"/>
        <v>957.35482161080949</v>
      </c>
      <c r="BD643">
        <f t="shared" si="945"/>
        <v>955.88271117722059</v>
      </c>
      <c r="BE643">
        <f t="shared" si="945"/>
        <v>967.83684743747983</v>
      </c>
      <c r="BF643">
        <f t="shared" si="945"/>
        <v>967.83684743747983</v>
      </c>
      <c r="BG643">
        <f t="shared" si="945"/>
        <v>967.83684743747983</v>
      </c>
      <c r="BH643">
        <f t="shared" si="945"/>
        <v>967.83684743747983</v>
      </c>
    </row>
    <row r="644" spans="1:60" x14ac:dyDescent="0.25">
      <c r="A644" t="s">
        <v>837</v>
      </c>
      <c r="B644">
        <f t="shared" ref="B644:AG644" si="946">(B642+B643)/B631</f>
        <v>106.12234691060661</v>
      </c>
      <c r="C644">
        <f t="shared" si="946"/>
        <v>106.13770116858268</v>
      </c>
      <c r="D644">
        <f t="shared" si="946"/>
        <v>106.13170152697249</v>
      </c>
      <c r="E644">
        <f t="shared" si="946"/>
        <v>106.13138856761454</v>
      </c>
      <c r="F644">
        <f t="shared" si="946"/>
        <v>106.1262165147685</v>
      </c>
      <c r="G644">
        <f t="shared" si="946"/>
        <v>106.1244552043092</v>
      </c>
      <c r="H644">
        <f t="shared" si="946"/>
        <v>106.12890332519174</v>
      </c>
      <c r="I644">
        <f t="shared" si="946"/>
        <v>106.13102985595349</v>
      </c>
      <c r="J644">
        <f t="shared" si="946"/>
        <v>106.11943823936841</v>
      </c>
      <c r="K644">
        <f t="shared" si="946"/>
        <v>106.13034415706511</v>
      </c>
      <c r="L644">
        <f t="shared" si="946"/>
        <v>106.16124034140378</v>
      </c>
      <c r="M644">
        <f t="shared" si="946"/>
        <v>106.12710162199269</v>
      </c>
      <c r="N644">
        <f t="shared" si="946"/>
        <v>105.66094652624008</v>
      </c>
      <c r="O644">
        <f t="shared" si="946"/>
        <v>106.12710162199269</v>
      </c>
      <c r="P644">
        <f t="shared" si="946"/>
        <v>106.5931517406008</v>
      </c>
      <c r="Q644">
        <f t="shared" si="946"/>
        <v>106.12710162199269</v>
      </c>
      <c r="R644">
        <f t="shared" si="946"/>
        <v>107.06185857433937</v>
      </c>
      <c r="S644">
        <f t="shared" si="946"/>
        <v>107.90751259667326</v>
      </c>
      <c r="T644">
        <f t="shared" si="946"/>
        <v>106.12710162199269</v>
      </c>
      <c r="U644">
        <f t="shared" si="946"/>
        <v>104.14208709391616</v>
      </c>
      <c r="V644">
        <f t="shared" si="946"/>
        <v>104.14208709391616</v>
      </c>
      <c r="W644">
        <f t="shared" si="946"/>
        <v>106.12710162199269</v>
      </c>
      <c r="X644">
        <f t="shared" si="946"/>
        <v>106.12710162199269</v>
      </c>
      <c r="Y644">
        <f t="shared" si="946"/>
        <v>106.12710162199269</v>
      </c>
      <c r="Z644">
        <f t="shared" si="946"/>
        <v>103.33739745413273</v>
      </c>
      <c r="AA644">
        <f t="shared" si="946"/>
        <v>90.952870483165725</v>
      </c>
      <c r="AB644">
        <f t="shared" si="946"/>
        <v>105.1473633515217</v>
      </c>
      <c r="AC644">
        <f t="shared" si="946"/>
        <v>120.25776449079048</v>
      </c>
      <c r="AD644">
        <f t="shared" si="946"/>
        <v>107.46546610436096</v>
      </c>
      <c r="AE644">
        <f t="shared" si="946"/>
        <v>106.12710162199269</v>
      </c>
      <c r="AF644">
        <f t="shared" si="946"/>
        <v>106.12710162199269</v>
      </c>
      <c r="AG644">
        <f t="shared" si="946"/>
        <v>106.12710162199269</v>
      </c>
      <c r="AH644">
        <f t="shared" ref="AH644:BH644" si="947">(AH642+AH643)/AH631</f>
        <v>106.12710162199269</v>
      </c>
      <c r="AI644">
        <f t="shared" si="947"/>
        <v>107.32282961682222</v>
      </c>
      <c r="AJ644">
        <f t="shared" si="947"/>
        <v>106.12710162199269</v>
      </c>
      <c r="AK644">
        <f t="shared" si="947"/>
        <v>107.33869300533679</v>
      </c>
      <c r="AL644">
        <f t="shared" si="947"/>
        <v>104.03232068841923</v>
      </c>
      <c r="AM644">
        <f t="shared" si="947"/>
        <v>107.11204304983498</v>
      </c>
      <c r="AN644">
        <f t="shared" si="947"/>
        <v>104.56048520486834</v>
      </c>
      <c r="AO644">
        <f t="shared" si="947"/>
        <v>106.86273630681205</v>
      </c>
      <c r="AP644">
        <f t="shared" si="947"/>
        <v>103.66198335306181</v>
      </c>
      <c r="AQ644">
        <f t="shared" si="947"/>
        <v>106.12710162199269</v>
      </c>
      <c r="AR644">
        <f t="shared" si="947"/>
        <v>101.66320363297412</v>
      </c>
      <c r="AS644">
        <f t="shared" si="947"/>
        <v>105.16279474554858</v>
      </c>
      <c r="AT644">
        <f t="shared" si="947"/>
        <v>106.12710162199269</v>
      </c>
      <c r="AU644">
        <f t="shared" si="947"/>
        <v>106.12710162199269</v>
      </c>
      <c r="AV644">
        <f t="shared" si="947"/>
        <v>106.12710162199269</v>
      </c>
      <c r="AW644">
        <f t="shared" si="947"/>
        <v>106.12710162199269</v>
      </c>
      <c r="AX644">
        <f t="shared" si="947"/>
        <v>106.12710162199269</v>
      </c>
      <c r="AY644">
        <f t="shared" si="947"/>
        <v>106.12710162199269</v>
      </c>
      <c r="AZ644">
        <f t="shared" si="947"/>
        <v>106.12710162199269</v>
      </c>
      <c r="BA644">
        <f t="shared" si="947"/>
        <v>106.12710162199269</v>
      </c>
      <c r="BB644">
        <f t="shared" si="947"/>
        <v>106.12710162199269</v>
      </c>
      <c r="BC644">
        <f t="shared" si="947"/>
        <v>105.42662250815546</v>
      </c>
      <c r="BD644">
        <f t="shared" si="947"/>
        <v>105.32808336510028</v>
      </c>
      <c r="BE644">
        <f t="shared" si="947"/>
        <v>106.12710162199269</v>
      </c>
      <c r="BF644">
        <f t="shared" si="947"/>
        <v>106.12710162199269</v>
      </c>
      <c r="BG644">
        <f t="shared" si="947"/>
        <v>106.12710162199269</v>
      </c>
      <c r="BH644">
        <f t="shared" si="947"/>
        <v>106.12710162199269</v>
      </c>
    </row>
    <row r="645" spans="1:60" x14ac:dyDescent="0.25">
      <c r="A645" t="s">
        <v>850</v>
      </c>
      <c r="B645">
        <f t="shared" ref="B645:AG645" si="948">(B634-B639)/(B640-B639)*(B638-B637)+B637</f>
        <v>2.5391935478507484</v>
      </c>
      <c r="C645">
        <f t="shared" si="948"/>
        <v>2.5390018310377549</v>
      </c>
      <c r="D645">
        <f t="shared" si="948"/>
        <v>2.5391935478507484</v>
      </c>
      <c r="E645">
        <f t="shared" si="948"/>
        <v>2.5388771751655925</v>
      </c>
      <c r="F645">
        <f t="shared" si="948"/>
        <v>2.5392882602029476</v>
      </c>
      <c r="G645">
        <f t="shared" si="948"/>
        <v>2.5392882602029476</v>
      </c>
      <c r="H645">
        <f t="shared" si="948"/>
        <v>2.5394961889482826</v>
      </c>
      <c r="I645">
        <f t="shared" si="948"/>
        <v>2.5394175404496058</v>
      </c>
      <c r="J645">
        <f t="shared" si="948"/>
        <v>2.539122357025986</v>
      </c>
      <c r="K645">
        <f t="shared" si="948"/>
        <v>2.5391935478507484</v>
      </c>
      <c r="L645">
        <f t="shared" si="948"/>
        <v>2.5391935478507484</v>
      </c>
      <c r="M645">
        <f t="shared" si="948"/>
        <v>2.5391935478507484</v>
      </c>
      <c r="N645">
        <f t="shared" si="948"/>
        <v>2.5391935478507484</v>
      </c>
      <c r="O645">
        <f t="shared" si="948"/>
        <v>2.5391935478507484</v>
      </c>
      <c r="P645">
        <f t="shared" si="948"/>
        <v>2.5391935478507484</v>
      </c>
      <c r="Q645">
        <f t="shared" si="948"/>
        <v>2.5391935478507484</v>
      </c>
      <c r="R645">
        <f t="shared" si="948"/>
        <v>2.558603646057894</v>
      </c>
      <c r="S645">
        <f t="shared" si="948"/>
        <v>2.5761960851875587</v>
      </c>
      <c r="T645">
        <f t="shared" si="948"/>
        <v>2.5391935478507484</v>
      </c>
      <c r="U645">
        <f t="shared" si="948"/>
        <v>2.61360842975557</v>
      </c>
      <c r="V645">
        <f t="shared" si="948"/>
        <v>2.61360842975557</v>
      </c>
      <c r="W645">
        <f t="shared" si="948"/>
        <v>2.5391935478507484</v>
      </c>
      <c r="X645">
        <f t="shared" si="948"/>
        <v>2.5391935478507484</v>
      </c>
      <c r="Y645">
        <f t="shared" si="948"/>
        <v>2.5391935478507484</v>
      </c>
      <c r="Z645">
        <f t="shared" si="948"/>
        <v>2.4814416851773391</v>
      </c>
      <c r="AA645">
        <f t="shared" si="948"/>
        <v>2.1161981486506796</v>
      </c>
      <c r="AB645">
        <f t="shared" si="948"/>
        <v>2.5188706453261629</v>
      </c>
      <c r="AC645">
        <f t="shared" si="948"/>
        <v>2.5391935478507484</v>
      </c>
      <c r="AD645">
        <f t="shared" si="948"/>
        <v>2.5391935478507484</v>
      </c>
      <c r="AE645">
        <f t="shared" si="948"/>
        <v>2.5391935478507484</v>
      </c>
      <c r="AF645">
        <f t="shared" si="948"/>
        <v>2.5391935478507484</v>
      </c>
      <c r="AG645">
        <f t="shared" si="948"/>
        <v>2.5391935478507484</v>
      </c>
      <c r="AH645">
        <f t="shared" ref="AH645:BH645" si="949">(AH634-AH639)/(AH640-AH639)*(AH638-AH637)+AH637</f>
        <v>2.5391935478507484</v>
      </c>
      <c r="AI645">
        <f t="shared" si="949"/>
        <v>2.5391935478507484</v>
      </c>
      <c r="AJ645">
        <f t="shared" si="949"/>
        <v>2.5391935478507484</v>
      </c>
      <c r="AK645">
        <f t="shared" si="949"/>
        <v>2.5391935478507484</v>
      </c>
      <c r="AL645">
        <f t="shared" si="949"/>
        <v>2.5391935478507484</v>
      </c>
      <c r="AM645">
        <f t="shared" si="949"/>
        <v>2.5251532701392212</v>
      </c>
      <c r="AN645">
        <f t="shared" si="949"/>
        <v>2.5391935478507484</v>
      </c>
      <c r="AO645">
        <f t="shared" si="949"/>
        <v>2.5286813639554007</v>
      </c>
      <c r="AP645">
        <f t="shared" si="949"/>
        <v>2.5391935478507484</v>
      </c>
      <c r="AQ645">
        <f t="shared" si="949"/>
        <v>2.5391935478507484</v>
      </c>
      <c r="AR645">
        <f t="shared" si="949"/>
        <v>2.4567020114697526</v>
      </c>
      <c r="AS645">
        <f t="shared" si="949"/>
        <v>2.468279848143907</v>
      </c>
      <c r="AT645">
        <f t="shared" si="949"/>
        <v>2.5391935478507484</v>
      </c>
      <c r="AU645">
        <f t="shared" si="949"/>
        <v>2.5391935478507484</v>
      </c>
      <c r="AV645">
        <f t="shared" si="949"/>
        <v>2.5391935478507484</v>
      </c>
      <c r="AW645">
        <f t="shared" si="949"/>
        <v>2.5391935478507484</v>
      </c>
      <c r="AX645">
        <f t="shared" si="949"/>
        <v>2.5391935478507484</v>
      </c>
      <c r="AY645">
        <f t="shared" si="949"/>
        <v>2.5391935478507484</v>
      </c>
      <c r="AZ645">
        <f t="shared" si="949"/>
        <v>2.5391935478507484</v>
      </c>
      <c r="BA645">
        <f t="shared" si="949"/>
        <v>2.5391935478507484</v>
      </c>
      <c r="BB645">
        <f t="shared" si="949"/>
        <v>2.5391935478507484</v>
      </c>
      <c r="BC645">
        <f t="shared" si="949"/>
        <v>2.5216360206817159</v>
      </c>
      <c r="BD645">
        <f t="shared" si="949"/>
        <v>2.5191764246369317</v>
      </c>
      <c r="BE645">
        <f t="shared" si="949"/>
        <v>2.5391935478507484</v>
      </c>
      <c r="BF645">
        <f t="shared" si="949"/>
        <v>2.5391935478507484</v>
      </c>
      <c r="BG645">
        <f t="shared" si="949"/>
        <v>2.5391935478507484</v>
      </c>
      <c r="BH645">
        <f t="shared" si="949"/>
        <v>2.5391935478507484</v>
      </c>
    </row>
    <row r="646" spans="1:60" x14ac:dyDescent="0.25">
      <c r="A646" t="s">
        <v>849</v>
      </c>
      <c r="B646">
        <f t="shared" ref="B646:AG646" si="950">B645*B$90+25-RelentlessStrikes*B634</f>
        <v>126.56774191402994</v>
      </c>
      <c r="C646">
        <f t="shared" si="950"/>
        <v>126.5600732415102</v>
      </c>
      <c r="D646">
        <f t="shared" si="950"/>
        <v>126.56774191402994</v>
      </c>
      <c r="E646">
        <f t="shared" si="950"/>
        <v>126.55508700662369</v>
      </c>
      <c r="F646">
        <f t="shared" si="950"/>
        <v>126.57153040811791</v>
      </c>
      <c r="G646">
        <f t="shared" si="950"/>
        <v>126.57153040811791</v>
      </c>
      <c r="H646">
        <f t="shared" si="950"/>
        <v>126.58681994140979</v>
      </c>
      <c r="I646">
        <f t="shared" si="950"/>
        <v>126.58367378552717</v>
      </c>
      <c r="J646">
        <f t="shared" si="950"/>
        <v>126.56489428103944</v>
      </c>
      <c r="K646">
        <f t="shared" si="950"/>
        <v>126.56774191402994</v>
      </c>
      <c r="L646">
        <f t="shared" si="950"/>
        <v>126.56774191402994</v>
      </c>
      <c r="M646">
        <f t="shared" si="950"/>
        <v>126.56774191402994</v>
      </c>
      <c r="N646">
        <f t="shared" si="950"/>
        <v>126.56774191402994</v>
      </c>
      <c r="O646">
        <f t="shared" si="950"/>
        <v>126.56774191402994</v>
      </c>
      <c r="P646">
        <f t="shared" si="950"/>
        <v>126.56774191402994</v>
      </c>
      <c r="Q646">
        <f t="shared" si="950"/>
        <v>126.56774191402994</v>
      </c>
      <c r="R646">
        <f t="shared" si="950"/>
        <v>127.34414584231575</v>
      </c>
      <c r="S646">
        <f t="shared" si="950"/>
        <v>128.04784340750234</v>
      </c>
      <c r="T646">
        <f t="shared" si="950"/>
        <v>126.56774191402994</v>
      </c>
      <c r="U646">
        <f t="shared" si="950"/>
        <v>129.54433719022279</v>
      </c>
      <c r="V646">
        <f t="shared" si="950"/>
        <v>129.54433719022279</v>
      </c>
      <c r="W646">
        <f t="shared" si="950"/>
        <v>126.56774191402994</v>
      </c>
      <c r="X646">
        <f t="shared" si="950"/>
        <v>126.56774191402994</v>
      </c>
      <c r="Y646">
        <f t="shared" si="950"/>
        <v>126.56774191402994</v>
      </c>
      <c r="Z646">
        <f t="shared" si="950"/>
        <v>124.25766740709356</v>
      </c>
      <c r="AA646">
        <f t="shared" si="950"/>
        <v>109.64792594602719</v>
      </c>
      <c r="AB646">
        <f t="shared" si="950"/>
        <v>125.75482581304652</v>
      </c>
      <c r="AC646">
        <f t="shared" si="950"/>
        <v>126.56774191402994</v>
      </c>
      <c r="AD646">
        <f t="shared" si="950"/>
        <v>126.56774191402994</v>
      </c>
      <c r="AE646">
        <f t="shared" si="950"/>
        <v>126.56774191402994</v>
      </c>
      <c r="AF646">
        <f t="shared" si="950"/>
        <v>126.56774191402994</v>
      </c>
      <c r="AG646">
        <f t="shared" si="950"/>
        <v>126.56774191402994</v>
      </c>
      <c r="AH646">
        <f t="shared" ref="AH646:BH646" si="951">AH645*AH$90+25-RelentlessStrikes*AH634</f>
        <v>126.56774191402994</v>
      </c>
      <c r="AI646">
        <f t="shared" si="951"/>
        <v>126.56774191402994</v>
      </c>
      <c r="AJ646">
        <f t="shared" si="951"/>
        <v>126.56774191402994</v>
      </c>
      <c r="AK646">
        <f t="shared" si="951"/>
        <v>126.56774191402994</v>
      </c>
      <c r="AL646">
        <f t="shared" si="951"/>
        <v>126.56774191402994</v>
      </c>
      <c r="AM646">
        <f t="shared" si="951"/>
        <v>126.00613080556884</v>
      </c>
      <c r="AN646">
        <f t="shared" si="951"/>
        <v>126.56774191402994</v>
      </c>
      <c r="AO646">
        <f t="shared" si="951"/>
        <v>126.14725455821602</v>
      </c>
      <c r="AP646">
        <f t="shared" si="951"/>
        <v>126.56774191402994</v>
      </c>
      <c r="AQ646">
        <f t="shared" si="951"/>
        <v>126.56774191402994</v>
      </c>
      <c r="AR646">
        <f t="shared" si="951"/>
        <v>123.26808045879011</v>
      </c>
      <c r="AS646">
        <f t="shared" si="951"/>
        <v>123.73119392575629</v>
      </c>
      <c r="AT646">
        <f t="shared" si="951"/>
        <v>126.56774191402994</v>
      </c>
      <c r="AU646">
        <f t="shared" si="951"/>
        <v>126.56774191402994</v>
      </c>
      <c r="AV646">
        <f t="shared" si="951"/>
        <v>126.56774191402994</v>
      </c>
      <c r="AW646">
        <f t="shared" si="951"/>
        <v>126.56774191402994</v>
      </c>
      <c r="AX646">
        <f t="shared" si="951"/>
        <v>126.56774191402994</v>
      </c>
      <c r="AY646">
        <f t="shared" si="951"/>
        <v>126.56774191402994</v>
      </c>
      <c r="AZ646">
        <f t="shared" si="951"/>
        <v>126.56774191402994</v>
      </c>
      <c r="BA646">
        <f t="shared" si="951"/>
        <v>126.56774191402994</v>
      </c>
      <c r="BB646">
        <f t="shared" si="951"/>
        <v>126.56774191402994</v>
      </c>
      <c r="BC646">
        <f t="shared" si="951"/>
        <v>125.86544082726863</v>
      </c>
      <c r="BD646">
        <f t="shared" si="951"/>
        <v>125.76705698547727</v>
      </c>
      <c r="BE646">
        <f t="shared" si="951"/>
        <v>126.56774191402994</v>
      </c>
      <c r="BF646">
        <f t="shared" si="951"/>
        <v>126.56774191402994</v>
      </c>
      <c r="BG646">
        <f t="shared" si="951"/>
        <v>126.56774191402994</v>
      </c>
      <c r="BH646">
        <f t="shared" si="951"/>
        <v>126.56774191402994</v>
      </c>
    </row>
    <row r="647" spans="1:60" x14ac:dyDescent="0.25">
      <c r="A647" t="s">
        <v>851</v>
      </c>
      <c r="B647">
        <f t="shared" ref="B647:AG647" si="952">B631*B556</f>
        <v>361.75823911498861</v>
      </c>
      <c r="C647">
        <f t="shared" si="952"/>
        <v>361.75216673182433</v>
      </c>
      <c r="D647">
        <f t="shared" si="952"/>
        <v>361.75823911498861</v>
      </c>
      <c r="E647">
        <f t="shared" si="952"/>
        <v>361.74821825770493</v>
      </c>
      <c r="F647">
        <f t="shared" si="952"/>
        <v>361.7270228476425</v>
      </c>
      <c r="G647">
        <f t="shared" si="952"/>
        <v>361.7270228476425</v>
      </c>
      <c r="H647">
        <f t="shared" si="952"/>
        <v>361.73513581999913</v>
      </c>
      <c r="I647">
        <f t="shared" si="952"/>
        <v>361.73132251798097</v>
      </c>
      <c r="J647">
        <f t="shared" si="952"/>
        <v>361.78170668642383</v>
      </c>
      <c r="K647">
        <f t="shared" si="952"/>
        <v>361.75823911498861</v>
      </c>
      <c r="L647">
        <f t="shared" si="952"/>
        <v>361.75823911498861</v>
      </c>
      <c r="M647">
        <f t="shared" si="952"/>
        <v>361.75823911498861</v>
      </c>
      <c r="N647">
        <f t="shared" si="952"/>
        <v>361.75823911498861</v>
      </c>
      <c r="O647">
        <f t="shared" si="952"/>
        <v>361.75823911498861</v>
      </c>
      <c r="P647">
        <f t="shared" si="952"/>
        <v>361.75823911498861</v>
      </c>
      <c r="Q647">
        <f t="shared" si="952"/>
        <v>361.75823911498861</v>
      </c>
      <c r="R647">
        <f t="shared" si="952"/>
        <v>355.47831864632911</v>
      </c>
      <c r="S647">
        <f t="shared" si="952"/>
        <v>349.98338823625215</v>
      </c>
      <c r="T647">
        <f t="shared" si="952"/>
        <v>361.75823911498861</v>
      </c>
      <c r="U647">
        <f t="shared" si="952"/>
        <v>364.09309559839323</v>
      </c>
      <c r="V647">
        <f t="shared" si="952"/>
        <v>364.09309559839323</v>
      </c>
      <c r="W647">
        <f t="shared" si="952"/>
        <v>361.75823911498861</v>
      </c>
      <c r="X647">
        <f t="shared" si="952"/>
        <v>361.75823911498861</v>
      </c>
      <c r="Y647">
        <f t="shared" si="952"/>
        <v>361.75823911498861</v>
      </c>
      <c r="Z647">
        <f t="shared" si="952"/>
        <v>381.92217354121794</v>
      </c>
      <c r="AA647">
        <f t="shared" si="952"/>
        <v>349.8750171619929</v>
      </c>
      <c r="AB647">
        <f t="shared" si="952"/>
        <v>368.59157244832187</v>
      </c>
      <c r="AC647">
        <f t="shared" si="952"/>
        <v>361.75823911498861</v>
      </c>
      <c r="AD647">
        <f t="shared" si="952"/>
        <v>361.75823911498861</v>
      </c>
      <c r="AE647">
        <f t="shared" si="952"/>
        <v>361.75823911498861</v>
      </c>
      <c r="AF647">
        <f t="shared" si="952"/>
        <v>361.75823911498861</v>
      </c>
      <c r="AG647">
        <f t="shared" si="952"/>
        <v>361.75823911498861</v>
      </c>
      <c r="AH647">
        <f t="shared" ref="AH647:BH647" si="953">AH631*AH556</f>
        <v>361.75823911498861</v>
      </c>
      <c r="AI647">
        <f t="shared" si="953"/>
        <v>361.75823911498861</v>
      </c>
      <c r="AJ647">
        <f t="shared" si="953"/>
        <v>361.75823911498861</v>
      </c>
      <c r="AK647">
        <f t="shared" si="953"/>
        <v>361.75823911498861</v>
      </c>
      <c r="AL647">
        <f t="shared" si="953"/>
        <v>361.75823911498861</v>
      </c>
      <c r="AM647">
        <f t="shared" si="953"/>
        <v>361.74546124660333</v>
      </c>
      <c r="AN647">
        <f t="shared" si="953"/>
        <v>361.75823911498861</v>
      </c>
      <c r="AO647">
        <f t="shared" si="953"/>
        <v>361.74848161659781</v>
      </c>
      <c r="AP647">
        <f t="shared" si="953"/>
        <v>361.75823911498861</v>
      </c>
      <c r="AQ647">
        <f t="shared" si="953"/>
        <v>361.75823911498861</v>
      </c>
      <c r="AR647">
        <f t="shared" si="953"/>
        <v>353.75823911498861</v>
      </c>
      <c r="AS647">
        <f t="shared" si="953"/>
        <v>359.49147160863942</v>
      </c>
      <c r="AT647">
        <f t="shared" si="953"/>
        <v>361.75823911498861</v>
      </c>
      <c r="AU647">
        <f t="shared" si="953"/>
        <v>361.75823911498861</v>
      </c>
      <c r="AV647">
        <f t="shared" si="953"/>
        <v>361.75823911498861</v>
      </c>
      <c r="AW647">
        <f t="shared" si="953"/>
        <v>361.75823911498861</v>
      </c>
      <c r="AX647">
        <f t="shared" si="953"/>
        <v>361.75823911498861</v>
      </c>
      <c r="AY647">
        <f t="shared" si="953"/>
        <v>361.75823911498861</v>
      </c>
      <c r="AZ647">
        <f t="shared" si="953"/>
        <v>361.75823911498861</v>
      </c>
      <c r="BA647">
        <f t="shared" si="953"/>
        <v>361.75823911498861</v>
      </c>
      <c r="BB647">
        <f t="shared" si="953"/>
        <v>361.75823911498861</v>
      </c>
      <c r="BC647">
        <f t="shared" si="953"/>
        <v>367.6456645543567</v>
      </c>
      <c r="BD647">
        <f t="shared" si="953"/>
        <v>368.48672533140939</v>
      </c>
      <c r="BE647">
        <f t="shared" si="953"/>
        <v>361.75823911498861</v>
      </c>
      <c r="BF647">
        <f t="shared" si="953"/>
        <v>361.75823911498861</v>
      </c>
      <c r="BG647">
        <f t="shared" si="953"/>
        <v>361.75823911498861</v>
      </c>
      <c r="BH647">
        <f t="shared" si="953"/>
        <v>361.75823911498861</v>
      </c>
    </row>
    <row r="648" spans="1:60" x14ac:dyDescent="0.25">
      <c r="A648" t="s">
        <v>852</v>
      </c>
      <c r="B648">
        <f t="shared" ref="B648:AG648" si="954">B647-B646-B618</f>
        <v>67.549097902746496</v>
      </c>
      <c r="C648">
        <f t="shared" si="954"/>
        <v>67.556766575266209</v>
      </c>
      <c r="D648">
        <f t="shared" si="954"/>
        <v>67.549097902746496</v>
      </c>
      <c r="E648">
        <f t="shared" si="954"/>
        <v>67.561752810152683</v>
      </c>
      <c r="F648">
        <f t="shared" si="954"/>
        <v>67.514093141312429</v>
      </c>
      <c r="G648">
        <f t="shared" si="954"/>
        <v>67.514093141312429</v>
      </c>
      <c r="H648">
        <f t="shared" si="954"/>
        <v>67.489499151096339</v>
      </c>
      <c r="I648">
        <f t="shared" si="954"/>
        <v>67.496458608997017</v>
      </c>
      <c r="J648">
        <f t="shared" si="954"/>
        <v>67.57541310717221</v>
      </c>
      <c r="K648">
        <f t="shared" si="954"/>
        <v>67.549097902746496</v>
      </c>
      <c r="L648">
        <f t="shared" si="954"/>
        <v>67.549097902746496</v>
      </c>
      <c r="M648">
        <f t="shared" si="954"/>
        <v>67.549097902746496</v>
      </c>
      <c r="N648">
        <f t="shared" si="954"/>
        <v>67.549097902746496</v>
      </c>
      <c r="O648">
        <f t="shared" si="954"/>
        <v>67.549097902746496</v>
      </c>
      <c r="P648">
        <f t="shared" si="954"/>
        <v>67.549097902746496</v>
      </c>
      <c r="Q648">
        <f t="shared" si="954"/>
        <v>67.549097902746496</v>
      </c>
      <c r="R648">
        <f t="shared" si="954"/>
        <v>60.492773505801182</v>
      </c>
      <c r="S648">
        <f t="shared" si="954"/>
        <v>54.294145530537634</v>
      </c>
      <c r="T648">
        <f t="shared" si="954"/>
        <v>67.549097902746496</v>
      </c>
      <c r="U648">
        <f t="shared" si="954"/>
        <v>64.572502626553614</v>
      </c>
      <c r="V648">
        <f t="shared" si="954"/>
        <v>64.572502626553614</v>
      </c>
      <c r="W648">
        <f t="shared" si="954"/>
        <v>67.549097902746496</v>
      </c>
      <c r="X648">
        <f t="shared" si="954"/>
        <v>67.549097902746496</v>
      </c>
      <c r="Y648">
        <f t="shared" si="954"/>
        <v>67.549097902746496</v>
      </c>
      <c r="Z648">
        <f t="shared" si="954"/>
        <v>90.023106835912216</v>
      </c>
      <c r="AA648">
        <f t="shared" si="954"/>
        <v>84.468913870749248</v>
      </c>
      <c r="AB648">
        <f t="shared" si="954"/>
        <v>75.195347337063168</v>
      </c>
      <c r="AC648">
        <f t="shared" si="954"/>
        <v>67.549097902746496</v>
      </c>
      <c r="AD648">
        <f t="shared" si="954"/>
        <v>67.549097902746496</v>
      </c>
      <c r="AE648">
        <f t="shared" si="954"/>
        <v>67.549097902746496</v>
      </c>
      <c r="AF648">
        <f t="shared" si="954"/>
        <v>67.549097902746496</v>
      </c>
      <c r="AG648">
        <f t="shared" si="954"/>
        <v>67.549097902746496</v>
      </c>
      <c r="AH648">
        <f t="shared" ref="AH648:BH648" si="955">AH647-AH646-AH618</f>
        <v>67.549097902746496</v>
      </c>
      <c r="AI648">
        <f t="shared" si="955"/>
        <v>67.549097902746496</v>
      </c>
      <c r="AJ648">
        <f t="shared" si="955"/>
        <v>67.549097902746496</v>
      </c>
      <c r="AK648">
        <f t="shared" si="955"/>
        <v>67.549097902746496</v>
      </c>
      <c r="AL648">
        <f t="shared" si="955"/>
        <v>67.549097902746496</v>
      </c>
      <c r="AM648">
        <f t="shared" si="955"/>
        <v>68.505674773866076</v>
      </c>
      <c r="AN648">
        <f t="shared" si="955"/>
        <v>67.549097902746496</v>
      </c>
      <c r="AO648">
        <f t="shared" si="955"/>
        <v>68.264956825783742</v>
      </c>
      <c r="AP648">
        <f t="shared" si="955"/>
        <v>67.549097902746496</v>
      </c>
      <c r="AQ648">
        <f t="shared" si="955"/>
        <v>67.549097902746496</v>
      </c>
      <c r="AR648">
        <f t="shared" si="955"/>
        <v>70.848759357986324</v>
      </c>
      <c r="AS648">
        <f t="shared" si="955"/>
        <v>70.385645891020147</v>
      </c>
      <c r="AT648">
        <f t="shared" si="955"/>
        <v>67.549097902746496</v>
      </c>
      <c r="AU648">
        <f t="shared" si="955"/>
        <v>67.549097902746496</v>
      </c>
      <c r="AV648">
        <f t="shared" si="955"/>
        <v>67.549097902746496</v>
      </c>
      <c r="AW648">
        <f t="shared" si="955"/>
        <v>67.549097902746496</v>
      </c>
      <c r="AX648">
        <f t="shared" si="955"/>
        <v>67.549097902746496</v>
      </c>
      <c r="AY648">
        <f t="shared" si="955"/>
        <v>67.549097902746496</v>
      </c>
      <c r="AZ648">
        <f t="shared" si="955"/>
        <v>67.549097902746496</v>
      </c>
      <c r="BA648">
        <f t="shared" si="955"/>
        <v>67.549097902746496</v>
      </c>
      <c r="BB648">
        <f t="shared" si="955"/>
        <v>67.549097902746496</v>
      </c>
      <c r="BC648">
        <f t="shared" si="955"/>
        <v>74.138824428875893</v>
      </c>
      <c r="BD648">
        <f t="shared" si="955"/>
        <v>75.078269047719942</v>
      </c>
      <c r="BE648">
        <f t="shared" si="955"/>
        <v>67.549097902746496</v>
      </c>
      <c r="BF648">
        <f t="shared" si="955"/>
        <v>67.549097902746496</v>
      </c>
      <c r="BG648">
        <f t="shared" si="955"/>
        <v>67.549097902746496</v>
      </c>
      <c r="BH648">
        <f t="shared" si="955"/>
        <v>67.549097902746496</v>
      </c>
    </row>
    <row r="649" spans="1:60" x14ac:dyDescent="0.25">
      <c r="A649" t="s">
        <v>829</v>
      </c>
      <c r="B649">
        <f t="shared" ref="B649:AG649" si="956">B648/B594</f>
        <v>0.38025538061288128</v>
      </c>
      <c r="C649">
        <f t="shared" si="956"/>
        <v>0.38031155034592001</v>
      </c>
      <c r="D649">
        <f t="shared" si="956"/>
        <v>0.38025538061288128</v>
      </c>
      <c r="E649">
        <f t="shared" si="956"/>
        <v>0.38034807477790528</v>
      </c>
      <c r="F649">
        <f t="shared" si="956"/>
        <v>0.38005832766479397</v>
      </c>
      <c r="G649">
        <f t="shared" si="956"/>
        <v>0.38005832766479397</v>
      </c>
      <c r="H649">
        <f t="shared" si="956"/>
        <v>0.37987611044795111</v>
      </c>
      <c r="I649">
        <f t="shared" si="956"/>
        <v>0.3799381167223877</v>
      </c>
      <c r="J649">
        <f t="shared" si="956"/>
        <v>0.38040351727769972</v>
      </c>
      <c r="K649">
        <f t="shared" si="956"/>
        <v>0.38025538061288128</v>
      </c>
      <c r="L649">
        <f t="shared" si="956"/>
        <v>0.38025538061288128</v>
      </c>
      <c r="M649">
        <f t="shared" si="956"/>
        <v>0.38025538061288128</v>
      </c>
      <c r="N649">
        <f t="shared" si="956"/>
        <v>0.38025538061288128</v>
      </c>
      <c r="O649">
        <f t="shared" si="956"/>
        <v>0.38025538061288128</v>
      </c>
      <c r="P649">
        <f t="shared" si="956"/>
        <v>0.38025538061288128</v>
      </c>
      <c r="Q649">
        <f t="shared" si="956"/>
        <v>0.38025538061288128</v>
      </c>
      <c r="R649">
        <f t="shared" si="956"/>
        <v>0.34053308375628177</v>
      </c>
      <c r="S649">
        <f t="shared" si="956"/>
        <v>0.30563903315911373</v>
      </c>
      <c r="T649">
        <f t="shared" si="956"/>
        <v>0.38025538061288128</v>
      </c>
      <c r="U649">
        <f t="shared" si="956"/>
        <v>0.3587834536623869</v>
      </c>
      <c r="V649">
        <f t="shared" si="956"/>
        <v>0.3587834536623869</v>
      </c>
      <c r="W649">
        <f t="shared" si="956"/>
        <v>0.38025538061288128</v>
      </c>
      <c r="X649">
        <f t="shared" si="956"/>
        <v>0.38025538061288128</v>
      </c>
      <c r="Y649">
        <f t="shared" si="956"/>
        <v>0.38025538061288128</v>
      </c>
      <c r="Z649">
        <f t="shared" si="956"/>
        <v>0.50676873291674318</v>
      </c>
      <c r="AA649">
        <f t="shared" si="956"/>
        <v>0.50959123238203785</v>
      </c>
      <c r="AB649">
        <f t="shared" si="956"/>
        <v>0.42329855334470984</v>
      </c>
      <c r="AC649">
        <f t="shared" si="956"/>
        <v>0.38025538061288128</v>
      </c>
      <c r="AD649">
        <f t="shared" si="956"/>
        <v>0.38025538061288128</v>
      </c>
      <c r="AE649">
        <f t="shared" si="956"/>
        <v>0.38025538061288128</v>
      </c>
      <c r="AF649">
        <f t="shared" si="956"/>
        <v>0.38025538061288128</v>
      </c>
      <c r="AG649">
        <f t="shared" si="956"/>
        <v>0.38025538061288128</v>
      </c>
      <c r="AH649">
        <f t="shared" ref="AH649:BH649" si="957">AH648/AH594</f>
        <v>0.38025538061288128</v>
      </c>
      <c r="AI649">
        <f t="shared" si="957"/>
        <v>0.38025538061288128</v>
      </c>
      <c r="AJ649">
        <f t="shared" si="957"/>
        <v>0.38025538061288128</v>
      </c>
      <c r="AK649">
        <f t="shared" si="957"/>
        <v>0.38025538061288128</v>
      </c>
      <c r="AL649">
        <f t="shared" si="957"/>
        <v>0.38025538061288128</v>
      </c>
      <c r="AM649">
        <f t="shared" si="957"/>
        <v>0.3865274601259403</v>
      </c>
      <c r="AN649">
        <f t="shared" si="957"/>
        <v>0.38025538061288128</v>
      </c>
      <c r="AO649">
        <f t="shared" si="957"/>
        <v>0.38494638878017429</v>
      </c>
      <c r="AP649">
        <f t="shared" si="957"/>
        <v>0.38025538061288128</v>
      </c>
      <c r="AQ649">
        <f t="shared" si="957"/>
        <v>0.38025538061288128</v>
      </c>
      <c r="AR649">
        <f t="shared" si="957"/>
        <v>0.39883022559989123</v>
      </c>
      <c r="AS649">
        <f t="shared" si="957"/>
        <v>0.40134451130055571</v>
      </c>
      <c r="AT649">
        <f t="shared" si="957"/>
        <v>0.38025538061288128</v>
      </c>
      <c r="AU649">
        <f t="shared" si="957"/>
        <v>0.38025538061288128</v>
      </c>
      <c r="AV649">
        <f t="shared" si="957"/>
        <v>0.38025538061288128</v>
      </c>
      <c r="AW649">
        <f t="shared" si="957"/>
        <v>0.38025538061288128</v>
      </c>
      <c r="AX649">
        <f t="shared" si="957"/>
        <v>0.38025538061288128</v>
      </c>
      <c r="AY649">
        <f t="shared" si="957"/>
        <v>0.38025538061288128</v>
      </c>
      <c r="AZ649">
        <f t="shared" si="957"/>
        <v>0.38025538061288128</v>
      </c>
      <c r="BA649">
        <f t="shared" si="957"/>
        <v>0.38025538061288128</v>
      </c>
      <c r="BB649">
        <f t="shared" si="957"/>
        <v>0.38025538061288128</v>
      </c>
      <c r="BC649">
        <f t="shared" si="957"/>
        <v>0.41735104948377899</v>
      </c>
      <c r="BD649">
        <f t="shared" si="957"/>
        <v>0.42263948237473464</v>
      </c>
      <c r="BE649">
        <f t="shared" si="957"/>
        <v>0.38025538061288128</v>
      </c>
      <c r="BF649">
        <f t="shared" si="957"/>
        <v>0.38025538061288128</v>
      </c>
      <c r="BG649">
        <f t="shared" si="957"/>
        <v>0.38025538061288128</v>
      </c>
      <c r="BH649">
        <f t="shared" si="957"/>
        <v>0.38025538061288128</v>
      </c>
    </row>
    <row r="650" spans="1:60" x14ac:dyDescent="0.25">
      <c r="A650" t="s">
        <v>838</v>
      </c>
      <c r="B650">
        <f t="shared" ref="B650:AG650" si="958">B649*B593+B617+B645</f>
        <v>7.4612325198384433</v>
      </c>
      <c r="C650">
        <f t="shared" si="958"/>
        <v>7.4610315617429279</v>
      </c>
      <c r="D650">
        <f t="shared" si="958"/>
        <v>7.4612325198384433</v>
      </c>
      <c r="E650">
        <f t="shared" si="958"/>
        <v>7.4609008910119572</v>
      </c>
      <c r="F650">
        <f t="shared" si="958"/>
        <v>7.4606245344843671</v>
      </c>
      <c r="G650">
        <f t="shared" si="958"/>
        <v>7.4606245344843671</v>
      </c>
      <c r="H650">
        <f t="shared" si="958"/>
        <v>7.4601826702600356</v>
      </c>
      <c r="I650">
        <f t="shared" si="958"/>
        <v>7.4603251383051319</v>
      </c>
      <c r="J650">
        <f t="shared" si="958"/>
        <v>7.4616895895426083</v>
      </c>
      <c r="K650">
        <f t="shared" si="958"/>
        <v>7.4612325198384433</v>
      </c>
      <c r="L650">
        <f t="shared" si="958"/>
        <v>7.4612325198384433</v>
      </c>
      <c r="M650">
        <f t="shared" si="958"/>
        <v>7.4612325198384433</v>
      </c>
      <c r="N650">
        <f t="shared" si="958"/>
        <v>7.4612325198384433</v>
      </c>
      <c r="O650">
        <f t="shared" si="958"/>
        <v>7.4612325198384433</v>
      </c>
      <c r="P650">
        <f t="shared" si="958"/>
        <v>7.4612325198384433</v>
      </c>
      <c r="Q650">
        <f t="shared" si="958"/>
        <v>7.4612325198384433</v>
      </c>
      <c r="R650">
        <f t="shared" si="958"/>
        <v>7.3389915178714817</v>
      </c>
      <c r="S650">
        <f t="shared" si="958"/>
        <v>7.2321505518920794</v>
      </c>
      <c r="T650">
        <f t="shared" si="958"/>
        <v>7.4612325198384433</v>
      </c>
      <c r="U650">
        <f t="shared" si="958"/>
        <v>7.5383918680052417</v>
      </c>
      <c r="V650">
        <f t="shared" si="958"/>
        <v>7.5383918680052417</v>
      </c>
      <c r="W650">
        <f t="shared" si="958"/>
        <v>7.4612325198384433</v>
      </c>
      <c r="X650">
        <f t="shared" si="958"/>
        <v>7.4612325198384433</v>
      </c>
      <c r="Y650">
        <f t="shared" si="958"/>
        <v>7.4612325198384433</v>
      </c>
      <c r="Z650">
        <f t="shared" si="958"/>
        <v>7.8546316972282986</v>
      </c>
      <c r="AA650">
        <f t="shared" si="958"/>
        <v>7.0509831007155395</v>
      </c>
      <c r="AB650">
        <f t="shared" si="958"/>
        <v>7.5944030770314255</v>
      </c>
      <c r="AC650">
        <f t="shared" si="958"/>
        <v>7.4612325198384433</v>
      </c>
      <c r="AD650">
        <f t="shared" si="958"/>
        <v>7.4612325198384433</v>
      </c>
      <c r="AE650">
        <f t="shared" si="958"/>
        <v>7.4612325198384433</v>
      </c>
      <c r="AF650">
        <f t="shared" si="958"/>
        <v>7.4612325198384433</v>
      </c>
      <c r="AG650">
        <f t="shared" si="958"/>
        <v>7.4612325198384433</v>
      </c>
      <c r="AH650">
        <f t="shared" ref="AH650:BH650" si="959">AH649*AH593+AH617+AH645</f>
        <v>7.4612325198384433</v>
      </c>
      <c r="AI650">
        <f t="shared" si="959"/>
        <v>7.4612325198384433</v>
      </c>
      <c r="AJ650">
        <f t="shared" si="959"/>
        <v>7.4612325198384433</v>
      </c>
      <c r="AK650">
        <f t="shared" si="959"/>
        <v>7.4612325198384433</v>
      </c>
      <c r="AL650">
        <f t="shared" si="959"/>
        <v>7.4612325198384433</v>
      </c>
      <c r="AM650">
        <f t="shared" si="959"/>
        <v>7.4554250035548861</v>
      </c>
      <c r="AN650">
        <f t="shared" si="959"/>
        <v>7.4612325198384433</v>
      </c>
      <c r="AO650">
        <f t="shared" si="959"/>
        <v>7.4568839502322932</v>
      </c>
      <c r="AP650">
        <f t="shared" si="959"/>
        <v>7.4612325198384433</v>
      </c>
      <c r="AQ650">
        <f t="shared" si="959"/>
        <v>7.4612325198384433</v>
      </c>
      <c r="AR650">
        <f t="shared" si="959"/>
        <v>7.4449795304748108</v>
      </c>
      <c r="AS650">
        <f t="shared" si="959"/>
        <v>7.3861103428279993</v>
      </c>
      <c r="AT650">
        <f t="shared" si="959"/>
        <v>7.4612325198384433</v>
      </c>
      <c r="AU650">
        <f t="shared" si="959"/>
        <v>7.4612325198384433</v>
      </c>
      <c r="AV650">
        <f t="shared" si="959"/>
        <v>7.4612325198384433</v>
      </c>
      <c r="AW650">
        <f t="shared" si="959"/>
        <v>7.4612325198384433</v>
      </c>
      <c r="AX650">
        <f t="shared" si="959"/>
        <v>7.4612325198384433</v>
      </c>
      <c r="AY650">
        <f t="shared" si="959"/>
        <v>7.4612325198384433</v>
      </c>
      <c r="AZ650">
        <f t="shared" si="959"/>
        <v>7.4612325198384433</v>
      </c>
      <c r="BA650">
        <f t="shared" si="959"/>
        <v>7.4612325198384433</v>
      </c>
      <c r="BB650">
        <f t="shared" si="959"/>
        <v>7.4612325198384433</v>
      </c>
      <c r="BC650">
        <f t="shared" si="959"/>
        <v>7.5759594455606107</v>
      </c>
      <c r="BD650">
        <f t="shared" si="959"/>
        <v>7.5923585862073422</v>
      </c>
      <c r="BE650">
        <f t="shared" si="959"/>
        <v>7.4612325198384433</v>
      </c>
      <c r="BF650">
        <f t="shared" si="959"/>
        <v>7.4612325198384433</v>
      </c>
      <c r="BG650">
        <f t="shared" si="959"/>
        <v>7.4612325198384433</v>
      </c>
      <c r="BH650">
        <f t="shared" si="959"/>
        <v>7.4612325198384433</v>
      </c>
    </row>
    <row r="652" spans="1:60" x14ac:dyDescent="0.25">
      <c r="A652" t="s">
        <v>853</v>
      </c>
      <c r="B652">
        <f>IF(B623&lt;B644,1,DisallowHighRupture)</f>
        <v>1</v>
      </c>
      <c r="C652">
        <f>IF(C623&lt;C644,1,DisallowHighRupture)</f>
        <v>1</v>
      </c>
      <c r="D652">
        <f>IF(D623&lt;D644,1,DisallowHighRupture)</f>
        <v>1</v>
      </c>
      <c r="E652">
        <f>IF(E623&lt;E644,1,DisallowHighRupture)</f>
        <v>1</v>
      </c>
      <c r="F652">
        <f>IF(F623&lt;F644,1,DisallowHighRupture)</f>
        <v>1</v>
      </c>
      <c r="G652">
        <f>IF(G623&lt;G644,1,DisallowHighRupture)</f>
        <v>1</v>
      </c>
      <c r="H652">
        <f>IF(H623&lt;H644,1,DisallowHighRupture)</f>
        <v>1</v>
      </c>
      <c r="I652">
        <f>IF(I623&lt;I644,1,DisallowHighRupture)</f>
        <v>1</v>
      </c>
      <c r="J652">
        <f>IF(J623&lt;J644,1,DisallowHighRupture)</f>
        <v>1</v>
      </c>
      <c r="K652">
        <f>IF(K623&lt;K644,1,DisallowHighRupture)</f>
        <v>1</v>
      </c>
      <c r="L652">
        <f>IF(L623&lt;L644,1,DisallowHighRupture)</f>
        <v>1</v>
      </c>
      <c r="M652">
        <f>IF(M623&lt;M644,1,DisallowHighRupture)</f>
        <v>1</v>
      </c>
      <c r="N652">
        <f>IF(N623&lt;N644,1,DisallowHighRupture)</f>
        <v>1</v>
      </c>
      <c r="O652">
        <f>IF(O623&lt;O644,1,DisallowHighRupture)</f>
        <v>1</v>
      </c>
      <c r="P652">
        <f>IF(P623&lt;P644,1,DisallowHighRupture)</f>
        <v>1</v>
      </c>
      <c r="Q652">
        <f>IF(Q623&lt;Q644,1,DisallowHighRupture)</f>
        <v>1</v>
      </c>
      <c r="R652">
        <f>IF(R623&lt;R644,1,DisallowHighRupture)</f>
        <v>1</v>
      </c>
      <c r="S652">
        <f>IF(S623&lt;S644,1,DisallowHighRupture)</f>
        <v>1</v>
      </c>
      <c r="T652">
        <f>IF(T623&lt;T644,1,DisallowHighRupture)</f>
        <v>1</v>
      </c>
      <c r="U652">
        <f>IF(U623&lt;U644,1,DisallowHighRupture)</f>
        <v>1</v>
      </c>
      <c r="V652">
        <f>IF(V623&lt;V644,1,DisallowHighRupture)</f>
        <v>1</v>
      </c>
      <c r="W652">
        <f>IF(W623&lt;W644,1,DisallowHighRupture)</f>
        <v>1</v>
      </c>
      <c r="X652">
        <f>IF(X623&lt;X644,1,DisallowHighRupture)</f>
        <v>1</v>
      </c>
      <c r="Y652">
        <f>IF(Y623&lt;Y644,1,DisallowHighRupture)</f>
        <v>1</v>
      </c>
      <c r="Z652">
        <f>IF(Z623&lt;Z644,1,DisallowHighRupture)</f>
        <v>1</v>
      </c>
      <c r="AA652">
        <f>IF(AA623&lt;AA644,1,DisallowHighRupture)</f>
        <v>1</v>
      </c>
      <c r="AB652">
        <f>IF(AB623&lt;AB644,1,DisallowHighRupture)</f>
        <v>1</v>
      </c>
      <c r="AC652">
        <f>IF(AC623&lt;AC644,1,DisallowHighRupture)</f>
        <v>1</v>
      </c>
      <c r="AD652">
        <f>IF(AD623&lt;AD644,1,DisallowHighRupture)</f>
        <v>1</v>
      </c>
      <c r="AE652">
        <f>IF(AE623&lt;AE644,1,DisallowHighRupture)</f>
        <v>1</v>
      </c>
      <c r="AF652">
        <f>IF(AF623&lt;AF644,1,DisallowHighRupture)</f>
        <v>1</v>
      </c>
      <c r="AG652">
        <f>IF(AG623&lt;AG644,1,DisallowHighRupture)</f>
        <v>1</v>
      </c>
      <c r="AH652">
        <f>IF(AH623&lt;AH644,1,DisallowHighRupture)</f>
        <v>1</v>
      </c>
      <c r="AI652">
        <f>IF(AI623&lt;AI644,1,DisallowHighRupture)</f>
        <v>1</v>
      </c>
      <c r="AJ652">
        <f>IF(AJ623&lt;AJ644,1,DisallowHighRupture)</f>
        <v>1</v>
      </c>
      <c r="AK652">
        <f>IF(AK623&lt;AK644,1,DisallowHighRupture)</f>
        <v>1</v>
      </c>
      <c r="AL652">
        <f>IF(AL623&lt;AL644,1,DisallowHighRupture)</f>
        <v>1</v>
      </c>
      <c r="AM652">
        <f>IF(AM623&lt;AM644,1,DisallowHighRupture)</f>
        <v>1</v>
      </c>
      <c r="AN652">
        <f>IF(AN623&lt;AN644,1,DisallowHighRupture)</f>
        <v>1</v>
      </c>
      <c r="AO652">
        <f>IF(AO623&lt;AO644,1,DisallowHighRupture)</f>
        <v>1</v>
      </c>
      <c r="AP652">
        <f>IF(AP623&lt;AP644,1,DisallowHighRupture)</f>
        <v>1</v>
      </c>
      <c r="AQ652">
        <f>IF(AQ623&lt;AQ644,1,DisallowHighRupture)</f>
        <v>1</v>
      </c>
      <c r="AR652">
        <f>IF(AR623&lt;AR644,1,DisallowHighRupture)</f>
        <v>1</v>
      </c>
      <c r="AS652">
        <f>IF(AS623&lt;AS644,1,DisallowHighRupture)</f>
        <v>1</v>
      </c>
      <c r="AT652">
        <f>IF(AT623&lt;AT644,1,DisallowHighRupture)</f>
        <v>1</v>
      </c>
      <c r="AU652">
        <f>IF(AU623&lt;AU644,1,DisallowHighRupture)</f>
        <v>1</v>
      </c>
      <c r="AV652">
        <f>IF(AV623&lt;AV644,1,DisallowHighRupture)</f>
        <v>1</v>
      </c>
      <c r="AW652">
        <f>IF(AW623&lt;AW644,1,DisallowHighRupture)</f>
        <v>1</v>
      </c>
      <c r="AX652">
        <f>IF(AX623&lt;AX644,1,DisallowHighRupture)</f>
        <v>1</v>
      </c>
      <c r="AY652">
        <f>IF(AY623&lt;AY644,1,DisallowHighRupture)</f>
        <v>1</v>
      </c>
      <c r="AZ652">
        <f>IF(AZ623&lt;AZ644,1,DisallowHighRupture)</f>
        <v>1</v>
      </c>
      <c r="BA652">
        <f>IF(BA623&lt;BA644,1,DisallowHighRupture)</f>
        <v>1</v>
      </c>
      <c r="BB652">
        <f>IF(BB623&lt;BB644,1,DisallowHighRupture)</f>
        <v>1</v>
      </c>
      <c r="BC652">
        <f>IF(BC623&lt;BC644,1,DisallowHighRupture)</f>
        <v>1</v>
      </c>
      <c r="BD652">
        <f>IF(BD623&lt;BD644,1,DisallowHighRupture)</f>
        <v>1</v>
      </c>
      <c r="BE652">
        <f>IF(BE623&lt;BE644,1,DisallowHighRupture)</f>
        <v>1</v>
      </c>
      <c r="BF652">
        <f>IF(BF623&lt;BF644,1,DisallowHighRupture)</f>
        <v>1</v>
      </c>
      <c r="BG652">
        <f>IF(BG623&lt;BG644,1,DisallowHighRupture)</f>
        <v>1</v>
      </c>
      <c r="BH652">
        <f>IF(BH623&lt;BH644,1,DisallowHighRupture)</f>
        <v>1</v>
      </c>
    </row>
    <row r="654" spans="1:60" x14ac:dyDescent="0.25">
      <c r="A654" t="s">
        <v>854</v>
      </c>
      <c r="B654">
        <f t="shared" ref="B654:AG654" si="960">IF(B527=0,(B611*B593+B604)/B610,IF(B652=1,B624/B610,B650/B631))</f>
        <v>0.34431036916228741</v>
      </c>
      <c r="C654">
        <f t="shared" si="960"/>
        <v>0.3443077275300474</v>
      </c>
      <c r="D654">
        <f t="shared" si="960"/>
        <v>0.34431043504493319</v>
      </c>
      <c r="E654">
        <f t="shared" si="960"/>
        <v>0.34430555803074403</v>
      </c>
      <c r="F654">
        <f t="shared" si="960"/>
        <v>0.34427965441720848</v>
      </c>
      <c r="G654">
        <f t="shared" si="960"/>
        <v>0.34428050759573425</v>
      </c>
      <c r="H654">
        <f t="shared" si="960"/>
        <v>0.34425013621527661</v>
      </c>
      <c r="I654">
        <f t="shared" si="960"/>
        <v>0.34426019555079052</v>
      </c>
      <c r="J654">
        <f t="shared" si="960"/>
        <v>0.34433345968725093</v>
      </c>
      <c r="K654">
        <f t="shared" si="960"/>
        <v>0.34431017950292508</v>
      </c>
      <c r="L654">
        <f t="shared" si="960"/>
        <v>0.34431580101088738</v>
      </c>
      <c r="M654">
        <f t="shared" si="960"/>
        <v>0.34431040265040147</v>
      </c>
      <c r="N654">
        <f t="shared" si="960"/>
        <v>0.34423802743738696</v>
      </c>
      <c r="O654">
        <f t="shared" si="960"/>
        <v>0.34431040265040147</v>
      </c>
      <c r="P654">
        <f t="shared" si="960"/>
        <v>0.34438011646779232</v>
      </c>
      <c r="Q654">
        <f t="shared" si="960"/>
        <v>0.34431040265040147</v>
      </c>
      <c r="R654">
        <f t="shared" si="960"/>
        <v>0.3381319206437301</v>
      </c>
      <c r="S654">
        <f t="shared" si="960"/>
        <v>0.33272500321931192</v>
      </c>
      <c r="T654">
        <f t="shared" si="960"/>
        <v>0.34431040265040147</v>
      </c>
      <c r="U654">
        <f t="shared" si="960"/>
        <v>0.34534041167914431</v>
      </c>
      <c r="V654">
        <f t="shared" si="960"/>
        <v>0.34534041167914431</v>
      </c>
      <c r="W654">
        <f t="shared" si="960"/>
        <v>0.34431040265040147</v>
      </c>
      <c r="X654">
        <f t="shared" si="960"/>
        <v>0.34431040265040147</v>
      </c>
      <c r="Y654">
        <f t="shared" si="960"/>
        <v>0.34431040265040147</v>
      </c>
      <c r="Z654">
        <f t="shared" si="960"/>
        <v>0.36414289356056634</v>
      </c>
      <c r="AA654">
        <f t="shared" si="960"/>
        <v>0.33855992970255255</v>
      </c>
      <c r="AB654">
        <f t="shared" si="960"/>
        <v>0.35103237131114401</v>
      </c>
      <c r="AC654">
        <f t="shared" si="960"/>
        <v>0.34431040265040147</v>
      </c>
      <c r="AD654">
        <f t="shared" si="960"/>
        <v>0.34427973266530043</v>
      </c>
      <c r="AE654">
        <f t="shared" si="960"/>
        <v>0.34431040265040147</v>
      </c>
      <c r="AF654">
        <f t="shared" si="960"/>
        <v>0.34431040265040147</v>
      </c>
      <c r="AG654">
        <f t="shared" si="960"/>
        <v>0.34431040265040147</v>
      </c>
      <c r="AH654">
        <f t="shared" ref="AH654:BH654" si="961">IF(AH527=0,(AH611*AH593+AH604)/AH610,IF(AH652=1,AH624/AH610,AH650/AH631))</f>
        <v>0.34431040265040147</v>
      </c>
      <c r="AI654">
        <f t="shared" si="961"/>
        <v>0.34428290206722151</v>
      </c>
      <c r="AJ654">
        <f t="shared" si="961"/>
        <v>0.34431040265040147</v>
      </c>
      <c r="AK654">
        <f t="shared" si="961"/>
        <v>0.34428254844615869</v>
      </c>
      <c r="AL654">
        <f t="shared" si="961"/>
        <v>0.34429530959829413</v>
      </c>
      <c r="AM654">
        <f t="shared" si="961"/>
        <v>0.34452097463828418</v>
      </c>
      <c r="AN654">
        <f t="shared" si="961"/>
        <v>0.34429918026458872</v>
      </c>
      <c r="AO654">
        <f t="shared" si="961"/>
        <v>0.3444679102646126</v>
      </c>
      <c r="AP654">
        <f t="shared" si="961"/>
        <v>0.34434209361547669</v>
      </c>
      <c r="AQ654">
        <f t="shared" si="961"/>
        <v>0.34431040265040147</v>
      </c>
      <c r="AR654">
        <f t="shared" si="961"/>
        <v>0.34995544720081628</v>
      </c>
      <c r="AS654">
        <f t="shared" si="961"/>
        <v>0.34346761913974466</v>
      </c>
      <c r="AT654">
        <f t="shared" si="961"/>
        <v>0.34431040265040147</v>
      </c>
      <c r="AU654">
        <f t="shared" si="961"/>
        <v>0.34431040265040147</v>
      </c>
      <c r="AV654">
        <f t="shared" si="961"/>
        <v>0.34431040265040147</v>
      </c>
      <c r="AW654">
        <f t="shared" si="961"/>
        <v>0.34431040265040147</v>
      </c>
      <c r="AX654">
        <f t="shared" si="961"/>
        <v>0.34431040265040147</v>
      </c>
      <c r="AY654">
        <f t="shared" si="961"/>
        <v>0.34431040265040147</v>
      </c>
      <c r="AZ654">
        <f t="shared" si="961"/>
        <v>0.34431040265040147</v>
      </c>
      <c r="BA654">
        <f t="shared" si="961"/>
        <v>0.34431040265040147</v>
      </c>
      <c r="BB654">
        <f t="shared" si="961"/>
        <v>0.34431040265040147</v>
      </c>
      <c r="BC654">
        <f t="shared" si="961"/>
        <v>0.35010296487468856</v>
      </c>
      <c r="BD654">
        <f t="shared" si="961"/>
        <v>0.35093040740059883</v>
      </c>
      <c r="BE654">
        <f t="shared" si="961"/>
        <v>0.34431040265040147</v>
      </c>
      <c r="BF654">
        <f t="shared" si="961"/>
        <v>0.34431040265040147</v>
      </c>
      <c r="BG654">
        <f t="shared" si="961"/>
        <v>0.34431040265040147</v>
      </c>
      <c r="BH654">
        <f t="shared" si="961"/>
        <v>0.34431040265040147</v>
      </c>
    </row>
    <row r="655" spans="1:60" x14ac:dyDescent="0.25">
      <c r="A655" t="s">
        <v>855</v>
      </c>
      <c r="B655">
        <f t="shared" ref="B655:AG655" si="962">IF(B527=1,1/IF(B652=1,B610,B631),0)</f>
        <v>3.515056841253731E-2</v>
      </c>
      <c r="C655">
        <f t="shared" si="962"/>
        <v>3.515023826275037E-2</v>
      </c>
      <c r="D655">
        <f t="shared" si="962"/>
        <v>3.5150529189494233E-2</v>
      </c>
      <c r="E655">
        <f t="shared" si="962"/>
        <v>3.5150292494933677E-2</v>
      </c>
      <c r="F655">
        <f t="shared" si="962"/>
        <v>3.5150730568463823E-2</v>
      </c>
      <c r="G655">
        <f t="shared" si="962"/>
        <v>3.5150222701787581E-2</v>
      </c>
      <c r="H655">
        <f t="shared" si="962"/>
        <v>3.5149988553402532E-2</v>
      </c>
      <c r="I655">
        <f t="shared" si="962"/>
        <v>3.5151112182343812E-2</v>
      </c>
      <c r="J655">
        <f t="shared" si="962"/>
        <v>3.5150446521365605E-2</v>
      </c>
      <c r="K655">
        <f t="shared" si="962"/>
        <v>3.5150681330408974E-2</v>
      </c>
      <c r="L655">
        <f t="shared" si="962"/>
        <v>3.5147337416709834E-2</v>
      </c>
      <c r="M655">
        <f t="shared" si="962"/>
        <v>3.51505484753796E-2</v>
      </c>
      <c r="N655">
        <f t="shared" si="962"/>
        <v>3.5194141085081121E-2</v>
      </c>
      <c r="O655">
        <f t="shared" si="962"/>
        <v>3.51505484753796E-2</v>
      </c>
      <c r="P655">
        <f t="shared" si="962"/>
        <v>3.5109522802942703E-2</v>
      </c>
      <c r="Q655">
        <f t="shared" si="962"/>
        <v>3.51505484753796E-2</v>
      </c>
      <c r="R655">
        <f t="shared" si="962"/>
        <v>3.5182981866455597E-2</v>
      </c>
      <c r="S655">
        <f t="shared" si="962"/>
        <v>3.5212033403452268E-2</v>
      </c>
      <c r="T655">
        <f t="shared" si="962"/>
        <v>3.51505484753796E-2</v>
      </c>
      <c r="U655">
        <f t="shared" si="962"/>
        <v>3.5261997028262874E-2</v>
      </c>
      <c r="V655">
        <f t="shared" si="962"/>
        <v>3.5261997028262874E-2</v>
      </c>
      <c r="W655">
        <f t="shared" si="962"/>
        <v>3.51505484753796E-2</v>
      </c>
      <c r="X655">
        <f t="shared" si="962"/>
        <v>3.51505484753796E-2</v>
      </c>
      <c r="Y655">
        <f t="shared" si="962"/>
        <v>3.51505484753796E-2</v>
      </c>
      <c r="Z655">
        <f t="shared" si="962"/>
        <v>3.5051621799406386E-2</v>
      </c>
      <c r="AA655">
        <f t="shared" si="962"/>
        <v>3.4645645970540873E-2</v>
      </c>
      <c r="AB655">
        <f t="shared" si="962"/>
        <v>3.5116152188442176E-2</v>
      </c>
      <c r="AC655">
        <f t="shared" si="962"/>
        <v>3.51505484753796E-2</v>
      </c>
      <c r="AD655">
        <f t="shared" si="962"/>
        <v>3.5168898889943706E-2</v>
      </c>
      <c r="AE655">
        <f t="shared" si="962"/>
        <v>3.51505484753796E-2</v>
      </c>
      <c r="AF655">
        <f t="shared" si="962"/>
        <v>3.51505484753796E-2</v>
      </c>
      <c r="AG655">
        <f t="shared" si="962"/>
        <v>3.51505484753796E-2</v>
      </c>
      <c r="AH655">
        <f t="shared" ref="AH655:BH655" si="963">IF(AH527=1,1/IF(AH652=1,AH610,AH631),0)</f>
        <v>3.51505484753796E-2</v>
      </c>
      <c r="AI655">
        <f t="shared" si="963"/>
        <v>3.5166994170241314E-2</v>
      </c>
      <c r="AJ655">
        <f t="shared" si="963"/>
        <v>3.51505484753796E-2</v>
      </c>
      <c r="AK655">
        <f t="shared" si="963"/>
        <v>3.5167206590717662E-2</v>
      </c>
      <c r="AL655">
        <f t="shared" si="963"/>
        <v>3.5159556201301928E-2</v>
      </c>
      <c r="AM655">
        <f t="shared" si="963"/>
        <v>3.5126414260532188E-2</v>
      </c>
      <c r="AN655">
        <f t="shared" si="963"/>
        <v>3.5157241927188186E-2</v>
      </c>
      <c r="AO655">
        <f t="shared" si="963"/>
        <v>3.5132476411202818E-2</v>
      </c>
      <c r="AP655">
        <f t="shared" si="963"/>
        <v>3.5131779596801006E-2</v>
      </c>
      <c r="AQ655">
        <f t="shared" si="963"/>
        <v>3.51505484753796E-2</v>
      </c>
      <c r="AR655">
        <f t="shared" si="963"/>
        <v>3.5150515387862506E-2</v>
      </c>
      <c r="AS655">
        <f t="shared" si="963"/>
        <v>3.4943130138378214E-2</v>
      </c>
      <c r="AT655">
        <f t="shared" si="963"/>
        <v>3.51505484753796E-2</v>
      </c>
      <c r="AU655">
        <f t="shared" si="963"/>
        <v>3.51505484753796E-2</v>
      </c>
      <c r="AV655">
        <f t="shared" si="963"/>
        <v>3.51505484753796E-2</v>
      </c>
      <c r="AW655">
        <f t="shared" si="963"/>
        <v>3.51505484753796E-2</v>
      </c>
      <c r="AX655">
        <f t="shared" si="963"/>
        <v>3.51505484753796E-2</v>
      </c>
      <c r="AY655">
        <f t="shared" si="963"/>
        <v>3.51505484753796E-2</v>
      </c>
      <c r="AZ655">
        <f t="shared" si="963"/>
        <v>3.51505484753796E-2</v>
      </c>
      <c r="BA655">
        <f t="shared" si="963"/>
        <v>3.51505484753796E-2</v>
      </c>
      <c r="BB655">
        <f t="shared" si="963"/>
        <v>3.51505484753796E-2</v>
      </c>
      <c r="BC655">
        <f t="shared" si="963"/>
        <v>3.5120247053532797E-2</v>
      </c>
      <c r="BD655">
        <f t="shared" si="963"/>
        <v>3.5115976668426321E-2</v>
      </c>
      <c r="BE655">
        <f t="shared" si="963"/>
        <v>3.51505484753796E-2</v>
      </c>
      <c r="BF655">
        <f t="shared" si="963"/>
        <v>3.51505484753796E-2</v>
      </c>
      <c r="BG655">
        <f t="shared" si="963"/>
        <v>3.51505484753796E-2</v>
      </c>
      <c r="BH655">
        <f t="shared" si="963"/>
        <v>3.51505484753796E-2</v>
      </c>
    </row>
    <row r="656" spans="1:60" x14ac:dyDescent="0.25">
      <c r="A656" t="s">
        <v>856</v>
      </c>
      <c r="B656">
        <f t="shared" ref="B656:AG656" si="964">IF(B527=0,B611/B610,IF(B652=1,B619/B610,B649/B631))</f>
        <v>3.0666208335679464E-2</v>
      </c>
      <c r="C656">
        <f t="shared" si="964"/>
        <v>3.0669698986506524E-2</v>
      </c>
      <c r="D656">
        <f t="shared" si="964"/>
        <v>3.0666189074145814E-2</v>
      </c>
      <c r="E656">
        <f t="shared" si="964"/>
        <v>3.067210093973417E-2</v>
      </c>
      <c r="F656">
        <f t="shared" si="964"/>
        <v>3.0657572257343422E-2</v>
      </c>
      <c r="G656">
        <f t="shared" si="964"/>
        <v>3.0657322719994315E-2</v>
      </c>
      <c r="H656">
        <f t="shared" si="964"/>
        <v>3.0648353639428031E-2</v>
      </c>
      <c r="I656">
        <f t="shared" si="964"/>
        <v>3.0652260283967215E-2</v>
      </c>
      <c r="J656">
        <f t="shared" si="964"/>
        <v>3.0672700711172424E-2</v>
      </c>
      <c r="K656">
        <f t="shared" si="964"/>
        <v>3.0666263777991171E-2</v>
      </c>
      <c r="L656">
        <f t="shared" si="964"/>
        <v>3.0664616217032998E-2</v>
      </c>
      <c r="M656">
        <f t="shared" si="964"/>
        <v>3.0666198545202913E-2</v>
      </c>
      <c r="N656">
        <f t="shared" si="964"/>
        <v>3.0686637917645955E-2</v>
      </c>
      <c r="O656">
        <f t="shared" si="964"/>
        <v>3.0666198545202913E-2</v>
      </c>
      <c r="P656">
        <f t="shared" si="964"/>
        <v>3.064513371452314E-2</v>
      </c>
      <c r="Q656">
        <f t="shared" si="964"/>
        <v>3.0666198545202913E-2</v>
      </c>
      <c r="R656">
        <f t="shared" si="964"/>
        <v>2.8928485027374544E-2</v>
      </c>
      <c r="S656">
        <f t="shared" si="964"/>
        <v>2.7407877435073995E-2</v>
      </c>
      <c r="T656">
        <f t="shared" si="964"/>
        <v>3.0666198545202913E-2</v>
      </c>
      <c r="U656">
        <f t="shared" si="964"/>
        <v>2.9329833151092159E-2</v>
      </c>
      <c r="V656">
        <f t="shared" si="964"/>
        <v>2.9329833151092159E-2</v>
      </c>
      <c r="W656">
        <f t="shared" si="964"/>
        <v>3.0666198545202913E-2</v>
      </c>
      <c r="X656">
        <f t="shared" si="964"/>
        <v>3.0666198545202913E-2</v>
      </c>
      <c r="Y656">
        <f t="shared" si="964"/>
        <v>3.0666198545202913E-2</v>
      </c>
      <c r="Z656">
        <f t="shared" si="964"/>
        <v>3.6244862967177584E-2</v>
      </c>
      <c r="AA656">
        <f t="shared" si="964"/>
        <v>3.7959456921085571E-2</v>
      </c>
      <c r="AB656">
        <f t="shared" si="964"/>
        <v>3.2556895723788719E-2</v>
      </c>
      <c r="AC656">
        <f t="shared" si="964"/>
        <v>3.0666198545202913E-2</v>
      </c>
      <c r="AD656">
        <f t="shared" si="964"/>
        <v>3.0675035078798284E-2</v>
      </c>
      <c r="AE656">
        <f t="shared" si="964"/>
        <v>3.0666198545202913E-2</v>
      </c>
      <c r="AF656">
        <f t="shared" si="964"/>
        <v>3.0666198545202913E-2</v>
      </c>
      <c r="AG656">
        <f t="shared" si="964"/>
        <v>3.0666198545202913E-2</v>
      </c>
      <c r="AH656">
        <f t="shared" ref="AH656:BH656" si="965">IF(AH527=0,AH611/AH610,IF(AH652=1,AH619/AH610,AH649/AH631))</f>
        <v>3.0666198545202913E-2</v>
      </c>
      <c r="AI656">
        <f t="shared" si="965"/>
        <v>3.0674133933320497E-2</v>
      </c>
      <c r="AJ656">
        <f t="shared" si="965"/>
        <v>3.0666198545202913E-2</v>
      </c>
      <c r="AK656">
        <f t="shared" si="965"/>
        <v>3.0674234613854632E-2</v>
      </c>
      <c r="AL656">
        <f t="shared" si="965"/>
        <v>3.0670579567722317E-2</v>
      </c>
      <c r="AM656">
        <f t="shared" si="965"/>
        <v>3.1010497225082131E-2</v>
      </c>
      <c r="AN656">
        <f t="shared" si="965"/>
        <v>3.0669462054976598E-2</v>
      </c>
      <c r="AO656">
        <f t="shared" si="965"/>
        <v>3.0923674767295597E-2</v>
      </c>
      <c r="AP656">
        <f t="shared" si="965"/>
        <v>3.0656792983086378E-2</v>
      </c>
      <c r="AQ656">
        <f t="shared" si="965"/>
        <v>3.0666198545202913E-2</v>
      </c>
      <c r="AR656">
        <f t="shared" si="965"/>
        <v>3.224916984412185E-2</v>
      </c>
      <c r="AS656">
        <f t="shared" si="965"/>
        <v>3.1925691610241259E-2</v>
      </c>
      <c r="AT656">
        <f t="shared" si="965"/>
        <v>3.0666198545202913E-2</v>
      </c>
      <c r="AU656">
        <f t="shared" si="965"/>
        <v>3.0666198545202913E-2</v>
      </c>
      <c r="AV656">
        <f t="shared" si="965"/>
        <v>3.0666198545202913E-2</v>
      </c>
      <c r="AW656">
        <f t="shared" si="965"/>
        <v>3.0666198545202913E-2</v>
      </c>
      <c r="AX656">
        <f t="shared" si="965"/>
        <v>3.0666198545202913E-2</v>
      </c>
      <c r="AY656">
        <f t="shared" si="965"/>
        <v>3.0666198545202913E-2</v>
      </c>
      <c r="AZ656">
        <f t="shared" si="965"/>
        <v>3.0666198545202913E-2</v>
      </c>
      <c r="BA656">
        <f t="shared" si="965"/>
        <v>3.0666198545202913E-2</v>
      </c>
      <c r="BB656">
        <f t="shared" si="965"/>
        <v>3.0666198545202913E-2</v>
      </c>
      <c r="BC656">
        <f t="shared" si="965"/>
        <v>3.2294886172862525E-2</v>
      </c>
      <c r="BD656">
        <f t="shared" si="965"/>
        <v>3.2527548264207916E-2</v>
      </c>
      <c r="BE656">
        <f t="shared" si="965"/>
        <v>3.0666198545202913E-2</v>
      </c>
      <c r="BF656">
        <f t="shared" si="965"/>
        <v>3.0666198545202913E-2</v>
      </c>
      <c r="BG656">
        <f t="shared" si="965"/>
        <v>3.0666198545202913E-2</v>
      </c>
      <c r="BH656">
        <f t="shared" si="965"/>
        <v>3.0666198545202913E-2</v>
      </c>
    </row>
    <row r="658" spans="1:60" x14ac:dyDescent="0.25">
      <c r="A658" s="44" t="s">
        <v>859</v>
      </c>
      <c r="B658">
        <f t="shared" ref="B658:AG658" si="966">(B554/B$46+B667)*B84+B666</f>
        <v>1.2348821793179312</v>
      </c>
      <c r="C658">
        <f t="shared" si="966"/>
        <v>1.2348826981867314</v>
      </c>
      <c r="D658">
        <f t="shared" si="966"/>
        <v>1.2348821867160003</v>
      </c>
      <c r="E658">
        <f t="shared" si="966"/>
        <v>1.2348829848728389</v>
      </c>
      <c r="F658">
        <f t="shared" si="966"/>
        <v>1.2345696774904389</v>
      </c>
      <c r="G658">
        <f t="shared" si="966"/>
        <v>1.2345697732649392</v>
      </c>
      <c r="H658">
        <f t="shared" si="966"/>
        <v>1.2345301986555304</v>
      </c>
      <c r="I658">
        <f t="shared" si="966"/>
        <v>1.2345452882645249</v>
      </c>
      <c r="J658">
        <f t="shared" si="966"/>
        <v>1.2351171099958176</v>
      </c>
      <c r="K658">
        <f t="shared" si="966"/>
        <v>1.2348821580187521</v>
      </c>
      <c r="L658">
        <f t="shared" si="966"/>
        <v>1.2348827880520572</v>
      </c>
      <c r="M658">
        <f t="shared" si="966"/>
        <v>1.2348821830784109</v>
      </c>
      <c r="N658">
        <f t="shared" si="966"/>
        <v>1.267864041183838</v>
      </c>
      <c r="O658">
        <f t="shared" si="966"/>
        <v>1.2348821830784109</v>
      </c>
      <c r="P658">
        <f t="shared" si="966"/>
        <v>1.2043433236738914</v>
      </c>
      <c r="Q658">
        <f t="shared" si="966"/>
        <v>1.2348821830784109</v>
      </c>
      <c r="R658">
        <f t="shared" si="966"/>
        <v>1.2269984209449871</v>
      </c>
      <c r="S658">
        <f t="shared" si="966"/>
        <v>1.2200999474652652</v>
      </c>
      <c r="T658">
        <f t="shared" si="966"/>
        <v>1.2348821830784109</v>
      </c>
      <c r="U658">
        <f t="shared" si="966"/>
        <v>1.2346872752659264</v>
      </c>
      <c r="V658">
        <f t="shared" si="966"/>
        <v>1.2346872752659264</v>
      </c>
      <c r="W658">
        <f t="shared" si="966"/>
        <v>1.2348821830784109</v>
      </c>
      <c r="X658">
        <f t="shared" si="966"/>
        <v>1.2348821830784109</v>
      </c>
      <c r="Y658">
        <f t="shared" si="966"/>
        <v>1.2348821830784109</v>
      </c>
      <c r="Z658">
        <f t="shared" si="966"/>
        <v>1.2601944117345774</v>
      </c>
      <c r="AA658">
        <f t="shared" si="966"/>
        <v>1.2359200660016061</v>
      </c>
      <c r="AB658">
        <f t="shared" si="966"/>
        <v>1.243460452630802</v>
      </c>
      <c r="AC658">
        <f t="shared" si="966"/>
        <v>1.2348821830784109</v>
      </c>
      <c r="AD658">
        <f t="shared" si="966"/>
        <v>1.2348787000414694</v>
      </c>
      <c r="AE658">
        <f t="shared" si="966"/>
        <v>1.2348821830784109</v>
      </c>
      <c r="AF658">
        <f t="shared" si="966"/>
        <v>1.2348821830784109</v>
      </c>
      <c r="AG658">
        <f t="shared" si="966"/>
        <v>1.2348821830784109</v>
      </c>
      <c r="AH658">
        <f t="shared" ref="AH658:BH658" si="967">(AH554/AH$46+AH667)*AH84+AH666</f>
        <v>1.2348821830784109</v>
      </c>
      <c r="AI658">
        <f t="shared" si="967"/>
        <v>1.2348790635782103</v>
      </c>
      <c r="AJ658">
        <f t="shared" si="967"/>
        <v>1.2348821830784109</v>
      </c>
      <c r="AK658">
        <f t="shared" si="967"/>
        <v>1.2348790230581579</v>
      </c>
      <c r="AL658">
        <f t="shared" si="967"/>
        <v>1.2348804787747454</v>
      </c>
      <c r="AM658">
        <f t="shared" si="967"/>
        <v>1.2388710312744271</v>
      </c>
      <c r="AN658">
        <f t="shared" si="967"/>
        <v>1.2348809176541804</v>
      </c>
      <c r="AO658">
        <f t="shared" si="967"/>
        <v>1.2378652123872029</v>
      </c>
      <c r="AP658">
        <f t="shared" si="967"/>
        <v>1.234885699602791</v>
      </c>
      <c r="AQ658">
        <f t="shared" si="967"/>
        <v>1.2348821830784109</v>
      </c>
      <c r="AR658">
        <f t="shared" si="967"/>
        <v>1.2421101658402276</v>
      </c>
      <c r="AS658">
        <f t="shared" si="967"/>
        <v>1.2350914742957912</v>
      </c>
      <c r="AT658">
        <f t="shared" si="967"/>
        <v>1.2348821830784109</v>
      </c>
      <c r="AU658">
        <f t="shared" si="967"/>
        <v>1.2348821830784109</v>
      </c>
      <c r="AV658">
        <f t="shared" si="967"/>
        <v>1.2348821830784109</v>
      </c>
      <c r="AW658">
        <f t="shared" si="967"/>
        <v>1.2348821830784109</v>
      </c>
      <c r="AX658">
        <f t="shared" si="967"/>
        <v>1.2348821830784109</v>
      </c>
      <c r="AY658">
        <f t="shared" si="967"/>
        <v>1.2348821830784109</v>
      </c>
      <c r="AZ658">
        <f t="shared" si="967"/>
        <v>1.2348821830784109</v>
      </c>
      <c r="BA658">
        <f t="shared" si="967"/>
        <v>1.2348821830784109</v>
      </c>
      <c r="BB658">
        <f t="shared" si="967"/>
        <v>1.2348821830784109</v>
      </c>
      <c r="BC658">
        <f t="shared" si="967"/>
        <v>1.2422731315085107</v>
      </c>
      <c r="BD658">
        <f t="shared" si="967"/>
        <v>1.2433289657406599</v>
      </c>
      <c r="BE658">
        <f t="shared" si="967"/>
        <v>1.2348821830784109</v>
      </c>
      <c r="BF658">
        <f t="shared" si="967"/>
        <v>1.2348821830784109</v>
      </c>
      <c r="BG658">
        <f t="shared" si="967"/>
        <v>1.2348821830784109</v>
      </c>
      <c r="BH658">
        <f t="shared" si="967"/>
        <v>1.2348821830784109</v>
      </c>
    </row>
    <row r="659" spans="1:60" x14ac:dyDescent="0.25">
      <c r="A659" s="44" t="s">
        <v>860</v>
      </c>
      <c r="B659">
        <f t="shared" ref="B659:AG659" si="968">B554*B85/B$47</f>
        <v>1.5316879191852217</v>
      </c>
      <c r="C659">
        <f t="shared" si="968"/>
        <v>1.5316879191852217</v>
      </c>
      <c r="D659">
        <f t="shared" si="968"/>
        <v>1.5316879191852217</v>
      </c>
      <c r="E659">
        <f t="shared" si="968"/>
        <v>1.5316879191852217</v>
      </c>
      <c r="F659">
        <f t="shared" si="968"/>
        <v>1.5311803376023576</v>
      </c>
      <c r="G659">
        <f t="shared" si="968"/>
        <v>1.5311803376023576</v>
      </c>
      <c r="H659">
        <f t="shared" si="968"/>
        <v>1.5311803376023576</v>
      </c>
      <c r="I659">
        <f t="shared" si="968"/>
        <v>1.5311803376023578</v>
      </c>
      <c r="J659">
        <f t="shared" si="968"/>
        <v>1.5320695057126246</v>
      </c>
      <c r="K659">
        <f t="shared" si="968"/>
        <v>1.5316879191852217</v>
      </c>
      <c r="L659">
        <f t="shared" si="968"/>
        <v>1.5316879191852217</v>
      </c>
      <c r="M659">
        <f t="shared" si="968"/>
        <v>1.5316879191852217</v>
      </c>
      <c r="N659">
        <f t="shared" si="968"/>
        <v>1.5316879191852217</v>
      </c>
      <c r="O659">
        <f t="shared" si="968"/>
        <v>1.5316879191852217</v>
      </c>
      <c r="P659">
        <f t="shared" si="968"/>
        <v>1.5316879191852217</v>
      </c>
      <c r="Q659">
        <f t="shared" si="968"/>
        <v>1.5316879191852217</v>
      </c>
      <c r="R659">
        <f t="shared" si="968"/>
        <v>1.4295753912395401</v>
      </c>
      <c r="S659">
        <f t="shared" si="968"/>
        <v>1.3402269292870688</v>
      </c>
      <c r="T659">
        <f t="shared" si="968"/>
        <v>1.5316879191852217</v>
      </c>
      <c r="U659">
        <f t="shared" si="968"/>
        <v>1.5316879191852217</v>
      </c>
      <c r="V659">
        <f t="shared" si="968"/>
        <v>1.5316879191852217</v>
      </c>
      <c r="W659">
        <f t="shared" si="968"/>
        <v>1.5316879191852217</v>
      </c>
      <c r="X659">
        <f t="shared" si="968"/>
        <v>1.5316879191852217</v>
      </c>
      <c r="Y659">
        <f t="shared" si="968"/>
        <v>1.5316879191852217</v>
      </c>
      <c r="Z659">
        <f t="shared" si="968"/>
        <v>1.5316879191852217</v>
      </c>
      <c r="AA659">
        <f t="shared" si="968"/>
        <v>1.5316879191852217</v>
      </c>
      <c r="AB659">
        <f t="shared" si="968"/>
        <v>1.5316879191852217</v>
      </c>
      <c r="AC659">
        <f t="shared" si="968"/>
        <v>1.5316879191852217</v>
      </c>
      <c r="AD659">
        <f t="shared" si="968"/>
        <v>1.5316879191852217</v>
      </c>
      <c r="AE659">
        <f t="shared" si="968"/>
        <v>1.5316879191852217</v>
      </c>
      <c r="AF659">
        <f t="shared" si="968"/>
        <v>1.5316879191852217</v>
      </c>
      <c r="AG659">
        <f t="shared" si="968"/>
        <v>1.5316879191852217</v>
      </c>
      <c r="AH659">
        <f t="shared" ref="AH659:BH659" si="969">AH554*AH85/AH$47</f>
        <v>1.5316879191852217</v>
      </c>
      <c r="AI659">
        <f t="shared" si="969"/>
        <v>1.5316879191852217</v>
      </c>
      <c r="AJ659">
        <f t="shared" si="969"/>
        <v>1.5316879191852217</v>
      </c>
      <c r="AK659">
        <f t="shared" si="969"/>
        <v>1.5316879191852217</v>
      </c>
      <c r="AL659">
        <f t="shared" si="969"/>
        <v>1.5316879191852217</v>
      </c>
      <c r="AM659">
        <f t="shared" si="969"/>
        <v>1.5381101267081245</v>
      </c>
      <c r="AN659">
        <f t="shared" si="969"/>
        <v>1.5316879191852217</v>
      </c>
      <c r="AO659">
        <f t="shared" si="969"/>
        <v>1.5364907088961712</v>
      </c>
      <c r="AP659">
        <f t="shared" si="969"/>
        <v>1.5316879191852217</v>
      </c>
      <c r="AQ659">
        <f t="shared" si="969"/>
        <v>1.5316879191852217</v>
      </c>
      <c r="AR659">
        <f t="shared" si="969"/>
        <v>1.5316879191852217</v>
      </c>
      <c r="AS659">
        <f t="shared" si="969"/>
        <v>1.5316879191852217</v>
      </c>
      <c r="AT659">
        <f t="shared" si="969"/>
        <v>1.5316879191852217</v>
      </c>
      <c r="AU659">
        <f t="shared" si="969"/>
        <v>1.5316879191852217</v>
      </c>
      <c r="AV659">
        <f t="shared" si="969"/>
        <v>1.5316879191852217</v>
      </c>
      <c r="AW659">
        <f t="shared" si="969"/>
        <v>1.5316879191852217</v>
      </c>
      <c r="AX659">
        <f t="shared" si="969"/>
        <v>1.5316879191852217</v>
      </c>
      <c r="AY659">
        <f t="shared" si="969"/>
        <v>1.5316879191852217</v>
      </c>
      <c r="AZ659">
        <f t="shared" si="969"/>
        <v>1.5316879191852217</v>
      </c>
      <c r="BA659">
        <f t="shared" si="969"/>
        <v>1.5316879191852217</v>
      </c>
      <c r="BB659">
        <f t="shared" si="969"/>
        <v>1.5316879191852217</v>
      </c>
      <c r="BC659">
        <f t="shared" si="969"/>
        <v>1.5316879191852217</v>
      </c>
      <c r="BD659">
        <f t="shared" si="969"/>
        <v>1.5316879191852217</v>
      </c>
      <c r="BE659">
        <f t="shared" si="969"/>
        <v>1.5316879191852217</v>
      </c>
      <c r="BF659">
        <f t="shared" si="969"/>
        <v>1.5316879191852217</v>
      </c>
      <c r="BG659">
        <f t="shared" si="969"/>
        <v>1.5316879191852217</v>
      </c>
      <c r="BH659">
        <f t="shared" si="969"/>
        <v>1.5316879191852217</v>
      </c>
    </row>
    <row r="660" spans="1:60" x14ac:dyDescent="0.25">
      <c r="A660" s="44" t="s">
        <v>861</v>
      </c>
      <c r="B660">
        <f t="shared" ref="B660:AG660" si="970">0.5*B$36*(B658+B659)/8</f>
        <v>0</v>
      </c>
      <c r="C660">
        <f t="shared" si="970"/>
        <v>0</v>
      </c>
      <c r="D660">
        <f t="shared" si="970"/>
        <v>0</v>
      </c>
      <c r="E660">
        <f t="shared" si="970"/>
        <v>0</v>
      </c>
      <c r="F660">
        <f t="shared" si="970"/>
        <v>0</v>
      </c>
      <c r="G660">
        <f t="shared" si="970"/>
        <v>0</v>
      </c>
      <c r="H660">
        <f t="shared" si="970"/>
        <v>0</v>
      </c>
      <c r="I660">
        <f t="shared" si="970"/>
        <v>0</v>
      </c>
      <c r="J660">
        <f t="shared" si="970"/>
        <v>0</v>
      </c>
      <c r="K660">
        <f t="shared" si="970"/>
        <v>0</v>
      </c>
      <c r="L660">
        <f t="shared" si="970"/>
        <v>0</v>
      </c>
      <c r="M660">
        <f t="shared" si="970"/>
        <v>0</v>
      </c>
      <c r="N660">
        <f t="shared" si="970"/>
        <v>0</v>
      </c>
      <c r="O660">
        <f t="shared" si="970"/>
        <v>0</v>
      </c>
      <c r="P660">
        <f t="shared" si="970"/>
        <v>0</v>
      </c>
      <c r="Q660">
        <f t="shared" si="970"/>
        <v>0</v>
      </c>
      <c r="R660">
        <f t="shared" si="970"/>
        <v>0</v>
      </c>
      <c r="S660">
        <f t="shared" si="970"/>
        <v>0</v>
      </c>
      <c r="T660">
        <f t="shared" si="970"/>
        <v>0</v>
      </c>
      <c r="U660">
        <f t="shared" si="970"/>
        <v>0</v>
      </c>
      <c r="V660">
        <f t="shared" si="970"/>
        <v>0</v>
      </c>
      <c r="W660">
        <f t="shared" si="970"/>
        <v>0</v>
      </c>
      <c r="X660">
        <f t="shared" si="970"/>
        <v>0</v>
      </c>
      <c r="Y660">
        <f t="shared" si="970"/>
        <v>0</v>
      </c>
      <c r="Z660">
        <f t="shared" si="970"/>
        <v>0</v>
      </c>
      <c r="AA660">
        <f t="shared" si="970"/>
        <v>0</v>
      </c>
      <c r="AB660">
        <f t="shared" si="970"/>
        <v>0</v>
      </c>
      <c r="AC660">
        <f t="shared" si="970"/>
        <v>0</v>
      </c>
      <c r="AD660">
        <f t="shared" si="970"/>
        <v>0</v>
      </c>
      <c r="AE660">
        <f t="shared" si="970"/>
        <v>0</v>
      </c>
      <c r="AF660">
        <f t="shared" si="970"/>
        <v>0</v>
      </c>
      <c r="AG660">
        <f t="shared" si="970"/>
        <v>0</v>
      </c>
      <c r="AH660">
        <f t="shared" ref="AH660:BH660" si="971">0.5*AH$36*(AH658+AH659)/8</f>
        <v>0</v>
      </c>
      <c r="AI660">
        <f t="shared" si="971"/>
        <v>0</v>
      </c>
      <c r="AJ660">
        <f t="shared" si="971"/>
        <v>0</v>
      </c>
      <c r="AK660">
        <f t="shared" si="971"/>
        <v>0</v>
      </c>
      <c r="AL660">
        <f t="shared" si="971"/>
        <v>0</v>
      </c>
      <c r="AM660">
        <f t="shared" si="971"/>
        <v>0</v>
      </c>
      <c r="AN660">
        <f t="shared" si="971"/>
        <v>0</v>
      </c>
      <c r="AO660">
        <f t="shared" si="971"/>
        <v>0</v>
      </c>
      <c r="AP660">
        <f t="shared" si="971"/>
        <v>0</v>
      </c>
      <c r="AQ660">
        <f t="shared" si="971"/>
        <v>0</v>
      </c>
      <c r="AR660">
        <f t="shared" si="971"/>
        <v>0</v>
      </c>
      <c r="AS660">
        <f t="shared" si="971"/>
        <v>0</v>
      </c>
      <c r="AT660">
        <f t="shared" si="971"/>
        <v>0</v>
      </c>
      <c r="AU660">
        <f t="shared" si="971"/>
        <v>0</v>
      </c>
      <c r="AV660">
        <f t="shared" si="971"/>
        <v>0</v>
      </c>
      <c r="AW660">
        <f t="shared" si="971"/>
        <v>0</v>
      </c>
      <c r="AX660">
        <f t="shared" si="971"/>
        <v>0</v>
      </c>
      <c r="AY660">
        <f t="shared" si="971"/>
        <v>0</v>
      </c>
      <c r="AZ660">
        <f t="shared" si="971"/>
        <v>0</v>
      </c>
      <c r="BA660">
        <f t="shared" si="971"/>
        <v>0</v>
      </c>
      <c r="BB660">
        <f t="shared" si="971"/>
        <v>0</v>
      </c>
      <c r="BC660">
        <f t="shared" si="971"/>
        <v>0.17337256566835829</v>
      </c>
      <c r="BD660">
        <f t="shared" si="971"/>
        <v>0</v>
      </c>
      <c r="BE660">
        <f t="shared" si="971"/>
        <v>0</v>
      </c>
      <c r="BF660">
        <f t="shared" si="971"/>
        <v>0</v>
      </c>
      <c r="BG660">
        <f t="shared" si="971"/>
        <v>0</v>
      </c>
      <c r="BH660">
        <f t="shared" si="971"/>
        <v>0</v>
      </c>
    </row>
    <row r="661" spans="1:60" x14ac:dyDescent="0.25">
      <c r="A661" s="44" t="s">
        <v>862</v>
      </c>
      <c r="B661">
        <f t="shared" ref="B661:AG661" si="972">0.5*B$37*(B658+B659)/7</f>
        <v>0</v>
      </c>
      <c r="C661">
        <f t="shared" si="972"/>
        <v>0</v>
      </c>
      <c r="D661">
        <f t="shared" si="972"/>
        <v>0</v>
      </c>
      <c r="E661">
        <f t="shared" si="972"/>
        <v>0</v>
      </c>
      <c r="F661">
        <f t="shared" si="972"/>
        <v>0</v>
      </c>
      <c r="G661">
        <f t="shared" si="972"/>
        <v>0</v>
      </c>
      <c r="H661">
        <f t="shared" si="972"/>
        <v>0</v>
      </c>
      <c r="I661">
        <f t="shared" si="972"/>
        <v>0</v>
      </c>
      <c r="J661">
        <f t="shared" si="972"/>
        <v>0</v>
      </c>
      <c r="K661">
        <f t="shared" si="972"/>
        <v>0</v>
      </c>
      <c r="L661">
        <f t="shared" si="972"/>
        <v>0</v>
      </c>
      <c r="M661">
        <f t="shared" si="972"/>
        <v>0</v>
      </c>
      <c r="N661">
        <f t="shared" si="972"/>
        <v>0</v>
      </c>
      <c r="O661">
        <f t="shared" si="972"/>
        <v>0</v>
      </c>
      <c r="P661">
        <f t="shared" si="972"/>
        <v>0</v>
      </c>
      <c r="Q661">
        <f t="shared" si="972"/>
        <v>0</v>
      </c>
      <c r="R661">
        <f t="shared" si="972"/>
        <v>0</v>
      </c>
      <c r="S661">
        <f t="shared" si="972"/>
        <v>0</v>
      </c>
      <c r="T661">
        <f t="shared" si="972"/>
        <v>0</v>
      </c>
      <c r="U661">
        <f t="shared" si="972"/>
        <v>0</v>
      </c>
      <c r="V661">
        <f t="shared" si="972"/>
        <v>0</v>
      </c>
      <c r="W661">
        <f t="shared" si="972"/>
        <v>0</v>
      </c>
      <c r="X661">
        <f t="shared" si="972"/>
        <v>0</v>
      </c>
      <c r="Y661">
        <f t="shared" si="972"/>
        <v>0</v>
      </c>
      <c r="Z661">
        <f t="shared" si="972"/>
        <v>0</v>
      </c>
      <c r="AA661">
        <f t="shared" si="972"/>
        <v>0</v>
      </c>
      <c r="AB661">
        <f t="shared" si="972"/>
        <v>0</v>
      </c>
      <c r="AC661">
        <f t="shared" si="972"/>
        <v>0</v>
      </c>
      <c r="AD661">
        <f t="shared" si="972"/>
        <v>0</v>
      </c>
      <c r="AE661">
        <f t="shared" si="972"/>
        <v>0</v>
      </c>
      <c r="AF661">
        <f t="shared" si="972"/>
        <v>0</v>
      </c>
      <c r="AG661">
        <f t="shared" si="972"/>
        <v>0</v>
      </c>
      <c r="AH661">
        <f t="shared" ref="AH661:BH661" si="973">0.5*AH$37*(AH658+AH659)/7</f>
        <v>0</v>
      </c>
      <c r="AI661">
        <f t="shared" si="973"/>
        <v>0</v>
      </c>
      <c r="AJ661">
        <f t="shared" si="973"/>
        <v>0</v>
      </c>
      <c r="AK661">
        <f t="shared" si="973"/>
        <v>0</v>
      </c>
      <c r="AL661">
        <f t="shared" si="973"/>
        <v>0</v>
      </c>
      <c r="AM661">
        <f t="shared" si="973"/>
        <v>0</v>
      </c>
      <c r="AN661">
        <f t="shared" si="973"/>
        <v>0</v>
      </c>
      <c r="AO661">
        <f t="shared" si="973"/>
        <v>0</v>
      </c>
      <c r="AP661">
        <f t="shared" si="973"/>
        <v>0</v>
      </c>
      <c r="AQ661">
        <f t="shared" si="973"/>
        <v>0</v>
      </c>
      <c r="AR661">
        <f t="shared" si="973"/>
        <v>0</v>
      </c>
      <c r="AS661">
        <f t="shared" si="973"/>
        <v>0</v>
      </c>
      <c r="AT661">
        <f t="shared" si="973"/>
        <v>0</v>
      </c>
      <c r="AU661">
        <f t="shared" si="973"/>
        <v>0</v>
      </c>
      <c r="AV661">
        <f t="shared" si="973"/>
        <v>0</v>
      </c>
      <c r="AW661">
        <f t="shared" si="973"/>
        <v>0</v>
      </c>
      <c r="AX661">
        <f t="shared" si="973"/>
        <v>0</v>
      </c>
      <c r="AY661">
        <f t="shared" si="973"/>
        <v>0</v>
      </c>
      <c r="AZ661">
        <f t="shared" si="973"/>
        <v>0</v>
      </c>
      <c r="BA661">
        <f t="shared" si="973"/>
        <v>0</v>
      </c>
      <c r="BB661">
        <f t="shared" si="973"/>
        <v>0</v>
      </c>
      <c r="BC661">
        <f t="shared" si="973"/>
        <v>0</v>
      </c>
      <c r="BD661">
        <f t="shared" si="973"/>
        <v>0.19821549178042014</v>
      </c>
      <c r="BE661">
        <f t="shared" si="973"/>
        <v>0</v>
      </c>
      <c r="BF661">
        <f t="shared" si="973"/>
        <v>0</v>
      </c>
      <c r="BG661">
        <f t="shared" si="973"/>
        <v>0</v>
      </c>
      <c r="BH661">
        <f t="shared" si="973"/>
        <v>0</v>
      </c>
    </row>
    <row r="662" spans="1:60" x14ac:dyDescent="0.25">
      <c r="A662" s="44" t="s">
        <v>863</v>
      </c>
      <c r="B662">
        <f t="shared" ref="B662:AG662" si="974">(B660+B661)*B$86*B658/(B658+B659)</f>
        <v>0</v>
      </c>
      <c r="C662">
        <f t="shared" si="974"/>
        <v>0</v>
      </c>
      <c r="D662">
        <f t="shared" si="974"/>
        <v>0</v>
      </c>
      <c r="E662">
        <f t="shared" si="974"/>
        <v>0</v>
      </c>
      <c r="F662">
        <f t="shared" si="974"/>
        <v>0</v>
      </c>
      <c r="G662">
        <f t="shared" si="974"/>
        <v>0</v>
      </c>
      <c r="H662">
        <f t="shared" si="974"/>
        <v>0</v>
      </c>
      <c r="I662">
        <f t="shared" si="974"/>
        <v>0</v>
      </c>
      <c r="J662">
        <f t="shared" si="974"/>
        <v>0</v>
      </c>
      <c r="K662">
        <f t="shared" si="974"/>
        <v>0</v>
      </c>
      <c r="L662">
        <f t="shared" si="974"/>
        <v>0</v>
      </c>
      <c r="M662">
        <f t="shared" si="974"/>
        <v>0</v>
      </c>
      <c r="N662">
        <f t="shared" si="974"/>
        <v>0</v>
      </c>
      <c r="O662">
        <f t="shared" si="974"/>
        <v>0</v>
      </c>
      <c r="P662">
        <f t="shared" si="974"/>
        <v>0</v>
      </c>
      <c r="Q662">
        <f t="shared" si="974"/>
        <v>0</v>
      </c>
      <c r="R662">
        <f t="shared" si="974"/>
        <v>0</v>
      </c>
      <c r="S662">
        <f t="shared" si="974"/>
        <v>0</v>
      </c>
      <c r="T662">
        <f t="shared" si="974"/>
        <v>0</v>
      </c>
      <c r="U662">
        <f t="shared" si="974"/>
        <v>0</v>
      </c>
      <c r="V662">
        <f t="shared" si="974"/>
        <v>0</v>
      </c>
      <c r="W662">
        <f t="shared" si="974"/>
        <v>0</v>
      </c>
      <c r="X662">
        <f t="shared" si="974"/>
        <v>0</v>
      </c>
      <c r="Y662">
        <f t="shared" si="974"/>
        <v>0</v>
      </c>
      <c r="Z662">
        <f t="shared" si="974"/>
        <v>0</v>
      </c>
      <c r="AA662">
        <f t="shared" si="974"/>
        <v>0</v>
      </c>
      <c r="AB662">
        <f t="shared" si="974"/>
        <v>0</v>
      </c>
      <c r="AC662">
        <f t="shared" si="974"/>
        <v>0</v>
      </c>
      <c r="AD662">
        <f t="shared" si="974"/>
        <v>0</v>
      </c>
      <c r="AE662">
        <f t="shared" si="974"/>
        <v>0</v>
      </c>
      <c r="AF662">
        <f t="shared" si="974"/>
        <v>0</v>
      </c>
      <c r="AG662">
        <f t="shared" si="974"/>
        <v>0</v>
      </c>
      <c r="AH662">
        <f t="shared" ref="AH662:BH662" si="975">(AH660+AH661)*AH$86*AH658/(AH658+AH659)</f>
        <v>0</v>
      </c>
      <c r="AI662">
        <f t="shared" si="975"/>
        <v>0</v>
      </c>
      <c r="AJ662">
        <f t="shared" si="975"/>
        <v>0</v>
      </c>
      <c r="AK662">
        <f t="shared" si="975"/>
        <v>0</v>
      </c>
      <c r="AL662">
        <f t="shared" si="975"/>
        <v>0</v>
      </c>
      <c r="AM662">
        <f t="shared" si="975"/>
        <v>0</v>
      </c>
      <c r="AN662">
        <f t="shared" si="975"/>
        <v>0</v>
      </c>
      <c r="AO662">
        <f t="shared" si="975"/>
        <v>0</v>
      </c>
      <c r="AP662">
        <f t="shared" si="975"/>
        <v>0</v>
      </c>
      <c r="AQ662">
        <f t="shared" si="975"/>
        <v>0</v>
      </c>
      <c r="AR662">
        <f t="shared" si="975"/>
        <v>0</v>
      </c>
      <c r="AS662">
        <f t="shared" si="975"/>
        <v>0</v>
      </c>
      <c r="AT662">
        <f t="shared" si="975"/>
        <v>0</v>
      </c>
      <c r="AU662">
        <f t="shared" si="975"/>
        <v>0</v>
      </c>
      <c r="AV662">
        <f t="shared" si="975"/>
        <v>0</v>
      </c>
      <c r="AW662">
        <f t="shared" si="975"/>
        <v>0</v>
      </c>
      <c r="AX662">
        <f t="shared" si="975"/>
        <v>0</v>
      </c>
      <c r="AY662">
        <f t="shared" si="975"/>
        <v>0</v>
      </c>
      <c r="AZ662">
        <f t="shared" si="975"/>
        <v>0</v>
      </c>
      <c r="BA662">
        <f t="shared" si="975"/>
        <v>0</v>
      </c>
      <c r="BB662">
        <f t="shared" si="975"/>
        <v>0</v>
      </c>
      <c r="BC662">
        <f t="shared" si="975"/>
        <v>7.7642070719281919E-2</v>
      </c>
      <c r="BD662">
        <f t="shared" si="975"/>
        <v>8.8809211838618562E-2</v>
      </c>
      <c r="BE662">
        <f t="shared" si="975"/>
        <v>0</v>
      </c>
      <c r="BF662">
        <f t="shared" si="975"/>
        <v>0</v>
      </c>
      <c r="BG662">
        <f t="shared" si="975"/>
        <v>0</v>
      </c>
      <c r="BH662">
        <f t="shared" si="975"/>
        <v>0</v>
      </c>
    </row>
    <row r="663" spans="1:60" x14ac:dyDescent="0.25">
      <c r="A663" s="44" t="s">
        <v>864</v>
      </c>
      <c r="B663">
        <f t="shared" ref="B663:AG663" si="976">(B660+B661)*B$86*B659/(B658+B659)</f>
        <v>0</v>
      </c>
      <c r="C663">
        <f t="shared" si="976"/>
        <v>0</v>
      </c>
      <c r="D663">
        <f t="shared" si="976"/>
        <v>0</v>
      </c>
      <c r="E663">
        <f t="shared" si="976"/>
        <v>0</v>
      </c>
      <c r="F663">
        <f t="shared" si="976"/>
        <v>0</v>
      </c>
      <c r="G663">
        <f t="shared" si="976"/>
        <v>0</v>
      </c>
      <c r="H663">
        <f t="shared" si="976"/>
        <v>0</v>
      </c>
      <c r="I663">
        <f t="shared" si="976"/>
        <v>0</v>
      </c>
      <c r="J663">
        <f t="shared" si="976"/>
        <v>0</v>
      </c>
      <c r="K663">
        <f t="shared" si="976"/>
        <v>0</v>
      </c>
      <c r="L663">
        <f t="shared" si="976"/>
        <v>0</v>
      </c>
      <c r="M663">
        <f t="shared" si="976"/>
        <v>0</v>
      </c>
      <c r="N663">
        <f t="shared" si="976"/>
        <v>0</v>
      </c>
      <c r="O663">
        <f t="shared" si="976"/>
        <v>0</v>
      </c>
      <c r="P663">
        <f t="shared" si="976"/>
        <v>0</v>
      </c>
      <c r="Q663">
        <f t="shared" si="976"/>
        <v>0</v>
      </c>
      <c r="R663">
        <f t="shared" si="976"/>
        <v>0</v>
      </c>
      <c r="S663">
        <f t="shared" si="976"/>
        <v>0</v>
      </c>
      <c r="T663">
        <f t="shared" si="976"/>
        <v>0</v>
      </c>
      <c r="U663">
        <f t="shared" si="976"/>
        <v>0</v>
      </c>
      <c r="V663">
        <f t="shared" si="976"/>
        <v>0</v>
      </c>
      <c r="W663">
        <f t="shared" si="976"/>
        <v>0</v>
      </c>
      <c r="X663">
        <f t="shared" si="976"/>
        <v>0</v>
      </c>
      <c r="Y663">
        <f t="shared" si="976"/>
        <v>0</v>
      </c>
      <c r="Z663">
        <f t="shared" si="976"/>
        <v>0</v>
      </c>
      <c r="AA663">
        <f t="shared" si="976"/>
        <v>0</v>
      </c>
      <c r="AB663">
        <f t="shared" si="976"/>
        <v>0</v>
      </c>
      <c r="AC663">
        <f t="shared" si="976"/>
        <v>0</v>
      </c>
      <c r="AD663">
        <f t="shared" si="976"/>
        <v>0</v>
      </c>
      <c r="AE663">
        <f t="shared" si="976"/>
        <v>0</v>
      </c>
      <c r="AF663">
        <f t="shared" si="976"/>
        <v>0</v>
      </c>
      <c r="AG663">
        <f t="shared" si="976"/>
        <v>0</v>
      </c>
      <c r="AH663">
        <f t="shared" ref="AH663:BH663" si="977">(AH660+AH661)*AH$86*AH659/(AH658+AH659)</f>
        <v>0</v>
      </c>
      <c r="AI663">
        <f t="shared" si="977"/>
        <v>0</v>
      </c>
      <c r="AJ663">
        <f t="shared" si="977"/>
        <v>0</v>
      </c>
      <c r="AK663">
        <f t="shared" si="977"/>
        <v>0</v>
      </c>
      <c r="AL663">
        <f t="shared" si="977"/>
        <v>0</v>
      </c>
      <c r="AM663">
        <f t="shared" si="977"/>
        <v>0</v>
      </c>
      <c r="AN663">
        <f t="shared" si="977"/>
        <v>0</v>
      </c>
      <c r="AO663">
        <f t="shared" si="977"/>
        <v>0</v>
      </c>
      <c r="AP663">
        <f t="shared" si="977"/>
        <v>0</v>
      </c>
      <c r="AQ663">
        <f t="shared" si="977"/>
        <v>0</v>
      </c>
      <c r="AR663">
        <f t="shared" si="977"/>
        <v>0</v>
      </c>
      <c r="AS663">
        <f t="shared" si="977"/>
        <v>0</v>
      </c>
      <c r="AT663">
        <f t="shared" si="977"/>
        <v>0</v>
      </c>
      <c r="AU663">
        <f t="shared" si="977"/>
        <v>0</v>
      </c>
      <c r="AV663">
        <f t="shared" si="977"/>
        <v>0</v>
      </c>
      <c r="AW663">
        <f t="shared" si="977"/>
        <v>0</v>
      </c>
      <c r="AX663">
        <f t="shared" si="977"/>
        <v>0</v>
      </c>
      <c r="AY663">
        <f t="shared" si="977"/>
        <v>0</v>
      </c>
      <c r="AZ663">
        <f t="shared" si="977"/>
        <v>0</v>
      </c>
      <c r="BA663">
        <f t="shared" si="977"/>
        <v>0</v>
      </c>
      <c r="BB663">
        <f t="shared" si="977"/>
        <v>0</v>
      </c>
      <c r="BC663">
        <f t="shared" si="977"/>
        <v>9.5730494949076345E-2</v>
      </c>
      <c r="BD663">
        <f t="shared" si="977"/>
        <v>0.10940627994180155</v>
      </c>
      <c r="BE663">
        <f t="shared" si="977"/>
        <v>0</v>
      </c>
      <c r="BF663">
        <f t="shared" si="977"/>
        <v>0</v>
      </c>
      <c r="BG663">
        <f t="shared" si="977"/>
        <v>0</v>
      </c>
      <c r="BH663">
        <f t="shared" si="977"/>
        <v>0</v>
      </c>
    </row>
    <row r="665" spans="1:60" x14ac:dyDescent="0.25">
      <c r="A665" s="101" t="s">
        <v>866</v>
      </c>
    </row>
    <row r="666" spans="1:60" x14ac:dyDescent="0.25">
      <c r="A666" t="s">
        <v>857</v>
      </c>
      <c r="B666">
        <f t="shared" ref="B666:AG666" si="978">B654+B655+B656</f>
        <v>0.4101271459105042</v>
      </c>
      <c r="C666">
        <f t="shared" si="978"/>
        <v>0.41012766477930429</v>
      </c>
      <c r="D666">
        <f t="shared" si="978"/>
        <v>0.41012715330857324</v>
      </c>
      <c r="E666">
        <f t="shared" si="978"/>
        <v>0.41012795146541187</v>
      </c>
      <c r="F666">
        <f t="shared" si="978"/>
        <v>0.41008795724301572</v>
      </c>
      <c r="G666">
        <f t="shared" si="978"/>
        <v>0.41008805301751616</v>
      </c>
      <c r="H666">
        <f t="shared" si="978"/>
        <v>0.41004847840810715</v>
      </c>
      <c r="I666">
        <f t="shared" si="978"/>
        <v>0.41006356801710153</v>
      </c>
      <c r="J666">
        <f t="shared" si="978"/>
        <v>0.41015660691978895</v>
      </c>
      <c r="K666">
        <f t="shared" si="978"/>
        <v>0.41012712461132528</v>
      </c>
      <c r="L666">
        <f t="shared" si="978"/>
        <v>0.41012775464463019</v>
      </c>
      <c r="M666">
        <f t="shared" si="978"/>
        <v>0.41012714967098396</v>
      </c>
      <c r="N666">
        <f t="shared" si="978"/>
        <v>0.41011880644011406</v>
      </c>
      <c r="O666">
        <f t="shared" si="978"/>
        <v>0.41012714967098396</v>
      </c>
      <c r="P666">
        <f t="shared" si="978"/>
        <v>0.41013477298525819</v>
      </c>
      <c r="Q666">
        <f t="shared" si="978"/>
        <v>0.41012714967098396</v>
      </c>
      <c r="R666">
        <f t="shared" si="978"/>
        <v>0.40224338753756023</v>
      </c>
      <c r="S666">
        <f t="shared" si="978"/>
        <v>0.39534491405783817</v>
      </c>
      <c r="T666">
        <f t="shared" si="978"/>
        <v>0.41012714967098396</v>
      </c>
      <c r="U666">
        <f t="shared" si="978"/>
        <v>0.40993224185849936</v>
      </c>
      <c r="V666">
        <f t="shared" si="978"/>
        <v>0.40993224185849936</v>
      </c>
      <c r="W666">
        <f t="shared" si="978"/>
        <v>0.41012714967098396</v>
      </c>
      <c r="X666">
        <f t="shared" si="978"/>
        <v>0.41012714967098396</v>
      </c>
      <c r="Y666">
        <f t="shared" si="978"/>
        <v>0.41012714967098396</v>
      </c>
      <c r="Z666">
        <f t="shared" si="978"/>
        <v>0.43543937832715035</v>
      </c>
      <c r="AA666">
        <f t="shared" si="978"/>
        <v>0.41116503259417903</v>
      </c>
      <c r="AB666">
        <f t="shared" si="978"/>
        <v>0.4187054192233749</v>
      </c>
      <c r="AC666">
        <f t="shared" si="978"/>
        <v>0.41012714967098396</v>
      </c>
      <c r="AD666">
        <f t="shared" si="978"/>
        <v>0.41012366663404237</v>
      </c>
      <c r="AE666">
        <f t="shared" si="978"/>
        <v>0.41012714967098396</v>
      </c>
      <c r="AF666">
        <f t="shared" si="978"/>
        <v>0.41012714967098396</v>
      </c>
      <c r="AG666">
        <f t="shared" si="978"/>
        <v>0.41012714967098396</v>
      </c>
      <c r="AH666">
        <f t="shared" ref="AH666:BH666" si="979">AH654+AH655+AH656</f>
        <v>0.41012714967098396</v>
      </c>
      <c r="AI666">
        <f t="shared" si="979"/>
        <v>0.41012403017078336</v>
      </c>
      <c r="AJ666">
        <f t="shared" si="979"/>
        <v>0.41012714967098396</v>
      </c>
      <c r="AK666">
        <f t="shared" si="979"/>
        <v>0.41012398965073099</v>
      </c>
      <c r="AL666">
        <f t="shared" si="979"/>
        <v>0.41012544536731843</v>
      </c>
      <c r="AM666">
        <f t="shared" si="979"/>
        <v>0.41065788612389853</v>
      </c>
      <c r="AN666">
        <f t="shared" si="979"/>
        <v>0.4101258842467535</v>
      </c>
      <c r="AO666">
        <f t="shared" si="979"/>
        <v>0.41052406144311099</v>
      </c>
      <c r="AP666">
        <f t="shared" si="979"/>
        <v>0.41013066619536409</v>
      </c>
      <c r="AQ666">
        <f t="shared" si="979"/>
        <v>0.41012714967098396</v>
      </c>
      <c r="AR666">
        <f t="shared" si="979"/>
        <v>0.41735513243280065</v>
      </c>
      <c r="AS666">
        <f t="shared" si="979"/>
        <v>0.41033644088836418</v>
      </c>
      <c r="AT666">
        <f t="shared" si="979"/>
        <v>0.41012714967098396</v>
      </c>
      <c r="AU666">
        <f t="shared" si="979"/>
        <v>0.41012714967098396</v>
      </c>
      <c r="AV666">
        <f t="shared" si="979"/>
        <v>0.41012714967098396</v>
      </c>
      <c r="AW666">
        <f t="shared" si="979"/>
        <v>0.41012714967098396</v>
      </c>
      <c r="AX666">
        <f t="shared" si="979"/>
        <v>0.41012714967098396</v>
      </c>
      <c r="AY666">
        <f t="shared" si="979"/>
        <v>0.41012714967098396</v>
      </c>
      <c r="AZ666">
        <f t="shared" si="979"/>
        <v>0.41012714967098396</v>
      </c>
      <c r="BA666">
        <f t="shared" si="979"/>
        <v>0.41012714967098396</v>
      </c>
      <c r="BB666">
        <f t="shared" si="979"/>
        <v>0.41012714967098396</v>
      </c>
      <c r="BC666">
        <f t="shared" si="979"/>
        <v>0.41751809810108387</v>
      </c>
      <c r="BD666">
        <f t="shared" si="979"/>
        <v>0.41857393233323303</v>
      </c>
      <c r="BE666">
        <f t="shared" si="979"/>
        <v>0.41012714967098396</v>
      </c>
      <c r="BF666">
        <f t="shared" si="979"/>
        <v>0.41012714967098396</v>
      </c>
      <c r="BG666">
        <f t="shared" si="979"/>
        <v>0.41012714967098396</v>
      </c>
      <c r="BH666">
        <f t="shared" si="979"/>
        <v>0.41012714967098396</v>
      </c>
    </row>
    <row r="667" spans="1:60" x14ac:dyDescent="0.25">
      <c r="A667" t="s">
        <v>858</v>
      </c>
      <c r="B667">
        <f t="shared" ref="B667:AG667" si="980">(B$52*0.01*SwordSpec*(B407+B666+B554*B84/B$46)+B$55*0.01*SwordSpec*(B554*B85/B$47+B408))*B84</f>
        <v>0</v>
      </c>
      <c r="C667">
        <f t="shared" si="980"/>
        <v>0</v>
      </c>
      <c r="D667">
        <f t="shared" si="980"/>
        <v>0</v>
      </c>
      <c r="E667">
        <f t="shared" si="980"/>
        <v>0</v>
      </c>
      <c r="F667">
        <f t="shared" si="980"/>
        <v>0</v>
      </c>
      <c r="G667">
        <f t="shared" si="980"/>
        <v>0</v>
      </c>
      <c r="H667">
        <f t="shared" si="980"/>
        <v>0</v>
      </c>
      <c r="I667">
        <f t="shared" si="980"/>
        <v>0</v>
      </c>
      <c r="J667">
        <f t="shared" si="980"/>
        <v>0</v>
      </c>
      <c r="K667">
        <f t="shared" si="980"/>
        <v>0</v>
      </c>
      <c r="L667">
        <f t="shared" si="980"/>
        <v>0</v>
      </c>
      <c r="M667">
        <f t="shared" si="980"/>
        <v>0</v>
      </c>
      <c r="N667">
        <f t="shared" si="980"/>
        <v>0</v>
      </c>
      <c r="O667">
        <f t="shared" si="980"/>
        <v>0</v>
      </c>
      <c r="P667">
        <f t="shared" si="980"/>
        <v>0</v>
      </c>
      <c r="Q667">
        <f t="shared" si="980"/>
        <v>0</v>
      </c>
      <c r="R667">
        <f t="shared" si="980"/>
        <v>0</v>
      </c>
      <c r="S667">
        <f t="shared" si="980"/>
        <v>0</v>
      </c>
      <c r="T667">
        <f t="shared" si="980"/>
        <v>0</v>
      </c>
      <c r="U667">
        <f t="shared" si="980"/>
        <v>0</v>
      </c>
      <c r="V667">
        <f t="shared" si="980"/>
        <v>0</v>
      </c>
      <c r="W667">
        <f t="shared" si="980"/>
        <v>0</v>
      </c>
      <c r="X667">
        <f t="shared" si="980"/>
        <v>0</v>
      </c>
      <c r="Y667">
        <f t="shared" si="980"/>
        <v>0</v>
      </c>
      <c r="Z667">
        <f t="shared" si="980"/>
        <v>0</v>
      </c>
      <c r="AA667">
        <f t="shared" si="980"/>
        <v>0</v>
      </c>
      <c r="AB667">
        <f t="shared" si="980"/>
        <v>0</v>
      </c>
      <c r="AC667">
        <f t="shared" si="980"/>
        <v>0</v>
      </c>
      <c r="AD667">
        <f t="shared" si="980"/>
        <v>0</v>
      </c>
      <c r="AE667">
        <f t="shared" si="980"/>
        <v>0</v>
      </c>
      <c r="AF667">
        <f t="shared" si="980"/>
        <v>0</v>
      </c>
      <c r="AG667">
        <f t="shared" si="980"/>
        <v>0</v>
      </c>
      <c r="AH667">
        <f t="shared" ref="AH667:BH667" si="981">(AH$52*0.01*SwordSpec*(AH407+AH666+AH554*AH84/AH$46)+AH$55*0.01*SwordSpec*(AH554*AH85/AH$47+AH408))*AH84</f>
        <v>0</v>
      </c>
      <c r="AI667">
        <f t="shared" si="981"/>
        <v>0</v>
      </c>
      <c r="AJ667">
        <f t="shared" si="981"/>
        <v>0</v>
      </c>
      <c r="AK667">
        <f t="shared" si="981"/>
        <v>0</v>
      </c>
      <c r="AL667">
        <f t="shared" si="981"/>
        <v>0</v>
      </c>
      <c r="AM667">
        <f t="shared" si="981"/>
        <v>0</v>
      </c>
      <c r="AN667">
        <f t="shared" si="981"/>
        <v>0</v>
      </c>
      <c r="AO667">
        <f t="shared" si="981"/>
        <v>0</v>
      </c>
      <c r="AP667">
        <f t="shared" si="981"/>
        <v>0</v>
      </c>
      <c r="AQ667">
        <f t="shared" si="981"/>
        <v>0</v>
      </c>
      <c r="AR667">
        <f t="shared" si="981"/>
        <v>0</v>
      </c>
      <c r="AS667">
        <f t="shared" si="981"/>
        <v>0</v>
      </c>
      <c r="AT667">
        <f t="shared" si="981"/>
        <v>0</v>
      </c>
      <c r="AU667">
        <f t="shared" si="981"/>
        <v>0</v>
      </c>
      <c r="AV667">
        <f t="shared" si="981"/>
        <v>0</v>
      </c>
      <c r="AW667">
        <f t="shared" si="981"/>
        <v>0</v>
      </c>
      <c r="AX667">
        <f t="shared" si="981"/>
        <v>0</v>
      </c>
      <c r="AY667">
        <f t="shared" si="981"/>
        <v>0</v>
      </c>
      <c r="AZ667">
        <f t="shared" si="981"/>
        <v>0</v>
      </c>
      <c r="BA667">
        <f t="shared" si="981"/>
        <v>0</v>
      </c>
      <c r="BB667">
        <f t="shared" si="981"/>
        <v>0</v>
      </c>
      <c r="BC667">
        <f t="shared" si="981"/>
        <v>0</v>
      </c>
      <c r="BD667">
        <f t="shared" si="981"/>
        <v>0</v>
      </c>
      <c r="BE667">
        <f t="shared" si="981"/>
        <v>0</v>
      </c>
      <c r="BF667">
        <f t="shared" si="981"/>
        <v>0</v>
      </c>
      <c r="BG667">
        <f t="shared" si="981"/>
        <v>0</v>
      </c>
      <c r="BH667">
        <f t="shared" si="981"/>
        <v>0</v>
      </c>
    </row>
    <row r="668" spans="1:60" x14ac:dyDescent="0.25">
      <c r="A668" t="s">
        <v>867</v>
      </c>
      <c r="B668">
        <f t="shared" ref="B668:AG668" si="982">B554*(B84/B$46+B85/B$47)+B666+B667+B662+B663</f>
        <v>2.7665700985031529</v>
      </c>
      <c r="C668">
        <f t="shared" si="982"/>
        <v>2.7665706173719529</v>
      </c>
      <c r="D668">
        <f t="shared" si="982"/>
        <v>2.7665701059012218</v>
      </c>
      <c r="E668">
        <f t="shared" si="982"/>
        <v>2.7665709040580606</v>
      </c>
      <c r="F668">
        <f t="shared" si="982"/>
        <v>2.7657500150927965</v>
      </c>
      <c r="G668">
        <f t="shared" si="982"/>
        <v>2.7657501108672968</v>
      </c>
      <c r="H668">
        <f t="shared" si="982"/>
        <v>2.7657105362578878</v>
      </c>
      <c r="I668">
        <f t="shared" si="982"/>
        <v>2.7657256258668825</v>
      </c>
      <c r="J668">
        <f t="shared" si="982"/>
        <v>2.7671866157084422</v>
      </c>
      <c r="K668">
        <f t="shared" si="982"/>
        <v>2.7665700772039741</v>
      </c>
      <c r="L668">
        <f t="shared" si="982"/>
        <v>2.7665707072372787</v>
      </c>
      <c r="M668">
        <f t="shared" si="982"/>
        <v>2.7665701022636329</v>
      </c>
      <c r="N668">
        <f t="shared" si="982"/>
        <v>2.79955196036906</v>
      </c>
      <c r="O668">
        <f t="shared" si="982"/>
        <v>2.7665701022636329</v>
      </c>
      <c r="P668">
        <f t="shared" si="982"/>
        <v>2.7360312428591129</v>
      </c>
      <c r="Q668">
        <f t="shared" si="982"/>
        <v>2.7665701022636329</v>
      </c>
      <c r="R668">
        <f t="shared" si="982"/>
        <v>2.656573812184527</v>
      </c>
      <c r="S668">
        <f t="shared" si="982"/>
        <v>2.5603268767523337</v>
      </c>
      <c r="T668">
        <f t="shared" si="982"/>
        <v>2.7665701022636329</v>
      </c>
      <c r="U668">
        <f t="shared" si="982"/>
        <v>2.7663751944511481</v>
      </c>
      <c r="V668">
        <f t="shared" si="982"/>
        <v>2.7663751944511481</v>
      </c>
      <c r="W668">
        <f t="shared" si="982"/>
        <v>2.7665701022636329</v>
      </c>
      <c r="X668">
        <f t="shared" si="982"/>
        <v>2.7665701022636329</v>
      </c>
      <c r="Y668">
        <f t="shared" si="982"/>
        <v>2.7665701022636329</v>
      </c>
      <c r="Z668">
        <f t="shared" si="982"/>
        <v>2.7918823309197989</v>
      </c>
      <c r="AA668">
        <f t="shared" si="982"/>
        <v>2.7676079851868276</v>
      </c>
      <c r="AB668">
        <f t="shared" si="982"/>
        <v>2.7751483718160235</v>
      </c>
      <c r="AC668">
        <f t="shared" si="982"/>
        <v>2.7665701022636329</v>
      </c>
      <c r="AD668">
        <f t="shared" si="982"/>
        <v>2.7665666192266909</v>
      </c>
      <c r="AE668">
        <f t="shared" si="982"/>
        <v>2.7665701022636329</v>
      </c>
      <c r="AF668">
        <f t="shared" si="982"/>
        <v>2.7665701022636329</v>
      </c>
      <c r="AG668">
        <f t="shared" si="982"/>
        <v>2.7665701022636329</v>
      </c>
      <c r="AH668">
        <f t="shared" ref="AH668:BH668" si="983">AH554*(AH84/AH$46+AH85/AH$47)+AH666+AH667+AH662+AH663</f>
        <v>2.7665701022636329</v>
      </c>
      <c r="AI668">
        <f t="shared" si="983"/>
        <v>2.766566982763432</v>
      </c>
      <c r="AJ668">
        <f t="shared" si="983"/>
        <v>2.7665701022636329</v>
      </c>
      <c r="AK668">
        <f t="shared" si="983"/>
        <v>2.7665669422433798</v>
      </c>
      <c r="AL668">
        <f t="shared" si="983"/>
        <v>2.7665683979599671</v>
      </c>
      <c r="AM668">
        <f t="shared" si="983"/>
        <v>2.7769811579825516</v>
      </c>
      <c r="AN668">
        <f t="shared" si="983"/>
        <v>2.7665688368394021</v>
      </c>
      <c r="AO668">
        <f t="shared" si="983"/>
        <v>2.7743559212833744</v>
      </c>
      <c r="AP668">
        <f t="shared" si="983"/>
        <v>2.766573618788013</v>
      </c>
      <c r="AQ668">
        <f t="shared" si="983"/>
        <v>2.7665701022636329</v>
      </c>
      <c r="AR668">
        <f t="shared" si="983"/>
        <v>2.7737980850254491</v>
      </c>
      <c r="AS668">
        <f t="shared" si="983"/>
        <v>2.7667793934810128</v>
      </c>
      <c r="AT668">
        <f t="shared" si="983"/>
        <v>2.7665701022636329</v>
      </c>
      <c r="AU668">
        <f t="shared" si="983"/>
        <v>2.7665701022636329</v>
      </c>
      <c r="AV668">
        <f t="shared" si="983"/>
        <v>2.7665701022636329</v>
      </c>
      <c r="AW668">
        <f t="shared" si="983"/>
        <v>2.7665701022636329</v>
      </c>
      <c r="AX668">
        <f t="shared" si="983"/>
        <v>2.7665701022636329</v>
      </c>
      <c r="AY668">
        <f t="shared" si="983"/>
        <v>2.7665701022636329</v>
      </c>
      <c r="AZ668">
        <f t="shared" si="983"/>
        <v>2.7665701022636329</v>
      </c>
      <c r="BA668">
        <f t="shared" si="983"/>
        <v>2.7665701022636329</v>
      </c>
      <c r="BB668">
        <f t="shared" si="983"/>
        <v>2.7665701022636329</v>
      </c>
      <c r="BC668">
        <f t="shared" si="983"/>
        <v>2.9473336163620911</v>
      </c>
      <c r="BD668">
        <f t="shared" si="983"/>
        <v>2.973232376706302</v>
      </c>
      <c r="BE668">
        <f t="shared" si="983"/>
        <v>2.7665701022636329</v>
      </c>
      <c r="BF668">
        <f t="shared" si="983"/>
        <v>2.7665701022636329</v>
      </c>
      <c r="BG668">
        <f t="shared" si="983"/>
        <v>2.7665701022636329</v>
      </c>
      <c r="BH668">
        <f t="shared" si="983"/>
        <v>2.7665701022636329</v>
      </c>
    </row>
    <row r="670" spans="1:60" x14ac:dyDescent="0.25">
      <c r="A670" s="101" t="s">
        <v>868</v>
      </c>
    </row>
    <row r="671" spans="1:60" x14ac:dyDescent="0.25">
      <c r="A671" t="s">
        <v>857</v>
      </c>
      <c r="B671">
        <f t="shared" ref="B671:AG671" si="984">B654+B655+B656+5*KillingSpree/(120-45*GlyphOfKSp)*B$86</f>
        <v>0.47679381257717085</v>
      </c>
      <c r="C671">
        <f t="shared" si="984"/>
        <v>0.47679433144597094</v>
      </c>
      <c r="D671">
        <f t="shared" si="984"/>
        <v>0.4767938199752399</v>
      </c>
      <c r="E671">
        <f t="shared" si="984"/>
        <v>0.47679461813207852</v>
      </c>
      <c r="F671">
        <f t="shared" si="984"/>
        <v>0.47675462390968237</v>
      </c>
      <c r="G671">
        <f t="shared" si="984"/>
        <v>0.47675471968418281</v>
      </c>
      <c r="H671">
        <f t="shared" si="984"/>
        <v>0.47669481366639455</v>
      </c>
      <c r="I671">
        <f t="shared" si="984"/>
        <v>0.47670990327538892</v>
      </c>
      <c r="J671">
        <f t="shared" si="984"/>
        <v>0.4768232735864556</v>
      </c>
      <c r="K671">
        <f t="shared" si="984"/>
        <v>0.47679379127799193</v>
      </c>
      <c r="L671">
        <f t="shared" si="984"/>
        <v>0.47679442131129685</v>
      </c>
      <c r="M671">
        <f t="shared" si="984"/>
        <v>0.47679381633765061</v>
      </c>
      <c r="N671">
        <f t="shared" si="984"/>
        <v>0.47678547310678071</v>
      </c>
      <c r="O671">
        <f t="shared" si="984"/>
        <v>0.47679381633765061</v>
      </c>
      <c r="P671">
        <f t="shared" si="984"/>
        <v>0.47680143965192484</v>
      </c>
      <c r="Q671">
        <f t="shared" si="984"/>
        <v>0.47679381633765061</v>
      </c>
      <c r="R671">
        <f t="shared" si="984"/>
        <v>0.46891005420422688</v>
      </c>
      <c r="S671">
        <f t="shared" si="984"/>
        <v>0.46201158072450482</v>
      </c>
      <c r="T671">
        <f t="shared" si="984"/>
        <v>0.47679381633765061</v>
      </c>
      <c r="U671">
        <f t="shared" si="984"/>
        <v>0.47659890852516601</v>
      </c>
      <c r="V671">
        <f t="shared" si="984"/>
        <v>0.47659890852516601</v>
      </c>
      <c r="W671">
        <f t="shared" si="984"/>
        <v>0.47679381633765061</v>
      </c>
      <c r="X671">
        <f t="shared" si="984"/>
        <v>0.47679381633765061</v>
      </c>
      <c r="Y671">
        <f t="shared" si="984"/>
        <v>0.47679381633765061</v>
      </c>
      <c r="Z671">
        <f t="shared" si="984"/>
        <v>0.50210604499381706</v>
      </c>
      <c r="AA671">
        <f t="shared" si="984"/>
        <v>0.47783169926084568</v>
      </c>
      <c r="AB671">
        <f t="shared" si="984"/>
        <v>0.48537208589004155</v>
      </c>
      <c r="AC671">
        <f t="shared" si="984"/>
        <v>0.47679381633765061</v>
      </c>
      <c r="AD671">
        <f t="shared" si="984"/>
        <v>0.47679033330070902</v>
      </c>
      <c r="AE671">
        <f t="shared" si="984"/>
        <v>0.47679381633765061</v>
      </c>
      <c r="AF671">
        <f t="shared" si="984"/>
        <v>0.47679381633765061</v>
      </c>
      <c r="AG671">
        <f t="shared" si="984"/>
        <v>0.47679381633765061</v>
      </c>
      <c r="AH671">
        <f t="shared" ref="AH671:BH671" si="985">AH654+AH655+AH656+5*KillingSpree/(120-45*GlyphOfKSp)*AH$86</f>
        <v>0.47679381633765061</v>
      </c>
      <c r="AI671">
        <f t="shared" si="985"/>
        <v>0.47679069683745001</v>
      </c>
      <c r="AJ671">
        <f t="shared" si="985"/>
        <v>0.47679381633765061</v>
      </c>
      <c r="AK671">
        <f t="shared" si="985"/>
        <v>0.47679065631739764</v>
      </c>
      <c r="AL671">
        <f t="shared" si="985"/>
        <v>0.47679211203398508</v>
      </c>
      <c r="AM671">
        <f t="shared" si="985"/>
        <v>0.47732455279056518</v>
      </c>
      <c r="AN671">
        <f t="shared" si="985"/>
        <v>0.47679255091342015</v>
      </c>
      <c r="AO671">
        <f t="shared" si="985"/>
        <v>0.47719072810977764</v>
      </c>
      <c r="AP671">
        <f t="shared" si="985"/>
        <v>0.47679733286203074</v>
      </c>
      <c r="AQ671">
        <f t="shared" si="985"/>
        <v>0.47679381633765061</v>
      </c>
      <c r="AR671">
        <f t="shared" si="985"/>
        <v>0.4840217990994673</v>
      </c>
      <c r="AS671">
        <f t="shared" si="985"/>
        <v>0.47700310755503084</v>
      </c>
      <c r="AT671">
        <f t="shared" si="985"/>
        <v>0.47679381633765061</v>
      </c>
      <c r="AU671">
        <f t="shared" si="985"/>
        <v>0.47679381633765061</v>
      </c>
      <c r="AV671">
        <f t="shared" si="985"/>
        <v>0.47679381633765061</v>
      </c>
      <c r="AW671">
        <f t="shared" si="985"/>
        <v>0.47679381633765061</v>
      </c>
      <c r="AX671">
        <f t="shared" si="985"/>
        <v>0.47679381633765061</v>
      </c>
      <c r="AY671">
        <f t="shared" si="985"/>
        <v>0.47679381633765061</v>
      </c>
      <c r="AZ671">
        <f t="shared" si="985"/>
        <v>0.47679381633765061</v>
      </c>
      <c r="BA671">
        <f t="shared" si="985"/>
        <v>0.47679381633765061</v>
      </c>
      <c r="BB671">
        <f t="shared" si="985"/>
        <v>0.47679381633765061</v>
      </c>
      <c r="BC671">
        <f t="shared" si="985"/>
        <v>0.48418476476775052</v>
      </c>
      <c r="BD671">
        <f t="shared" si="985"/>
        <v>0.48524059899989969</v>
      </c>
      <c r="BE671">
        <f t="shared" si="985"/>
        <v>0.47679381633765061</v>
      </c>
      <c r="BF671">
        <f t="shared" si="985"/>
        <v>0.47679381633765061</v>
      </c>
      <c r="BG671">
        <f t="shared" si="985"/>
        <v>0.47679381633765061</v>
      </c>
      <c r="BH671">
        <f t="shared" si="985"/>
        <v>0.47679381633765061</v>
      </c>
    </row>
    <row r="672" spans="1:60" x14ac:dyDescent="0.25">
      <c r="A672" t="s">
        <v>858</v>
      </c>
      <c r="B672">
        <f t="shared" ref="B672:AG672" si="986">(B$52*0.01*SwordSpec*(B671+B554*B84/B$46)+B$55*0.01*SwordSpec*B554*B85/B$47)*B84</f>
        <v>0</v>
      </c>
      <c r="C672">
        <f t="shared" si="986"/>
        <v>0</v>
      </c>
      <c r="D672">
        <f t="shared" si="986"/>
        <v>0</v>
      </c>
      <c r="E672">
        <f t="shared" si="986"/>
        <v>0</v>
      </c>
      <c r="F672">
        <f t="shared" si="986"/>
        <v>0</v>
      </c>
      <c r="G672">
        <f t="shared" si="986"/>
        <v>0</v>
      </c>
      <c r="H672">
        <f t="shared" si="986"/>
        <v>0</v>
      </c>
      <c r="I672">
        <f t="shared" si="986"/>
        <v>0</v>
      </c>
      <c r="J672">
        <f t="shared" si="986"/>
        <v>0</v>
      </c>
      <c r="K672">
        <f t="shared" si="986"/>
        <v>0</v>
      </c>
      <c r="L672">
        <f t="shared" si="986"/>
        <v>0</v>
      </c>
      <c r="M672">
        <f t="shared" si="986"/>
        <v>0</v>
      </c>
      <c r="N672">
        <f t="shared" si="986"/>
        <v>0</v>
      </c>
      <c r="O672">
        <f t="shared" si="986"/>
        <v>0</v>
      </c>
      <c r="P672">
        <f t="shared" si="986"/>
        <v>0</v>
      </c>
      <c r="Q672">
        <f t="shared" si="986"/>
        <v>0</v>
      </c>
      <c r="R672">
        <f t="shared" si="986"/>
        <v>0</v>
      </c>
      <c r="S672">
        <f t="shared" si="986"/>
        <v>0</v>
      </c>
      <c r="T672">
        <f t="shared" si="986"/>
        <v>0</v>
      </c>
      <c r="U672">
        <f t="shared" si="986"/>
        <v>0</v>
      </c>
      <c r="V672">
        <f t="shared" si="986"/>
        <v>0</v>
      </c>
      <c r="W672">
        <f t="shared" si="986"/>
        <v>0</v>
      </c>
      <c r="X672">
        <f t="shared" si="986"/>
        <v>0</v>
      </c>
      <c r="Y672">
        <f t="shared" si="986"/>
        <v>0</v>
      </c>
      <c r="Z672">
        <f t="shared" si="986"/>
        <v>0</v>
      </c>
      <c r="AA672">
        <f t="shared" si="986"/>
        <v>0</v>
      </c>
      <c r="AB672">
        <f t="shared" si="986"/>
        <v>0</v>
      </c>
      <c r="AC672">
        <f t="shared" si="986"/>
        <v>0</v>
      </c>
      <c r="AD672">
        <f t="shared" si="986"/>
        <v>0</v>
      </c>
      <c r="AE672">
        <f t="shared" si="986"/>
        <v>0</v>
      </c>
      <c r="AF672">
        <f t="shared" si="986"/>
        <v>0</v>
      </c>
      <c r="AG672">
        <f t="shared" si="986"/>
        <v>0</v>
      </c>
      <c r="AH672">
        <f t="shared" ref="AH672:BH672" si="987">(AH$52*0.01*SwordSpec*(AH671+AH554*AH84/AH$46)+AH$55*0.01*SwordSpec*AH554*AH85/AH$47)*AH84</f>
        <v>0</v>
      </c>
      <c r="AI672">
        <f t="shared" si="987"/>
        <v>0</v>
      </c>
      <c r="AJ672">
        <f t="shared" si="987"/>
        <v>0</v>
      </c>
      <c r="AK672">
        <f t="shared" si="987"/>
        <v>0</v>
      </c>
      <c r="AL672">
        <f t="shared" si="987"/>
        <v>0</v>
      </c>
      <c r="AM672">
        <f t="shared" si="987"/>
        <v>0</v>
      </c>
      <c r="AN672">
        <f t="shared" si="987"/>
        <v>0</v>
      </c>
      <c r="AO672">
        <f t="shared" si="987"/>
        <v>0</v>
      </c>
      <c r="AP672">
        <f t="shared" si="987"/>
        <v>0</v>
      </c>
      <c r="AQ672">
        <f t="shared" si="987"/>
        <v>0</v>
      </c>
      <c r="AR672">
        <f t="shared" si="987"/>
        <v>0</v>
      </c>
      <c r="AS672">
        <f t="shared" si="987"/>
        <v>0</v>
      </c>
      <c r="AT672">
        <f t="shared" si="987"/>
        <v>0</v>
      </c>
      <c r="AU672">
        <f t="shared" si="987"/>
        <v>0</v>
      </c>
      <c r="AV672">
        <f t="shared" si="987"/>
        <v>0</v>
      </c>
      <c r="AW672">
        <f t="shared" si="987"/>
        <v>0</v>
      </c>
      <c r="AX672">
        <f t="shared" si="987"/>
        <v>0</v>
      </c>
      <c r="AY672">
        <f t="shared" si="987"/>
        <v>0</v>
      </c>
      <c r="AZ672">
        <f t="shared" si="987"/>
        <v>0</v>
      </c>
      <c r="BA672">
        <f t="shared" si="987"/>
        <v>0</v>
      </c>
      <c r="BB672">
        <f t="shared" si="987"/>
        <v>0</v>
      </c>
      <c r="BC672">
        <f t="shared" si="987"/>
        <v>0</v>
      </c>
      <c r="BD672">
        <f t="shared" si="987"/>
        <v>0</v>
      </c>
      <c r="BE672">
        <f t="shared" si="987"/>
        <v>0</v>
      </c>
      <c r="BF672">
        <f t="shared" si="987"/>
        <v>0</v>
      </c>
      <c r="BG672">
        <f t="shared" si="987"/>
        <v>0</v>
      </c>
      <c r="BH672">
        <f t="shared" si="987"/>
        <v>0</v>
      </c>
    </row>
    <row r="673" spans="1:60" x14ac:dyDescent="0.25">
      <c r="A673" t="s">
        <v>867</v>
      </c>
      <c r="B673">
        <f t="shared" ref="B673:AG673" si="988">B554*(B84/B$46+B85/B$47)+B671+B672+5*KillingSpree/(120-45*GlyphOfKSp)*B$86+B662+B663</f>
        <v>2.8999034318364862</v>
      </c>
      <c r="C673">
        <f t="shared" si="988"/>
        <v>2.8999039507052866</v>
      </c>
      <c r="D673">
        <f t="shared" si="988"/>
        <v>2.8999034392345555</v>
      </c>
      <c r="E673">
        <f t="shared" si="988"/>
        <v>2.8999042373913939</v>
      </c>
      <c r="F673">
        <f t="shared" si="988"/>
        <v>2.8990833484261298</v>
      </c>
      <c r="G673">
        <f t="shared" si="988"/>
        <v>2.8990834442006306</v>
      </c>
      <c r="H673">
        <f t="shared" si="988"/>
        <v>2.8990032067744624</v>
      </c>
      <c r="I673">
        <f t="shared" si="988"/>
        <v>2.8990182963834572</v>
      </c>
      <c r="J673">
        <f t="shared" si="988"/>
        <v>2.9005199490417759</v>
      </c>
      <c r="K673">
        <f t="shared" si="988"/>
        <v>2.8999034105373074</v>
      </c>
      <c r="L673">
        <f t="shared" si="988"/>
        <v>2.8999040405706125</v>
      </c>
      <c r="M673">
        <f t="shared" si="988"/>
        <v>2.8999034355969662</v>
      </c>
      <c r="N673">
        <f t="shared" si="988"/>
        <v>2.9328852937023937</v>
      </c>
      <c r="O673">
        <f t="shared" si="988"/>
        <v>2.8999034355969662</v>
      </c>
      <c r="P673">
        <f t="shared" si="988"/>
        <v>2.8693645761924462</v>
      </c>
      <c r="Q673">
        <f t="shared" si="988"/>
        <v>2.8999034355969662</v>
      </c>
      <c r="R673">
        <f t="shared" si="988"/>
        <v>2.7899071455178608</v>
      </c>
      <c r="S673">
        <f t="shared" si="988"/>
        <v>2.6936602100856675</v>
      </c>
      <c r="T673">
        <f t="shared" si="988"/>
        <v>2.8999034355969662</v>
      </c>
      <c r="U673">
        <f t="shared" si="988"/>
        <v>2.8997085277844814</v>
      </c>
      <c r="V673">
        <f t="shared" si="988"/>
        <v>2.8997085277844814</v>
      </c>
      <c r="W673">
        <f t="shared" si="988"/>
        <v>2.8999034355969662</v>
      </c>
      <c r="X673">
        <f t="shared" si="988"/>
        <v>2.8999034355969662</v>
      </c>
      <c r="Y673">
        <f t="shared" si="988"/>
        <v>2.8999034355969662</v>
      </c>
      <c r="Z673">
        <f t="shared" si="988"/>
        <v>2.9252156642531326</v>
      </c>
      <c r="AA673">
        <f t="shared" si="988"/>
        <v>2.9009413185201613</v>
      </c>
      <c r="AB673">
        <f t="shared" si="988"/>
        <v>2.9084817051493572</v>
      </c>
      <c r="AC673">
        <f t="shared" si="988"/>
        <v>2.8999034355969662</v>
      </c>
      <c r="AD673">
        <f t="shared" si="988"/>
        <v>2.8998999525600246</v>
      </c>
      <c r="AE673">
        <f t="shared" si="988"/>
        <v>2.8999034355969662</v>
      </c>
      <c r="AF673">
        <f t="shared" si="988"/>
        <v>2.8999034355969662</v>
      </c>
      <c r="AG673">
        <f t="shared" si="988"/>
        <v>2.8999034355969662</v>
      </c>
      <c r="AH673">
        <f t="shared" ref="AH673:BH673" si="989">AH554*(AH84/AH$46+AH85/AH$47)+AH671+AH672+5*KillingSpree/(120-45*GlyphOfKSp)*AH$86+AH662+AH663</f>
        <v>2.8999034355969662</v>
      </c>
      <c r="AI673">
        <f t="shared" si="989"/>
        <v>2.8999003160967658</v>
      </c>
      <c r="AJ673">
        <f t="shared" si="989"/>
        <v>2.8999034355969662</v>
      </c>
      <c r="AK673">
        <f t="shared" si="989"/>
        <v>2.8999002755767131</v>
      </c>
      <c r="AL673">
        <f t="shared" si="989"/>
        <v>2.8999017312933009</v>
      </c>
      <c r="AM673">
        <f t="shared" si="989"/>
        <v>2.9103144913158854</v>
      </c>
      <c r="AN673">
        <f t="shared" si="989"/>
        <v>2.8999021701727359</v>
      </c>
      <c r="AO673">
        <f t="shared" si="989"/>
        <v>2.9076892546167077</v>
      </c>
      <c r="AP673">
        <f t="shared" si="989"/>
        <v>2.8999069521213463</v>
      </c>
      <c r="AQ673">
        <f t="shared" si="989"/>
        <v>2.8999034355969662</v>
      </c>
      <c r="AR673">
        <f t="shared" si="989"/>
        <v>2.9071314183587829</v>
      </c>
      <c r="AS673">
        <f t="shared" si="989"/>
        <v>2.9001127268143465</v>
      </c>
      <c r="AT673">
        <f t="shared" si="989"/>
        <v>2.8999034355969662</v>
      </c>
      <c r="AU673">
        <f t="shared" si="989"/>
        <v>2.8999034355969662</v>
      </c>
      <c r="AV673">
        <f t="shared" si="989"/>
        <v>2.8999034355969662</v>
      </c>
      <c r="AW673">
        <f t="shared" si="989"/>
        <v>2.8999034355969662</v>
      </c>
      <c r="AX673">
        <f t="shared" si="989"/>
        <v>2.8999034355969662</v>
      </c>
      <c r="AY673">
        <f t="shared" si="989"/>
        <v>2.8999034355969662</v>
      </c>
      <c r="AZ673">
        <f t="shared" si="989"/>
        <v>2.8999034355969662</v>
      </c>
      <c r="BA673">
        <f t="shared" si="989"/>
        <v>2.8999034355969662</v>
      </c>
      <c r="BB673">
        <f t="shared" si="989"/>
        <v>2.8999034355969662</v>
      </c>
      <c r="BC673">
        <f t="shared" si="989"/>
        <v>3.0806669496954244</v>
      </c>
      <c r="BD673">
        <f t="shared" si="989"/>
        <v>3.1065657100396353</v>
      </c>
      <c r="BE673">
        <f t="shared" si="989"/>
        <v>2.8999034355969662</v>
      </c>
      <c r="BF673">
        <f t="shared" si="989"/>
        <v>2.8999034355969662</v>
      </c>
      <c r="BG673">
        <f t="shared" si="989"/>
        <v>2.8999034355969662</v>
      </c>
      <c r="BH673">
        <f t="shared" si="989"/>
        <v>2.8999034355969662</v>
      </c>
    </row>
    <row r="675" spans="1:60" x14ac:dyDescent="0.25">
      <c r="A675" t="s">
        <v>728</v>
      </c>
      <c r="B675">
        <f t="shared" ref="B675:AG675" si="990">B$59*(1-(1-B$46/60)^(15*(B554*B84/B$46+B671+B672+B662)))</f>
        <v>0</v>
      </c>
      <c r="C675">
        <f t="shared" si="990"/>
        <v>0</v>
      </c>
      <c r="D675">
        <f t="shared" si="990"/>
        <v>0</v>
      </c>
      <c r="E675">
        <f t="shared" si="990"/>
        <v>0</v>
      </c>
      <c r="F675">
        <f t="shared" si="990"/>
        <v>0</v>
      </c>
      <c r="G675">
        <f t="shared" si="990"/>
        <v>0</v>
      </c>
      <c r="H675">
        <f t="shared" si="990"/>
        <v>0</v>
      </c>
      <c r="I675">
        <f t="shared" si="990"/>
        <v>0</v>
      </c>
      <c r="J675">
        <f t="shared" si="990"/>
        <v>0</v>
      </c>
      <c r="K675">
        <f t="shared" si="990"/>
        <v>0</v>
      </c>
      <c r="L675">
        <f t="shared" si="990"/>
        <v>0</v>
      </c>
      <c r="M675">
        <f t="shared" si="990"/>
        <v>0</v>
      </c>
      <c r="N675">
        <f t="shared" si="990"/>
        <v>0</v>
      </c>
      <c r="O675">
        <f t="shared" si="990"/>
        <v>0</v>
      </c>
      <c r="P675">
        <f t="shared" si="990"/>
        <v>0</v>
      </c>
      <c r="Q675">
        <f t="shared" si="990"/>
        <v>0</v>
      </c>
      <c r="R675">
        <f t="shared" si="990"/>
        <v>0</v>
      </c>
      <c r="S675">
        <f t="shared" si="990"/>
        <v>0</v>
      </c>
      <c r="T675">
        <f t="shared" si="990"/>
        <v>0</v>
      </c>
      <c r="U675">
        <f t="shared" si="990"/>
        <v>0</v>
      </c>
      <c r="V675">
        <f t="shared" si="990"/>
        <v>0</v>
      </c>
      <c r="W675">
        <f t="shared" si="990"/>
        <v>0</v>
      </c>
      <c r="X675">
        <f t="shared" si="990"/>
        <v>0</v>
      </c>
      <c r="Y675">
        <f t="shared" si="990"/>
        <v>0</v>
      </c>
      <c r="Z675">
        <f t="shared" si="990"/>
        <v>0</v>
      </c>
      <c r="AA675">
        <f t="shared" si="990"/>
        <v>0</v>
      </c>
      <c r="AB675">
        <f t="shared" si="990"/>
        <v>0</v>
      </c>
      <c r="AC675">
        <f t="shared" si="990"/>
        <v>0</v>
      </c>
      <c r="AD675">
        <f t="shared" si="990"/>
        <v>0</v>
      </c>
      <c r="AE675">
        <f t="shared" si="990"/>
        <v>0</v>
      </c>
      <c r="AF675">
        <f t="shared" si="990"/>
        <v>0</v>
      </c>
      <c r="AG675">
        <f t="shared" si="990"/>
        <v>0</v>
      </c>
      <c r="AH675">
        <f t="shared" ref="AH675:BH675" si="991">AH$59*(1-(1-AH$46/60)^(15*(AH554*AH84/AH$46+AH671+AH672+AH662)))</f>
        <v>0</v>
      </c>
      <c r="AI675">
        <f t="shared" si="991"/>
        <v>0</v>
      </c>
      <c r="AJ675">
        <f t="shared" si="991"/>
        <v>0</v>
      </c>
      <c r="AK675">
        <f t="shared" si="991"/>
        <v>0</v>
      </c>
      <c r="AL675">
        <f t="shared" si="991"/>
        <v>0</v>
      </c>
      <c r="AM675">
        <f t="shared" si="991"/>
        <v>0.58001440683054262</v>
      </c>
      <c r="AN675">
        <f t="shared" si="991"/>
        <v>0</v>
      </c>
      <c r="AO675">
        <f t="shared" si="991"/>
        <v>0</v>
      </c>
      <c r="AP675">
        <f t="shared" si="991"/>
        <v>0</v>
      </c>
      <c r="AQ675">
        <f t="shared" si="991"/>
        <v>0</v>
      </c>
      <c r="AR675">
        <f t="shared" si="991"/>
        <v>0</v>
      </c>
      <c r="AS675">
        <f t="shared" si="991"/>
        <v>0</v>
      </c>
      <c r="AT675">
        <f t="shared" si="991"/>
        <v>0</v>
      </c>
      <c r="AU675">
        <f t="shared" si="991"/>
        <v>0</v>
      </c>
      <c r="AV675">
        <f t="shared" si="991"/>
        <v>0</v>
      </c>
      <c r="AW675">
        <f t="shared" si="991"/>
        <v>0</v>
      </c>
      <c r="AX675">
        <f t="shared" si="991"/>
        <v>0</v>
      </c>
      <c r="AY675">
        <f t="shared" si="991"/>
        <v>0</v>
      </c>
      <c r="AZ675">
        <f t="shared" si="991"/>
        <v>0</v>
      </c>
      <c r="BA675">
        <f t="shared" si="991"/>
        <v>0</v>
      </c>
      <c r="BB675">
        <f t="shared" si="991"/>
        <v>0</v>
      </c>
      <c r="BC675">
        <f t="shared" si="991"/>
        <v>0</v>
      </c>
      <c r="BD675">
        <f t="shared" si="991"/>
        <v>0</v>
      </c>
      <c r="BE675">
        <f t="shared" si="991"/>
        <v>0</v>
      </c>
      <c r="BF675">
        <f t="shared" si="991"/>
        <v>0</v>
      </c>
      <c r="BG675">
        <f t="shared" si="991"/>
        <v>0</v>
      </c>
      <c r="BH675">
        <f t="shared" si="991"/>
        <v>0</v>
      </c>
    </row>
    <row r="676" spans="1:60" x14ac:dyDescent="0.25">
      <c r="A676" t="s">
        <v>729</v>
      </c>
      <c r="B676">
        <f t="shared" ref="B676:AG676" si="992">B$61*(1-(1-B$47/60)^(15*(B554*B85/B$47+B663)))</f>
        <v>0</v>
      </c>
      <c r="C676">
        <f t="shared" si="992"/>
        <v>0</v>
      </c>
      <c r="D676">
        <f t="shared" si="992"/>
        <v>0</v>
      </c>
      <c r="E676">
        <f t="shared" si="992"/>
        <v>0</v>
      </c>
      <c r="F676">
        <f t="shared" si="992"/>
        <v>0</v>
      </c>
      <c r="G676">
        <f t="shared" si="992"/>
        <v>0</v>
      </c>
      <c r="H676">
        <f t="shared" si="992"/>
        <v>0</v>
      </c>
      <c r="I676">
        <f t="shared" si="992"/>
        <v>0</v>
      </c>
      <c r="J676">
        <f t="shared" si="992"/>
        <v>0</v>
      </c>
      <c r="K676">
        <f t="shared" si="992"/>
        <v>0</v>
      </c>
      <c r="L676">
        <f t="shared" si="992"/>
        <v>0</v>
      </c>
      <c r="M676">
        <f t="shared" si="992"/>
        <v>0</v>
      </c>
      <c r="N676">
        <f t="shared" si="992"/>
        <v>0</v>
      </c>
      <c r="O676">
        <f t="shared" si="992"/>
        <v>0</v>
      </c>
      <c r="P676">
        <f t="shared" si="992"/>
        <v>0</v>
      </c>
      <c r="Q676">
        <f t="shared" si="992"/>
        <v>0</v>
      </c>
      <c r="R676">
        <f t="shared" si="992"/>
        <v>0</v>
      </c>
      <c r="S676">
        <f t="shared" si="992"/>
        <v>0</v>
      </c>
      <c r="T676">
        <f t="shared" si="992"/>
        <v>0</v>
      </c>
      <c r="U676">
        <f t="shared" si="992"/>
        <v>0</v>
      </c>
      <c r="V676">
        <f t="shared" si="992"/>
        <v>0</v>
      </c>
      <c r="W676">
        <f t="shared" si="992"/>
        <v>0</v>
      </c>
      <c r="X676">
        <f t="shared" si="992"/>
        <v>0</v>
      </c>
      <c r="Y676">
        <f t="shared" si="992"/>
        <v>0</v>
      </c>
      <c r="Z676">
        <f t="shared" si="992"/>
        <v>0</v>
      </c>
      <c r="AA676">
        <f t="shared" si="992"/>
        <v>0</v>
      </c>
      <c r="AB676">
        <f t="shared" si="992"/>
        <v>0</v>
      </c>
      <c r="AC676">
        <f t="shared" si="992"/>
        <v>0</v>
      </c>
      <c r="AD676">
        <f t="shared" si="992"/>
        <v>0</v>
      </c>
      <c r="AE676">
        <f t="shared" si="992"/>
        <v>0</v>
      </c>
      <c r="AF676">
        <f t="shared" si="992"/>
        <v>0</v>
      </c>
      <c r="AG676">
        <f t="shared" si="992"/>
        <v>0</v>
      </c>
      <c r="AH676">
        <f t="shared" ref="AH676:BH676" si="993">AH$61*(1-(1-AH$47/60)^(15*(AH554*AH85/AH$47+AH663)))</f>
        <v>0</v>
      </c>
      <c r="AI676">
        <f t="shared" si="993"/>
        <v>0</v>
      </c>
      <c r="AJ676">
        <f t="shared" si="993"/>
        <v>0</v>
      </c>
      <c r="AK676">
        <f t="shared" si="993"/>
        <v>0</v>
      </c>
      <c r="AL676">
        <f t="shared" si="993"/>
        <v>0</v>
      </c>
      <c r="AM676">
        <f t="shared" si="993"/>
        <v>0</v>
      </c>
      <c r="AN676">
        <f t="shared" si="993"/>
        <v>0</v>
      </c>
      <c r="AO676">
        <f t="shared" si="993"/>
        <v>0.41966229094274554</v>
      </c>
      <c r="AP676">
        <f t="shared" si="993"/>
        <v>0</v>
      </c>
      <c r="AQ676">
        <f t="shared" si="993"/>
        <v>0</v>
      </c>
      <c r="AR676">
        <f t="shared" si="993"/>
        <v>0</v>
      </c>
      <c r="AS676">
        <f t="shared" si="993"/>
        <v>0</v>
      </c>
      <c r="AT676">
        <f t="shared" si="993"/>
        <v>0</v>
      </c>
      <c r="AU676">
        <f t="shared" si="993"/>
        <v>0</v>
      </c>
      <c r="AV676">
        <f t="shared" si="993"/>
        <v>0</v>
      </c>
      <c r="AW676">
        <f t="shared" si="993"/>
        <v>0</v>
      </c>
      <c r="AX676">
        <f t="shared" si="993"/>
        <v>0</v>
      </c>
      <c r="AY676">
        <f t="shared" si="993"/>
        <v>0</v>
      </c>
      <c r="AZ676">
        <f t="shared" si="993"/>
        <v>0</v>
      </c>
      <c r="BA676">
        <f t="shared" si="993"/>
        <v>0</v>
      </c>
      <c r="BB676">
        <f t="shared" si="993"/>
        <v>0</v>
      </c>
      <c r="BC676">
        <f t="shared" si="993"/>
        <v>0</v>
      </c>
      <c r="BD676">
        <f t="shared" si="993"/>
        <v>0</v>
      </c>
      <c r="BE676">
        <f t="shared" si="993"/>
        <v>0</v>
      </c>
      <c r="BF676">
        <f t="shared" si="993"/>
        <v>0</v>
      </c>
      <c r="BG676">
        <f t="shared" si="993"/>
        <v>0</v>
      </c>
      <c r="BH676">
        <f t="shared" si="993"/>
        <v>0</v>
      </c>
    </row>
    <row r="677" spans="1:60" x14ac:dyDescent="0.25">
      <c r="A677" t="s">
        <v>730</v>
      </c>
      <c r="B677">
        <f t="shared" ref="B677:AG677" si="994">B$58*(1-(1-B$46/60)^(15*(B554*B84/B$46+B671+B672+B662)))</f>
        <v>0.57889971316371402</v>
      </c>
      <c r="C677">
        <f t="shared" si="994"/>
        <v>0.57889985835499691</v>
      </c>
      <c r="D677">
        <f t="shared" si="994"/>
        <v>0.5788997152338623</v>
      </c>
      <c r="E677">
        <f t="shared" si="994"/>
        <v>0.57889993857626409</v>
      </c>
      <c r="F677">
        <f t="shared" si="994"/>
        <v>0.57881225895486543</v>
      </c>
      <c r="G677">
        <f t="shared" si="994"/>
        <v>0.57881228576031685</v>
      </c>
      <c r="H677">
        <f t="shared" si="994"/>
        <v>0.57879551887810987</v>
      </c>
      <c r="I677">
        <f t="shared" si="994"/>
        <v>0.57879974231797882</v>
      </c>
      <c r="J677">
        <f t="shared" si="994"/>
        <v>0.57896544698708563</v>
      </c>
      <c r="K677">
        <f t="shared" si="994"/>
        <v>0.57889970720371864</v>
      </c>
      <c r="L677">
        <f t="shared" si="994"/>
        <v>0.57889988350135257</v>
      </c>
      <c r="M677">
        <f t="shared" si="994"/>
        <v>0.57889971421598196</v>
      </c>
      <c r="N677">
        <f t="shared" si="994"/>
        <v>0.5734205669129866</v>
      </c>
      <c r="O677">
        <f t="shared" si="994"/>
        <v>0.57889971421598196</v>
      </c>
      <c r="P677">
        <f t="shared" si="994"/>
        <v>0.58431793903217355</v>
      </c>
      <c r="Q677">
        <f t="shared" si="994"/>
        <v>0.57889971421598196</v>
      </c>
      <c r="R677">
        <f t="shared" si="994"/>
        <v>0.57668786937933403</v>
      </c>
      <c r="S677">
        <f t="shared" si="994"/>
        <v>0.57474292568484753</v>
      </c>
      <c r="T677">
        <f t="shared" si="994"/>
        <v>0.57889971421598196</v>
      </c>
      <c r="U677">
        <f t="shared" si="994"/>
        <v>0.57884517103892152</v>
      </c>
      <c r="V677">
        <f t="shared" si="994"/>
        <v>0.57884517103892152</v>
      </c>
      <c r="W677">
        <f t="shared" si="994"/>
        <v>0.57889971421598196</v>
      </c>
      <c r="X677">
        <f t="shared" si="994"/>
        <v>0.57889971421598196</v>
      </c>
      <c r="Y677">
        <f t="shared" si="994"/>
        <v>0.57889971421598196</v>
      </c>
      <c r="Z677">
        <f t="shared" si="994"/>
        <v>0.58592341709203177</v>
      </c>
      <c r="AA677">
        <f t="shared" si="994"/>
        <v>0.57919003736976626</v>
      </c>
      <c r="AB677">
        <f t="shared" si="994"/>
        <v>0.58129328091125831</v>
      </c>
      <c r="AC677">
        <f t="shared" si="994"/>
        <v>0.57889971421598196</v>
      </c>
      <c r="AD677">
        <f t="shared" si="994"/>
        <v>0.57889873958179083</v>
      </c>
      <c r="AE677">
        <f t="shared" si="994"/>
        <v>0.57889971421598196</v>
      </c>
      <c r="AF677">
        <f t="shared" si="994"/>
        <v>0.57889971421598196</v>
      </c>
      <c r="AG677">
        <f t="shared" si="994"/>
        <v>0.57889971421598196</v>
      </c>
      <c r="AH677">
        <f t="shared" ref="AH677:BH677" si="995">AH$58*(1-(1-AH$46/60)^(15*(AH554*AH84/AH$46+AH671+AH672+AH662)))</f>
        <v>0.57889971421598196</v>
      </c>
      <c r="AI677">
        <f t="shared" si="995"/>
        <v>0.57889884130787372</v>
      </c>
      <c r="AJ677">
        <f t="shared" si="995"/>
        <v>0.57889971421598196</v>
      </c>
      <c r="AK677">
        <f t="shared" si="995"/>
        <v>0.57889882996941644</v>
      </c>
      <c r="AL677">
        <f t="shared" si="995"/>
        <v>0</v>
      </c>
      <c r="AM677">
        <f t="shared" si="995"/>
        <v>0.58001440683054262</v>
      </c>
      <c r="AN677">
        <f t="shared" si="995"/>
        <v>0.57889936012131304</v>
      </c>
      <c r="AO677">
        <f t="shared" si="995"/>
        <v>0.57973360699715204</v>
      </c>
      <c r="AP677">
        <f t="shared" si="995"/>
        <v>0.57890069821844348</v>
      </c>
      <c r="AQ677">
        <f t="shared" si="995"/>
        <v>0.57889971421598196</v>
      </c>
      <c r="AR677">
        <f t="shared" si="995"/>
        <v>0.58091741899196414</v>
      </c>
      <c r="AS677">
        <f t="shared" si="995"/>
        <v>0.57895827459302784</v>
      </c>
      <c r="AT677">
        <f t="shared" si="995"/>
        <v>0.57889971421598196</v>
      </c>
      <c r="AU677">
        <f t="shared" si="995"/>
        <v>0.57889971421598196</v>
      </c>
      <c r="AV677">
        <f t="shared" si="995"/>
        <v>0.57889971421598196</v>
      </c>
      <c r="AW677">
        <f t="shared" si="995"/>
        <v>0.57889971421598196</v>
      </c>
      <c r="AX677">
        <f t="shared" si="995"/>
        <v>0.57889971421598196</v>
      </c>
      <c r="AY677">
        <f t="shared" si="995"/>
        <v>0.57889971421598196</v>
      </c>
      <c r="AZ677">
        <f t="shared" si="995"/>
        <v>0.57889971421598196</v>
      </c>
      <c r="BA677">
        <f t="shared" si="995"/>
        <v>0.57889971421598196</v>
      </c>
      <c r="BB677">
        <f t="shared" si="995"/>
        <v>0.57889971421598196</v>
      </c>
      <c r="BC677">
        <f t="shared" si="995"/>
        <v>0.60203413217142732</v>
      </c>
      <c r="BD677">
        <f t="shared" si="995"/>
        <v>0.60525340483903034</v>
      </c>
      <c r="BE677">
        <f t="shared" si="995"/>
        <v>0.57889971421598196</v>
      </c>
      <c r="BF677">
        <f t="shared" si="995"/>
        <v>0.57889971421598196</v>
      </c>
      <c r="BG677">
        <f t="shared" si="995"/>
        <v>0.57889971421598196</v>
      </c>
      <c r="BH677">
        <f t="shared" si="995"/>
        <v>0.57889971421598196</v>
      </c>
    </row>
    <row r="678" spans="1:60" x14ac:dyDescent="0.25">
      <c r="A678" t="s">
        <v>731</v>
      </c>
      <c r="B678">
        <f t="shared" ref="B678:AG678" si="996">B$60*(1-(1-B$47/60)^(15*(B554*B85/B$47+B663)))</f>
        <v>0.41867435557138333</v>
      </c>
      <c r="C678">
        <f t="shared" si="996"/>
        <v>0.41867435557138333</v>
      </c>
      <c r="D678">
        <f t="shared" si="996"/>
        <v>0.41867435557138333</v>
      </c>
      <c r="E678">
        <f t="shared" si="996"/>
        <v>0.41867435557138333</v>
      </c>
      <c r="F678">
        <f t="shared" si="996"/>
        <v>0.4185698476651778</v>
      </c>
      <c r="G678">
        <f t="shared" si="996"/>
        <v>0.4185698476651778</v>
      </c>
      <c r="H678">
        <f t="shared" si="996"/>
        <v>0.4185698476651778</v>
      </c>
      <c r="I678">
        <f t="shared" si="996"/>
        <v>0.4185698476651778</v>
      </c>
      <c r="J678">
        <f t="shared" si="996"/>
        <v>0.41875290950630051</v>
      </c>
      <c r="K678">
        <f t="shared" si="996"/>
        <v>0.41867435557138333</v>
      </c>
      <c r="L678">
        <f t="shared" si="996"/>
        <v>0.41867435557138333</v>
      </c>
      <c r="M678">
        <f t="shared" si="996"/>
        <v>0.41867435557138333</v>
      </c>
      <c r="N678">
        <f t="shared" si="996"/>
        <v>0.41867435557138333</v>
      </c>
      <c r="O678">
        <f t="shared" si="996"/>
        <v>0.41867435557138333</v>
      </c>
      <c r="P678">
        <f t="shared" si="996"/>
        <v>0.41867435557138333</v>
      </c>
      <c r="Q678">
        <f t="shared" si="996"/>
        <v>0.41867435557138333</v>
      </c>
      <c r="R678">
        <f t="shared" si="996"/>
        <v>0.41894259824962643</v>
      </c>
      <c r="S678">
        <f t="shared" si="996"/>
        <v>0.41921132751418066</v>
      </c>
      <c r="T678">
        <f t="shared" si="996"/>
        <v>0.41867435557138333</v>
      </c>
      <c r="U678">
        <f t="shared" si="996"/>
        <v>0.41867435557138333</v>
      </c>
      <c r="V678">
        <f t="shared" si="996"/>
        <v>0.41867435557138333</v>
      </c>
      <c r="W678">
        <f t="shared" si="996"/>
        <v>0.41867435557138333</v>
      </c>
      <c r="X678">
        <f t="shared" si="996"/>
        <v>0.41867435557138333</v>
      </c>
      <c r="Y678">
        <f t="shared" si="996"/>
        <v>0.41867435557138333</v>
      </c>
      <c r="Z678">
        <f t="shared" si="996"/>
        <v>0.41867435557138333</v>
      </c>
      <c r="AA678">
        <f t="shared" si="996"/>
        <v>0.41867435557138333</v>
      </c>
      <c r="AB678">
        <f t="shared" si="996"/>
        <v>0.41867435557138333</v>
      </c>
      <c r="AC678">
        <f t="shared" si="996"/>
        <v>0.41867435557138333</v>
      </c>
      <c r="AD678">
        <f t="shared" si="996"/>
        <v>0.41867435557138333</v>
      </c>
      <c r="AE678">
        <f t="shared" si="996"/>
        <v>0.41867435557138333</v>
      </c>
      <c r="AF678">
        <f t="shared" si="996"/>
        <v>0.41867435557138333</v>
      </c>
      <c r="AG678">
        <f t="shared" si="996"/>
        <v>0.41867435557138333</v>
      </c>
      <c r="AH678">
        <f t="shared" ref="AH678:BH678" si="997">AH$60*(1-(1-AH$47/60)^(15*(AH554*AH85/AH$47+AH663)))</f>
        <v>0.41867435557138333</v>
      </c>
      <c r="AI678">
        <f t="shared" si="997"/>
        <v>0.41867435557138333</v>
      </c>
      <c r="AJ678">
        <f t="shared" si="997"/>
        <v>0.41867435557138333</v>
      </c>
      <c r="AK678">
        <f t="shared" si="997"/>
        <v>0.41867435557138333</v>
      </c>
      <c r="AL678">
        <f t="shared" si="997"/>
        <v>0.41867435557138333</v>
      </c>
      <c r="AM678">
        <f t="shared" si="997"/>
        <v>0.41999502706150837</v>
      </c>
      <c r="AN678">
        <f t="shared" si="997"/>
        <v>0</v>
      </c>
      <c r="AO678">
        <f t="shared" si="997"/>
        <v>0.41966229094274554</v>
      </c>
      <c r="AP678">
        <f t="shared" si="997"/>
        <v>0.41867435557138333</v>
      </c>
      <c r="AQ678">
        <f t="shared" si="997"/>
        <v>0.41867435557138333</v>
      </c>
      <c r="AR678">
        <f t="shared" si="997"/>
        <v>0.41867435557138333</v>
      </c>
      <c r="AS678">
        <f t="shared" si="997"/>
        <v>0.41867435557138333</v>
      </c>
      <c r="AT678">
        <f t="shared" si="997"/>
        <v>0.41867435557138333</v>
      </c>
      <c r="AU678">
        <f t="shared" si="997"/>
        <v>0.41867435557138333</v>
      </c>
      <c r="AV678">
        <f t="shared" si="997"/>
        <v>0.41867435557138333</v>
      </c>
      <c r="AW678">
        <f t="shared" si="997"/>
        <v>0.41867435557138333</v>
      </c>
      <c r="AX678">
        <f t="shared" si="997"/>
        <v>0.41867435557138333</v>
      </c>
      <c r="AY678">
        <f t="shared" si="997"/>
        <v>0.41867435557138333</v>
      </c>
      <c r="AZ678">
        <f t="shared" si="997"/>
        <v>0.41867435557138333</v>
      </c>
      <c r="BA678">
        <f t="shared" si="997"/>
        <v>0.41867435557138333</v>
      </c>
      <c r="BB678">
        <f t="shared" si="997"/>
        <v>0.41867435557138333</v>
      </c>
      <c r="BC678">
        <f t="shared" si="997"/>
        <v>0.43805255710696189</v>
      </c>
      <c r="BD678">
        <f t="shared" si="997"/>
        <v>0.44076762981348183</v>
      </c>
      <c r="BE678">
        <f t="shared" si="997"/>
        <v>0.41867435557138333</v>
      </c>
      <c r="BF678">
        <f t="shared" si="997"/>
        <v>0.41867435557138333</v>
      </c>
      <c r="BG678">
        <f t="shared" si="997"/>
        <v>0.41867435557138333</v>
      </c>
      <c r="BH678">
        <f t="shared" si="997"/>
        <v>0.41867435557138333</v>
      </c>
    </row>
    <row r="680" spans="1:60" x14ac:dyDescent="0.25">
      <c r="A680" t="s">
        <v>869</v>
      </c>
      <c r="B680">
        <f t="shared" ref="B680:AG680" si="998">B$22*10/(45+1/(B668*0.15))</f>
        <v>0</v>
      </c>
      <c r="C680">
        <f t="shared" si="998"/>
        <v>0</v>
      </c>
      <c r="D680">
        <f t="shared" si="998"/>
        <v>0</v>
      </c>
      <c r="E680">
        <f t="shared" si="998"/>
        <v>0</v>
      </c>
      <c r="F680">
        <f t="shared" si="998"/>
        <v>0</v>
      </c>
      <c r="G680">
        <f t="shared" si="998"/>
        <v>0</v>
      </c>
      <c r="H680">
        <f t="shared" si="998"/>
        <v>0</v>
      </c>
      <c r="I680">
        <f t="shared" si="998"/>
        <v>0</v>
      </c>
      <c r="J680">
        <f t="shared" si="998"/>
        <v>0</v>
      </c>
      <c r="K680">
        <f t="shared" si="998"/>
        <v>0</v>
      </c>
      <c r="L680">
        <f t="shared" si="998"/>
        <v>0</v>
      </c>
      <c r="M680">
        <f t="shared" si="998"/>
        <v>0</v>
      </c>
      <c r="N680">
        <f t="shared" si="998"/>
        <v>0</v>
      </c>
      <c r="O680">
        <f t="shared" si="998"/>
        <v>0</v>
      </c>
      <c r="P680">
        <f t="shared" si="998"/>
        <v>0</v>
      </c>
      <c r="Q680">
        <f t="shared" si="998"/>
        <v>0</v>
      </c>
      <c r="R680">
        <f t="shared" si="998"/>
        <v>0</v>
      </c>
      <c r="S680">
        <f t="shared" si="998"/>
        <v>0</v>
      </c>
      <c r="T680">
        <f t="shared" si="998"/>
        <v>0</v>
      </c>
      <c r="U680">
        <f t="shared" si="998"/>
        <v>0</v>
      </c>
      <c r="V680">
        <f t="shared" si="998"/>
        <v>0</v>
      </c>
      <c r="W680">
        <f t="shared" si="998"/>
        <v>0</v>
      </c>
      <c r="X680">
        <f t="shared" si="998"/>
        <v>0</v>
      </c>
      <c r="Y680">
        <f t="shared" si="998"/>
        <v>0</v>
      </c>
      <c r="Z680">
        <f t="shared" si="998"/>
        <v>0</v>
      </c>
      <c r="AA680">
        <f t="shared" si="998"/>
        <v>0</v>
      </c>
      <c r="AB680">
        <f t="shared" si="998"/>
        <v>0</v>
      </c>
      <c r="AC680">
        <f t="shared" si="998"/>
        <v>0</v>
      </c>
      <c r="AD680">
        <f t="shared" si="998"/>
        <v>0</v>
      </c>
      <c r="AE680">
        <f t="shared" si="998"/>
        <v>0.21092719887135894</v>
      </c>
      <c r="AF680">
        <f t="shared" si="998"/>
        <v>0</v>
      </c>
      <c r="AG680">
        <f t="shared" si="998"/>
        <v>0</v>
      </c>
      <c r="AH680">
        <f t="shared" ref="AH680:BH680" si="999">AH$22*10/(45+1/(AH668*0.15))</f>
        <v>0</v>
      </c>
      <c r="AI680">
        <f t="shared" si="999"/>
        <v>0</v>
      </c>
      <c r="AJ680">
        <f t="shared" si="999"/>
        <v>0</v>
      </c>
      <c r="AK680">
        <f t="shared" si="999"/>
        <v>0</v>
      </c>
      <c r="AL680">
        <f t="shared" si="999"/>
        <v>0</v>
      </c>
      <c r="AM680">
        <f t="shared" si="999"/>
        <v>0</v>
      </c>
      <c r="AN680">
        <f t="shared" si="999"/>
        <v>0</v>
      </c>
      <c r="AO680">
        <f t="shared" si="999"/>
        <v>0</v>
      </c>
      <c r="AP680">
        <f t="shared" si="999"/>
        <v>0</v>
      </c>
      <c r="AQ680">
        <f t="shared" si="999"/>
        <v>0</v>
      </c>
      <c r="AR680">
        <f t="shared" si="999"/>
        <v>0</v>
      </c>
      <c r="AS680">
        <f t="shared" si="999"/>
        <v>0</v>
      </c>
      <c r="AT680">
        <f t="shared" si="999"/>
        <v>0</v>
      </c>
      <c r="AU680">
        <f t="shared" si="999"/>
        <v>0</v>
      </c>
      <c r="AV680">
        <f t="shared" si="999"/>
        <v>0</v>
      </c>
      <c r="AW680">
        <f t="shared" si="999"/>
        <v>0</v>
      </c>
      <c r="AX680">
        <f t="shared" si="999"/>
        <v>0</v>
      </c>
      <c r="AY680">
        <f t="shared" si="999"/>
        <v>0</v>
      </c>
      <c r="AZ680">
        <f t="shared" si="999"/>
        <v>0</v>
      </c>
      <c r="BA680">
        <f t="shared" si="999"/>
        <v>0</v>
      </c>
      <c r="BB680">
        <f t="shared" si="999"/>
        <v>0</v>
      </c>
      <c r="BC680">
        <f t="shared" si="999"/>
        <v>0</v>
      </c>
      <c r="BD680">
        <f t="shared" si="999"/>
        <v>0</v>
      </c>
      <c r="BE680">
        <f t="shared" si="999"/>
        <v>0</v>
      </c>
      <c r="BF680">
        <f t="shared" si="999"/>
        <v>0</v>
      </c>
      <c r="BG680">
        <f t="shared" si="999"/>
        <v>0</v>
      </c>
      <c r="BH680">
        <f t="shared" si="999"/>
        <v>0</v>
      </c>
    </row>
    <row r="681" spans="1:60" x14ac:dyDescent="0.25">
      <c r="A681" t="s">
        <v>870</v>
      </c>
      <c r="B681">
        <f t="shared" ref="B681:AG681" si="1000">1.4*Windfury*ImpMoonkin*(1+0.01*(B$8+0.5*726*B22+30*B410+30*B411)/32.78998947)*(1+0.1*LightningReflexes/3)</f>
        <v>2.3301032660190364</v>
      </c>
      <c r="C681">
        <f t="shared" si="1000"/>
        <v>2.3301032660190364</v>
      </c>
      <c r="D681">
        <f t="shared" si="1000"/>
        <v>2.3301032660190364</v>
      </c>
      <c r="E681">
        <f t="shared" si="1000"/>
        <v>2.3301032660190364</v>
      </c>
      <c r="F681">
        <f t="shared" si="1000"/>
        <v>2.3301032660190364</v>
      </c>
      <c r="G681">
        <f t="shared" si="1000"/>
        <v>2.3301032660190364</v>
      </c>
      <c r="H681">
        <f t="shared" si="1000"/>
        <v>2.3301032660190364</v>
      </c>
      <c r="I681">
        <f t="shared" si="1000"/>
        <v>2.3301032660190364</v>
      </c>
      <c r="J681">
        <f t="shared" si="1000"/>
        <v>2.330683760258518</v>
      </c>
      <c r="K681">
        <f t="shared" si="1000"/>
        <v>2.3301032660190364</v>
      </c>
      <c r="L681">
        <f t="shared" si="1000"/>
        <v>2.3301032660190364</v>
      </c>
      <c r="M681">
        <f t="shared" si="1000"/>
        <v>2.3301032660190364</v>
      </c>
      <c r="N681">
        <f t="shared" si="1000"/>
        <v>2.3301032660190364</v>
      </c>
      <c r="O681">
        <f t="shared" si="1000"/>
        <v>2.3301032660190364</v>
      </c>
      <c r="P681">
        <f t="shared" si="1000"/>
        <v>2.3301032660190364</v>
      </c>
      <c r="Q681">
        <f t="shared" si="1000"/>
        <v>2.3301032660190364</v>
      </c>
      <c r="R681">
        <f t="shared" si="1000"/>
        <v>2.3301032660190364</v>
      </c>
      <c r="S681">
        <f t="shared" si="1000"/>
        <v>2.3301032660190364</v>
      </c>
      <c r="T681">
        <f t="shared" si="1000"/>
        <v>2.3301032660190364</v>
      </c>
      <c r="U681">
        <f t="shared" si="1000"/>
        <v>2.3301032660190364</v>
      </c>
      <c r="V681">
        <f t="shared" si="1000"/>
        <v>2.3301032660190364</v>
      </c>
      <c r="W681">
        <f t="shared" si="1000"/>
        <v>2.3301032660190364</v>
      </c>
      <c r="X681">
        <f t="shared" si="1000"/>
        <v>2.3301032660190364</v>
      </c>
      <c r="Y681">
        <f t="shared" si="1000"/>
        <v>2.3301032660190364</v>
      </c>
      <c r="Z681">
        <f t="shared" si="1000"/>
        <v>2.3301032660190364</v>
      </c>
      <c r="AA681">
        <f t="shared" si="1000"/>
        <v>2.3301032660190364</v>
      </c>
      <c r="AB681">
        <f t="shared" si="1000"/>
        <v>2.3301032660190364</v>
      </c>
      <c r="AC681">
        <f t="shared" si="1000"/>
        <v>2.3301032660190364</v>
      </c>
      <c r="AD681">
        <f t="shared" si="1000"/>
        <v>2.3301032660190364</v>
      </c>
      <c r="AE681">
        <f t="shared" si="1000"/>
        <v>2.5408226749508867</v>
      </c>
      <c r="AF681">
        <f t="shared" si="1000"/>
        <v>2.3301032660190364</v>
      </c>
      <c r="AG681">
        <f t="shared" si="1000"/>
        <v>2.3301032660190364</v>
      </c>
      <c r="AH681">
        <f t="shared" ref="AH681:BH681" si="1001">1.4*Windfury*ImpMoonkin*(1+0.01*(AH$8+0.5*726*AH22+30*AH410+30*AH411)/32.78998947)*(1+0.1*LightningReflexes/3)</f>
        <v>2.3301032660190364</v>
      </c>
      <c r="AI681">
        <f t="shared" si="1001"/>
        <v>2.3301032660190364</v>
      </c>
      <c r="AJ681">
        <f t="shared" si="1001"/>
        <v>2.3301032660190364</v>
      </c>
      <c r="AK681">
        <f t="shared" si="1001"/>
        <v>2.3301032660190364</v>
      </c>
      <c r="AL681">
        <f t="shared" si="1001"/>
        <v>2.3301032660190364</v>
      </c>
      <c r="AM681">
        <f t="shared" si="1001"/>
        <v>2.3398731457293422</v>
      </c>
      <c r="AN681">
        <f t="shared" si="1001"/>
        <v>2.3301032660190364</v>
      </c>
      <c r="AO681">
        <f t="shared" si="1001"/>
        <v>2.3374095820455016</v>
      </c>
      <c r="AP681">
        <f t="shared" si="1001"/>
        <v>2.3301032660190364</v>
      </c>
      <c r="AQ681">
        <f t="shared" si="1001"/>
        <v>2.3301032660190364</v>
      </c>
      <c r="AR681">
        <f t="shared" si="1001"/>
        <v>2.3301032660190364</v>
      </c>
      <c r="AS681">
        <f t="shared" si="1001"/>
        <v>2.3301032660190364</v>
      </c>
      <c r="AT681">
        <f t="shared" si="1001"/>
        <v>2.3301032660190364</v>
      </c>
      <c r="AU681">
        <f t="shared" si="1001"/>
        <v>2.3301032660190364</v>
      </c>
      <c r="AV681">
        <f t="shared" si="1001"/>
        <v>2.3301032660190364</v>
      </c>
      <c r="AW681">
        <f t="shared" si="1001"/>
        <v>2.3301032660190364</v>
      </c>
      <c r="AX681">
        <f t="shared" si="1001"/>
        <v>2.3301032660190364</v>
      </c>
      <c r="AY681">
        <f t="shared" si="1001"/>
        <v>2.3301032660190364</v>
      </c>
      <c r="AZ681">
        <f t="shared" si="1001"/>
        <v>2.3301032660190364</v>
      </c>
      <c r="BA681">
        <f t="shared" si="1001"/>
        <v>2.3301032660190364</v>
      </c>
      <c r="BB681">
        <f t="shared" si="1001"/>
        <v>2.3301032660190364</v>
      </c>
      <c r="BC681">
        <f t="shared" si="1001"/>
        <v>2.3301032660190364</v>
      </c>
      <c r="BD681">
        <f t="shared" si="1001"/>
        <v>2.3301032660190364</v>
      </c>
      <c r="BE681">
        <f t="shared" si="1001"/>
        <v>2.3301032660190364</v>
      </c>
      <c r="BF681">
        <f t="shared" si="1001"/>
        <v>2.3301032660190364</v>
      </c>
      <c r="BG681">
        <f t="shared" si="1001"/>
        <v>2.3301032660190364</v>
      </c>
      <c r="BH681">
        <f t="shared" si="1001"/>
        <v>2.3301032660190364</v>
      </c>
    </row>
    <row r="683" spans="1:60" x14ac:dyDescent="0.25">
      <c r="A683" t="s">
        <v>871</v>
      </c>
      <c r="B683">
        <f t="shared" ref="B683:AG683" si="1002">(B$52*0.01*SwordSpec*(B666+B681*B84/B$46)+B$55*0.01*SwordSpec*B681*B85/B$47)*B84</f>
        <v>0</v>
      </c>
      <c r="C683">
        <f t="shared" si="1002"/>
        <v>0</v>
      </c>
      <c r="D683">
        <f t="shared" si="1002"/>
        <v>0</v>
      </c>
      <c r="E683">
        <f t="shared" si="1002"/>
        <v>0</v>
      </c>
      <c r="F683">
        <f t="shared" si="1002"/>
        <v>0</v>
      </c>
      <c r="G683">
        <f t="shared" si="1002"/>
        <v>0</v>
      </c>
      <c r="H683">
        <f t="shared" si="1002"/>
        <v>0</v>
      </c>
      <c r="I683">
        <f t="shared" si="1002"/>
        <v>0</v>
      </c>
      <c r="J683">
        <f t="shared" si="1002"/>
        <v>0</v>
      </c>
      <c r="K683">
        <f t="shared" si="1002"/>
        <v>0</v>
      </c>
      <c r="L683">
        <f t="shared" si="1002"/>
        <v>0</v>
      </c>
      <c r="M683">
        <f t="shared" si="1002"/>
        <v>0</v>
      </c>
      <c r="N683">
        <f t="shared" si="1002"/>
        <v>0</v>
      </c>
      <c r="O683">
        <f t="shared" si="1002"/>
        <v>0</v>
      </c>
      <c r="P683">
        <f t="shared" si="1002"/>
        <v>0</v>
      </c>
      <c r="Q683">
        <f t="shared" si="1002"/>
        <v>0</v>
      </c>
      <c r="R683">
        <f t="shared" si="1002"/>
        <v>0</v>
      </c>
      <c r="S683">
        <f t="shared" si="1002"/>
        <v>0</v>
      </c>
      <c r="T683">
        <f t="shared" si="1002"/>
        <v>0</v>
      </c>
      <c r="U683">
        <f t="shared" si="1002"/>
        <v>0</v>
      </c>
      <c r="V683">
        <f t="shared" si="1002"/>
        <v>0</v>
      </c>
      <c r="W683">
        <f t="shared" si="1002"/>
        <v>0</v>
      </c>
      <c r="X683">
        <f t="shared" si="1002"/>
        <v>0</v>
      </c>
      <c r="Y683">
        <f t="shared" si="1002"/>
        <v>0</v>
      </c>
      <c r="Z683">
        <f t="shared" si="1002"/>
        <v>0</v>
      </c>
      <c r="AA683">
        <f t="shared" si="1002"/>
        <v>0</v>
      </c>
      <c r="AB683">
        <f t="shared" si="1002"/>
        <v>0</v>
      </c>
      <c r="AC683">
        <f t="shared" si="1002"/>
        <v>0</v>
      </c>
      <c r="AD683">
        <f t="shared" si="1002"/>
        <v>0</v>
      </c>
      <c r="AE683">
        <f t="shared" si="1002"/>
        <v>0</v>
      </c>
      <c r="AF683">
        <f t="shared" si="1002"/>
        <v>0</v>
      </c>
      <c r="AG683">
        <f t="shared" si="1002"/>
        <v>0</v>
      </c>
      <c r="AH683">
        <f t="shared" ref="AH683:BH683" si="1003">(AH$52*0.01*SwordSpec*(AH666+AH681*AH84/AH$46)+AH$55*0.01*SwordSpec*AH681*AH85/AH$47)*AH84</f>
        <v>0</v>
      </c>
      <c r="AI683">
        <f t="shared" si="1003"/>
        <v>0</v>
      </c>
      <c r="AJ683">
        <f t="shared" si="1003"/>
        <v>0</v>
      </c>
      <c r="AK683">
        <f t="shared" si="1003"/>
        <v>0</v>
      </c>
      <c r="AL683">
        <f t="shared" si="1003"/>
        <v>0</v>
      </c>
      <c r="AM683">
        <f t="shared" si="1003"/>
        <v>0</v>
      </c>
      <c r="AN683">
        <f t="shared" si="1003"/>
        <v>0</v>
      </c>
      <c r="AO683">
        <f t="shared" si="1003"/>
        <v>0</v>
      </c>
      <c r="AP683">
        <f t="shared" si="1003"/>
        <v>0</v>
      </c>
      <c r="AQ683">
        <f t="shared" si="1003"/>
        <v>0</v>
      </c>
      <c r="AR683">
        <f t="shared" si="1003"/>
        <v>0</v>
      </c>
      <c r="AS683">
        <f t="shared" si="1003"/>
        <v>0</v>
      </c>
      <c r="AT683">
        <f t="shared" si="1003"/>
        <v>0</v>
      </c>
      <c r="AU683">
        <f t="shared" si="1003"/>
        <v>0</v>
      </c>
      <c r="AV683">
        <f t="shared" si="1003"/>
        <v>0</v>
      </c>
      <c r="AW683">
        <f t="shared" si="1003"/>
        <v>0</v>
      </c>
      <c r="AX683">
        <f t="shared" si="1003"/>
        <v>0</v>
      </c>
      <c r="AY683">
        <f t="shared" si="1003"/>
        <v>0</v>
      </c>
      <c r="AZ683">
        <f t="shared" si="1003"/>
        <v>0</v>
      </c>
      <c r="BA683">
        <f t="shared" si="1003"/>
        <v>0</v>
      </c>
      <c r="BB683">
        <f t="shared" si="1003"/>
        <v>0</v>
      </c>
      <c r="BC683">
        <f t="shared" si="1003"/>
        <v>0</v>
      </c>
      <c r="BD683">
        <f t="shared" si="1003"/>
        <v>0</v>
      </c>
      <c r="BE683">
        <f t="shared" si="1003"/>
        <v>0</v>
      </c>
      <c r="BF683">
        <f t="shared" si="1003"/>
        <v>0</v>
      </c>
      <c r="BG683">
        <f t="shared" si="1003"/>
        <v>0</v>
      </c>
      <c r="BH683">
        <f t="shared" si="1003"/>
        <v>0</v>
      </c>
    </row>
    <row r="684" spans="1:60" x14ac:dyDescent="0.25">
      <c r="A684" t="s">
        <v>872</v>
      </c>
      <c r="B684">
        <f t="shared" ref="B684:AG684" si="1004">B681*(B84/B$46+B85/B$47)+B666+B683+B662+B663</f>
        <v>2.7665700985031529</v>
      </c>
      <c r="C684">
        <f t="shared" si="1004"/>
        <v>2.7665706173719529</v>
      </c>
      <c r="D684">
        <f t="shared" si="1004"/>
        <v>2.7665701059012218</v>
      </c>
      <c r="E684">
        <f t="shared" si="1004"/>
        <v>2.7665709040580606</v>
      </c>
      <c r="F684">
        <f t="shared" si="1004"/>
        <v>2.7657500150927965</v>
      </c>
      <c r="G684">
        <f t="shared" si="1004"/>
        <v>2.7657501108672968</v>
      </c>
      <c r="H684">
        <f t="shared" si="1004"/>
        <v>2.7657105362578878</v>
      </c>
      <c r="I684">
        <f t="shared" si="1004"/>
        <v>2.7657256258668825</v>
      </c>
      <c r="J684">
        <f t="shared" si="1004"/>
        <v>2.7671866157084422</v>
      </c>
      <c r="K684">
        <f t="shared" si="1004"/>
        <v>2.7665700772039741</v>
      </c>
      <c r="L684">
        <f t="shared" si="1004"/>
        <v>2.7665707072372787</v>
      </c>
      <c r="M684">
        <f t="shared" si="1004"/>
        <v>2.7665701022636329</v>
      </c>
      <c r="N684">
        <f t="shared" si="1004"/>
        <v>2.79955196036906</v>
      </c>
      <c r="O684">
        <f t="shared" si="1004"/>
        <v>2.7665701022636329</v>
      </c>
      <c r="P684">
        <f t="shared" si="1004"/>
        <v>2.7360312428591129</v>
      </c>
      <c r="Q684">
        <f t="shared" si="1004"/>
        <v>2.7665701022636329</v>
      </c>
      <c r="R684">
        <f t="shared" si="1004"/>
        <v>2.656573812184527</v>
      </c>
      <c r="S684">
        <f t="shared" si="1004"/>
        <v>2.5603268767523337</v>
      </c>
      <c r="T684">
        <f t="shared" si="1004"/>
        <v>2.7665701022636329</v>
      </c>
      <c r="U684">
        <f t="shared" si="1004"/>
        <v>2.7663751944511481</v>
      </c>
      <c r="V684">
        <f t="shared" si="1004"/>
        <v>2.7663751944511481</v>
      </c>
      <c r="W684">
        <f t="shared" si="1004"/>
        <v>2.7665701022636329</v>
      </c>
      <c r="X684">
        <f t="shared" si="1004"/>
        <v>2.7665701022636329</v>
      </c>
      <c r="Y684">
        <f t="shared" si="1004"/>
        <v>2.7665701022636329</v>
      </c>
      <c r="Z684">
        <f t="shared" si="1004"/>
        <v>2.7918823309197989</v>
      </c>
      <c r="AA684">
        <f t="shared" si="1004"/>
        <v>2.7676079851868276</v>
      </c>
      <c r="AB684">
        <f t="shared" si="1004"/>
        <v>2.7751483718160235</v>
      </c>
      <c r="AC684">
        <f t="shared" si="1004"/>
        <v>2.7665701022636329</v>
      </c>
      <c r="AD684">
        <f t="shared" si="1004"/>
        <v>2.7665666192266909</v>
      </c>
      <c r="AE684">
        <f t="shared" si="1004"/>
        <v>2.9796715014133346</v>
      </c>
      <c r="AF684">
        <f t="shared" si="1004"/>
        <v>2.7665701022636329</v>
      </c>
      <c r="AG684">
        <f t="shared" si="1004"/>
        <v>2.7665701022636329</v>
      </c>
      <c r="AH684">
        <f t="shared" ref="AH684:BH684" si="1005">AH681*(AH84/AH$46+AH85/AH$47)+AH666+AH683+AH662+AH663</f>
        <v>2.7665701022636329</v>
      </c>
      <c r="AI684">
        <f t="shared" si="1005"/>
        <v>2.766566982763432</v>
      </c>
      <c r="AJ684">
        <f t="shared" si="1005"/>
        <v>2.7665701022636329</v>
      </c>
      <c r="AK684">
        <f t="shared" si="1005"/>
        <v>2.7665669422433798</v>
      </c>
      <c r="AL684">
        <f t="shared" si="1005"/>
        <v>2.7665683979599671</v>
      </c>
      <c r="AM684">
        <f t="shared" si="1005"/>
        <v>2.7769811579825516</v>
      </c>
      <c r="AN684">
        <f t="shared" si="1005"/>
        <v>2.7665688368394021</v>
      </c>
      <c r="AO684">
        <f t="shared" si="1005"/>
        <v>2.7743559212833744</v>
      </c>
      <c r="AP684">
        <f t="shared" si="1005"/>
        <v>2.766573618788013</v>
      </c>
      <c r="AQ684">
        <f t="shared" si="1005"/>
        <v>2.7665701022636329</v>
      </c>
      <c r="AR684">
        <f t="shared" si="1005"/>
        <v>2.7737980850254491</v>
      </c>
      <c r="AS684">
        <f t="shared" si="1005"/>
        <v>2.7667793934810128</v>
      </c>
      <c r="AT684">
        <f t="shared" si="1005"/>
        <v>2.7665701022636329</v>
      </c>
      <c r="AU684">
        <f t="shared" si="1005"/>
        <v>2.7665701022636329</v>
      </c>
      <c r="AV684">
        <f t="shared" si="1005"/>
        <v>2.7665701022636329</v>
      </c>
      <c r="AW684">
        <f t="shared" si="1005"/>
        <v>2.7665701022636329</v>
      </c>
      <c r="AX684">
        <f t="shared" si="1005"/>
        <v>2.7665701022636329</v>
      </c>
      <c r="AY684">
        <f t="shared" si="1005"/>
        <v>2.7665701022636329</v>
      </c>
      <c r="AZ684">
        <f t="shared" si="1005"/>
        <v>2.7665701022636329</v>
      </c>
      <c r="BA684">
        <f t="shared" si="1005"/>
        <v>2.7665701022636329</v>
      </c>
      <c r="BB684">
        <f t="shared" si="1005"/>
        <v>2.7665701022636329</v>
      </c>
      <c r="BC684">
        <f t="shared" si="1005"/>
        <v>2.9473336163620911</v>
      </c>
      <c r="BD684">
        <f t="shared" si="1005"/>
        <v>2.973232376706302</v>
      </c>
      <c r="BE684">
        <f t="shared" si="1005"/>
        <v>2.7665701022636329</v>
      </c>
      <c r="BF684">
        <f t="shared" si="1005"/>
        <v>2.7665701022636329</v>
      </c>
      <c r="BG684">
        <f t="shared" si="1005"/>
        <v>2.7665701022636329</v>
      </c>
      <c r="BH684">
        <f t="shared" si="1005"/>
        <v>2.7665701022636329</v>
      </c>
    </row>
    <row r="686" spans="1:60" x14ac:dyDescent="0.25">
      <c r="A686" t="s">
        <v>873</v>
      </c>
      <c r="B686">
        <f t="shared" ref="B686:AG686" si="1006">B$23*10/(45+1/(B684*0.15))</f>
        <v>0</v>
      </c>
      <c r="C686">
        <f t="shared" si="1006"/>
        <v>0</v>
      </c>
      <c r="D686">
        <f t="shared" si="1006"/>
        <v>0</v>
      </c>
      <c r="E686">
        <f t="shared" si="1006"/>
        <v>0</v>
      </c>
      <c r="F686">
        <f t="shared" si="1006"/>
        <v>0</v>
      </c>
      <c r="G686">
        <f t="shared" si="1006"/>
        <v>0</v>
      </c>
      <c r="H686">
        <f t="shared" si="1006"/>
        <v>0</v>
      </c>
      <c r="I686">
        <f t="shared" si="1006"/>
        <v>0</v>
      </c>
      <c r="J686">
        <f t="shared" si="1006"/>
        <v>0</v>
      </c>
      <c r="K686">
        <f t="shared" si="1006"/>
        <v>0</v>
      </c>
      <c r="L686">
        <f t="shared" si="1006"/>
        <v>0</v>
      </c>
      <c r="M686">
        <f t="shared" si="1006"/>
        <v>0</v>
      </c>
      <c r="N686">
        <f t="shared" si="1006"/>
        <v>0</v>
      </c>
      <c r="O686">
        <f t="shared" si="1006"/>
        <v>0</v>
      </c>
      <c r="P686">
        <f t="shared" si="1006"/>
        <v>0</v>
      </c>
      <c r="Q686">
        <f t="shared" si="1006"/>
        <v>0</v>
      </c>
      <c r="R686">
        <f t="shared" si="1006"/>
        <v>0</v>
      </c>
      <c r="S686">
        <f t="shared" si="1006"/>
        <v>0</v>
      </c>
      <c r="T686">
        <f t="shared" si="1006"/>
        <v>0</v>
      </c>
      <c r="U686">
        <f t="shared" si="1006"/>
        <v>0</v>
      </c>
      <c r="V686">
        <f t="shared" si="1006"/>
        <v>0</v>
      </c>
      <c r="W686">
        <f t="shared" si="1006"/>
        <v>0</v>
      </c>
      <c r="X686">
        <f t="shared" si="1006"/>
        <v>0</v>
      </c>
      <c r="Y686">
        <f t="shared" si="1006"/>
        <v>0</v>
      </c>
      <c r="Z686">
        <f t="shared" si="1006"/>
        <v>0</v>
      </c>
      <c r="AA686">
        <f t="shared" si="1006"/>
        <v>0</v>
      </c>
      <c r="AB686">
        <f t="shared" si="1006"/>
        <v>0</v>
      </c>
      <c r="AC686">
        <f t="shared" si="1006"/>
        <v>0</v>
      </c>
      <c r="AD686">
        <f t="shared" si="1006"/>
        <v>0</v>
      </c>
      <c r="AE686">
        <f t="shared" si="1006"/>
        <v>0</v>
      </c>
      <c r="AF686">
        <f t="shared" si="1006"/>
        <v>0.21092719887135894</v>
      </c>
      <c r="AG686">
        <f t="shared" si="1006"/>
        <v>0</v>
      </c>
      <c r="AH686">
        <f t="shared" ref="AH686:BH686" si="1007">AH$23*10/(45+1/(AH684*0.15))</f>
        <v>0</v>
      </c>
      <c r="AI686">
        <f t="shared" si="1007"/>
        <v>0</v>
      </c>
      <c r="AJ686">
        <f t="shared" si="1007"/>
        <v>0</v>
      </c>
      <c r="AK686">
        <f t="shared" si="1007"/>
        <v>0</v>
      </c>
      <c r="AL686">
        <f t="shared" si="1007"/>
        <v>0</v>
      </c>
      <c r="AM686">
        <f t="shared" si="1007"/>
        <v>0</v>
      </c>
      <c r="AN686">
        <f t="shared" si="1007"/>
        <v>0</v>
      </c>
      <c r="AO686">
        <f t="shared" si="1007"/>
        <v>0</v>
      </c>
      <c r="AP686">
        <f t="shared" si="1007"/>
        <v>0</v>
      </c>
      <c r="AQ686">
        <f t="shared" si="1007"/>
        <v>0</v>
      </c>
      <c r="AR686">
        <f t="shared" si="1007"/>
        <v>0</v>
      </c>
      <c r="AS686">
        <f t="shared" si="1007"/>
        <v>0</v>
      </c>
      <c r="AT686">
        <f t="shared" si="1007"/>
        <v>0</v>
      </c>
      <c r="AU686">
        <f t="shared" si="1007"/>
        <v>0</v>
      </c>
      <c r="AV686">
        <f t="shared" si="1007"/>
        <v>0</v>
      </c>
      <c r="AW686">
        <f t="shared" si="1007"/>
        <v>0</v>
      </c>
      <c r="AX686">
        <f t="shared" si="1007"/>
        <v>0</v>
      </c>
      <c r="AY686">
        <f t="shared" si="1007"/>
        <v>0</v>
      </c>
      <c r="AZ686">
        <f t="shared" si="1007"/>
        <v>0</v>
      </c>
      <c r="BA686">
        <f t="shared" si="1007"/>
        <v>0</v>
      </c>
      <c r="BB686">
        <f t="shared" si="1007"/>
        <v>0</v>
      </c>
      <c r="BC686">
        <f t="shared" si="1007"/>
        <v>0</v>
      </c>
      <c r="BD686">
        <f t="shared" si="1007"/>
        <v>0</v>
      </c>
      <c r="BE686">
        <f t="shared" si="1007"/>
        <v>0</v>
      </c>
      <c r="BF686">
        <f t="shared" si="1007"/>
        <v>0</v>
      </c>
      <c r="BG686">
        <f t="shared" si="1007"/>
        <v>0</v>
      </c>
      <c r="BH686">
        <f t="shared" si="1007"/>
        <v>0</v>
      </c>
    </row>
    <row r="687" spans="1:60" x14ac:dyDescent="0.25">
      <c r="A687" t="s">
        <v>874</v>
      </c>
      <c r="B687">
        <f t="shared" ref="B687:AG687" si="1008">B$24*15/(45+1/(B684*0.35))</f>
        <v>0</v>
      </c>
      <c r="C687">
        <f t="shared" si="1008"/>
        <v>0</v>
      </c>
      <c r="D687">
        <f t="shared" si="1008"/>
        <v>0</v>
      </c>
      <c r="E687">
        <f t="shared" si="1008"/>
        <v>0</v>
      </c>
      <c r="F687">
        <f t="shared" si="1008"/>
        <v>0</v>
      </c>
      <c r="G687">
        <f t="shared" si="1008"/>
        <v>0</v>
      </c>
      <c r="H687">
        <f t="shared" si="1008"/>
        <v>0</v>
      </c>
      <c r="I687">
        <f t="shared" si="1008"/>
        <v>0</v>
      </c>
      <c r="J687">
        <f t="shared" si="1008"/>
        <v>0</v>
      </c>
      <c r="K687">
        <f t="shared" si="1008"/>
        <v>0</v>
      </c>
      <c r="L687">
        <f t="shared" si="1008"/>
        <v>0</v>
      </c>
      <c r="M687">
        <f t="shared" si="1008"/>
        <v>0</v>
      </c>
      <c r="N687">
        <f t="shared" si="1008"/>
        <v>0</v>
      </c>
      <c r="O687">
        <f t="shared" si="1008"/>
        <v>0</v>
      </c>
      <c r="P687">
        <f t="shared" si="1008"/>
        <v>0</v>
      </c>
      <c r="Q687">
        <f t="shared" si="1008"/>
        <v>0</v>
      </c>
      <c r="R687">
        <f t="shared" si="1008"/>
        <v>0</v>
      </c>
      <c r="S687">
        <f t="shared" si="1008"/>
        <v>0</v>
      </c>
      <c r="T687">
        <f t="shared" si="1008"/>
        <v>0</v>
      </c>
      <c r="U687">
        <f t="shared" si="1008"/>
        <v>0</v>
      </c>
      <c r="V687">
        <f t="shared" si="1008"/>
        <v>0</v>
      </c>
      <c r="W687">
        <f t="shared" si="1008"/>
        <v>0</v>
      </c>
      <c r="X687">
        <f t="shared" si="1008"/>
        <v>0</v>
      </c>
      <c r="Y687">
        <f t="shared" si="1008"/>
        <v>0</v>
      </c>
      <c r="Z687">
        <f t="shared" si="1008"/>
        <v>0</v>
      </c>
      <c r="AA687">
        <f t="shared" si="1008"/>
        <v>0</v>
      </c>
      <c r="AB687">
        <f t="shared" si="1008"/>
        <v>0</v>
      </c>
      <c r="AC687">
        <f t="shared" si="1008"/>
        <v>0</v>
      </c>
      <c r="AD687">
        <f t="shared" si="1008"/>
        <v>0</v>
      </c>
      <c r="AE687">
        <f t="shared" si="1008"/>
        <v>0</v>
      </c>
      <c r="AF687">
        <f t="shared" si="1008"/>
        <v>0</v>
      </c>
      <c r="AG687">
        <f t="shared" si="1008"/>
        <v>0.3258550448985032</v>
      </c>
      <c r="AH687">
        <f t="shared" ref="AH687:BH687" si="1009">AH$24*15/(45+1/(AH684*0.35))</f>
        <v>0</v>
      </c>
      <c r="AI687">
        <f t="shared" si="1009"/>
        <v>0</v>
      </c>
      <c r="AJ687">
        <f t="shared" si="1009"/>
        <v>0</v>
      </c>
      <c r="AK687">
        <f t="shared" si="1009"/>
        <v>0</v>
      </c>
      <c r="AL687">
        <f t="shared" si="1009"/>
        <v>0</v>
      </c>
      <c r="AM687">
        <f t="shared" si="1009"/>
        <v>0</v>
      </c>
      <c r="AN687">
        <f t="shared" si="1009"/>
        <v>0</v>
      </c>
      <c r="AO687">
        <f t="shared" si="1009"/>
        <v>0</v>
      </c>
      <c r="AP687">
        <f t="shared" si="1009"/>
        <v>0</v>
      </c>
      <c r="AQ687">
        <f t="shared" si="1009"/>
        <v>0</v>
      </c>
      <c r="AR687">
        <f t="shared" si="1009"/>
        <v>0</v>
      </c>
      <c r="AS687">
        <f t="shared" si="1009"/>
        <v>0</v>
      </c>
      <c r="AT687">
        <f t="shared" si="1009"/>
        <v>0</v>
      </c>
      <c r="AU687">
        <f t="shared" si="1009"/>
        <v>0</v>
      </c>
      <c r="AV687">
        <f t="shared" si="1009"/>
        <v>0</v>
      </c>
      <c r="AW687">
        <f t="shared" si="1009"/>
        <v>0</v>
      </c>
      <c r="AX687">
        <f t="shared" si="1009"/>
        <v>0</v>
      </c>
      <c r="AY687">
        <f t="shared" si="1009"/>
        <v>0</v>
      </c>
      <c r="AZ687">
        <f t="shared" si="1009"/>
        <v>0</v>
      </c>
      <c r="BA687">
        <f t="shared" si="1009"/>
        <v>0</v>
      </c>
      <c r="BB687">
        <f t="shared" si="1009"/>
        <v>0</v>
      </c>
      <c r="BC687">
        <f t="shared" si="1009"/>
        <v>0</v>
      </c>
      <c r="BD687">
        <f t="shared" si="1009"/>
        <v>0</v>
      </c>
      <c r="BE687">
        <f t="shared" si="1009"/>
        <v>0</v>
      </c>
      <c r="BF687">
        <f t="shared" si="1009"/>
        <v>0</v>
      </c>
      <c r="BG687">
        <f t="shared" si="1009"/>
        <v>0</v>
      </c>
      <c r="BH687">
        <f t="shared" si="1009"/>
        <v>0</v>
      </c>
    </row>
    <row r="688" spans="1:60" x14ac:dyDescent="0.25">
      <c r="A688" t="s">
        <v>875</v>
      </c>
      <c r="B688">
        <f t="shared" ref="B688:AG688" si="1010">B$28*15/(45+1/(B684*0.35))</f>
        <v>0</v>
      </c>
      <c r="C688">
        <f t="shared" si="1010"/>
        <v>0</v>
      </c>
      <c r="D688">
        <f t="shared" si="1010"/>
        <v>0</v>
      </c>
      <c r="E688">
        <f t="shared" si="1010"/>
        <v>0</v>
      </c>
      <c r="F688">
        <f t="shared" si="1010"/>
        <v>0</v>
      </c>
      <c r="G688">
        <f t="shared" si="1010"/>
        <v>0</v>
      </c>
      <c r="H688">
        <f t="shared" si="1010"/>
        <v>0</v>
      </c>
      <c r="I688">
        <f t="shared" si="1010"/>
        <v>0</v>
      </c>
      <c r="J688">
        <f t="shared" si="1010"/>
        <v>0</v>
      </c>
      <c r="K688">
        <f t="shared" si="1010"/>
        <v>0</v>
      </c>
      <c r="L688">
        <f t="shared" si="1010"/>
        <v>0</v>
      </c>
      <c r="M688">
        <f t="shared" si="1010"/>
        <v>0</v>
      </c>
      <c r="N688">
        <f t="shared" si="1010"/>
        <v>0</v>
      </c>
      <c r="O688">
        <f t="shared" si="1010"/>
        <v>0</v>
      </c>
      <c r="P688">
        <f t="shared" si="1010"/>
        <v>0</v>
      </c>
      <c r="Q688">
        <f t="shared" si="1010"/>
        <v>0</v>
      </c>
      <c r="R688">
        <f t="shared" si="1010"/>
        <v>0</v>
      </c>
      <c r="S688">
        <f t="shared" si="1010"/>
        <v>0</v>
      </c>
      <c r="T688">
        <f t="shared" si="1010"/>
        <v>0</v>
      </c>
      <c r="U688">
        <f t="shared" si="1010"/>
        <v>0</v>
      </c>
      <c r="V688">
        <f t="shared" si="1010"/>
        <v>0</v>
      </c>
      <c r="W688">
        <f t="shared" si="1010"/>
        <v>0</v>
      </c>
      <c r="X688">
        <f t="shared" si="1010"/>
        <v>0</v>
      </c>
      <c r="Y688">
        <f t="shared" si="1010"/>
        <v>0</v>
      </c>
      <c r="Z688">
        <f t="shared" si="1010"/>
        <v>0</v>
      </c>
      <c r="AA688">
        <f t="shared" si="1010"/>
        <v>0</v>
      </c>
      <c r="AB688">
        <f t="shared" si="1010"/>
        <v>0</v>
      </c>
      <c r="AC688">
        <f t="shared" si="1010"/>
        <v>0</v>
      </c>
      <c r="AD688">
        <f t="shared" si="1010"/>
        <v>0</v>
      </c>
      <c r="AE688">
        <f t="shared" si="1010"/>
        <v>0</v>
      </c>
      <c r="AF688">
        <f t="shared" si="1010"/>
        <v>0</v>
      </c>
      <c r="AG688">
        <f t="shared" si="1010"/>
        <v>0</v>
      </c>
      <c r="AH688">
        <f t="shared" ref="AH688:BH688" si="1011">AH$28*15/(45+1/(AH684*0.35))</f>
        <v>0</v>
      </c>
      <c r="AI688">
        <f t="shared" si="1011"/>
        <v>0</v>
      </c>
      <c r="AJ688">
        <f t="shared" si="1011"/>
        <v>0</v>
      </c>
      <c r="AK688">
        <f t="shared" si="1011"/>
        <v>0</v>
      </c>
      <c r="AL688">
        <f t="shared" si="1011"/>
        <v>0</v>
      </c>
      <c r="AM688">
        <f t="shared" si="1011"/>
        <v>0</v>
      </c>
      <c r="AN688">
        <f t="shared" si="1011"/>
        <v>0</v>
      </c>
      <c r="AO688">
        <f t="shared" si="1011"/>
        <v>0</v>
      </c>
      <c r="AP688">
        <f t="shared" si="1011"/>
        <v>0</v>
      </c>
      <c r="AQ688">
        <f t="shared" si="1011"/>
        <v>0</v>
      </c>
      <c r="AR688">
        <f t="shared" si="1011"/>
        <v>0</v>
      </c>
      <c r="AS688">
        <f t="shared" si="1011"/>
        <v>0</v>
      </c>
      <c r="AT688">
        <f t="shared" si="1011"/>
        <v>0</v>
      </c>
      <c r="AU688">
        <f t="shared" si="1011"/>
        <v>0.3258550448985032</v>
      </c>
      <c r="AV688">
        <f t="shared" si="1011"/>
        <v>0</v>
      </c>
      <c r="AW688">
        <f t="shared" si="1011"/>
        <v>0</v>
      </c>
      <c r="AX688">
        <f t="shared" si="1011"/>
        <v>0</v>
      </c>
      <c r="AY688">
        <f t="shared" si="1011"/>
        <v>0</v>
      </c>
      <c r="AZ688">
        <f t="shared" si="1011"/>
        <v>0</v>
      </c>
      <c r="BA688">
        <f t="shared" si="1011"/>
        <v>0</v>
      </c>
      <c r="BB688">
        <f t="shared" si="1011"/>
        <v>0</v>
      </c>
      <c r="BC688">
        <f t="shared" si="1011"/>
        <v>0</v>
      </c>
      <c r="BD688">
        <f t="shared" si="1011"/>
        <v>0</v>
      </c>
      <c r="BE688">
        <f t="shared" si="1011"/>
        <v>0</v>
      </c>
      <c r="BF688">
        <f t="shared" si="1011"/>
        <v>0</v>
      </c>
      <c r="BG688">
        <f t="shared" si="1011"/>
        <v>0</v>
      </c>
      <c r="BH688">
        <f t="shared" si="1011"/>
        <v>0</v>
      </c>
    </row>
    <row r="689" spans="1:60" x14ac:dyDescent="0.25">
      <c r="A689" t="s">
        <v>876</v>
      </c>
      <c r="B689">
        <f t="shared" ref="B689:AG689" si="1012">B$29*15/(45+1/(B684*0.35))</f>
        <v>0</v>
      </c>
      <c r="C689">
        <f t="shared" si="1012"/>
        <v>0</v>
      </c>
      <c r="D689">
        <f t="shared" si="1012"/>
        <v>0</v>
      </c>
      <c r="E689">
        <f t="shared" si="1012"/>
        <v>0</v>
      </c>
      <c r="F689">
        <f t="shared" si="1012"/>
        <v>0</v>
      </c>
      <c r="G689">
        <f t="shared" si="1012"/>
        <v>0</v>
      </c>
      <c r="H689">
        <f t="shared" si="1012"/>
        <v>0</v>
      </c>
      <c r="I689">
        <f t="shared" si="1012"/>
        <v>0</v>
      </c>
      <c r="J689">
        <f t="shared" si="1012"/>
        <v>0</v>
      </c>
      <c r="K689">
        <f t="shared" si="1012"/>
        <v>0</v>
      </c>
      <c r="L689">
        <f t="shared" si="1012"/>
        <v>0</v>
      </c>
      <c r="M689">
        <f t="shared" si="1012"/>
        <v>0</v>
      </c>
      <c r="N689">
        <f t="shared" si="1012"/>
        <v>0</v>
      </c>
      <c r="O689">
        <f t="shared" si="1012"/>
        <v>0</v>
      </c>
      <c r="P689">
        <f t="shared" si="1012"/>
        <v>0</v>
      </c>
      <c r="Q689">
        <f t="shared" si="1012"/>
        <v>0</v>
      </c>
      <c r="R689">
        <f t="shared" si="1012"/>
        <v>0</v>
      </c>
      <c r="S689">
        <f t="shared" si="1012"/>
        <v>0</v>
      </c>
      <c r="T689">
        <f t="shared" si="1012"/>
        <v>0</v>
      </c>
      <c r="U689">
        <f t="shared" si="1012"/>
        <v>0</v>
      </c>
      <c r="V689">
        <f t="shared" si="1012"/>
        <v>0</v>
      </c>
      <c r="W689">
        <f t="shared" si="1012"/>
        <v>0</v>
      </c>
      <c r="X689">
        <f t="shared" si="1012"/>
        <v>0</v>
      </c>
      <c r="Y689">
        <f t="shared" si="1012"/>
        <v>0</v>
      </c>
      <c r="Z689">
        <f t="shared" si="1012"/>
        <v>0</v>
      </c>
      <c r="AA689">
        <f t="shared" si="1012"/>
        <v>0</v>
      </c>
      <c r="AB689">
        <f t="shared" si="1012"/>
        <v>0</v>
      </c>
      <c r="AC689">
        <f t="shared" si="1012"/>
        <v>0</v>
      </c>
      <c r="AD689">
        <f t="shared" si="1012"/>
        <v>0</v>
      </c>
      <c r="AE689">
        <f t="shared" si="1012"/>
        <v>0</v>
      </c>
      <c r="AF689">
        <f t="shared" si="1012"/>
        <v>0</v>
      </c>
      <c r="AG689">
        <f t="shared" si="1012"/>
        <v>0</v>
      </c>
      <c r="AH689">
        <f t="shared" ref="AH689:BH689" si="1013">AH$29*15/(45+1/(AH684*0.35))</f>
        <v>0</v>
      </c>
      <c r="AI689">
        <f t="shared" si="1013"/>
        <v>0</v>
      </c>
      <c r="AJ689">
        <f t="shared" si="1013"/>
        <v>0</v>
      </c>
      <c r="AK689">
        <f t="shared" si="1013"/>
        <v>0</v>
      </c>
      <c r="AL689">
        <f t="shared" si="1013"/>
        <v>0</v>
      </c>
      <c r="AM689">
        <f t="shared" si="1013"/>
        <v>0</v>
      </c>
      <c r="AN689">
        <f t="shared" si="1013"/>
        <v>0</v>
      </c>
      <c r="AO689">
        <f t="shared" si="1013"/>
        <v>0</v>
      </c>
      <c r="AP689">
        <f t="shared" si="1013"/>
        <v>0</v>
      </c>
      <c r="AQ689">
        <f t="shared" si="1013"/>
        <v>0</v>
      </c>
      <c r="AR689">
        <f t="shared" si="1013"/>
        <v>0</v>
      </c>
      <c r="AS689">
        <f t="shared" si="1013"/>
        <v>0</v>
      </c>
      <c r="AT689">
        <f t="shared" si="1013"/>
        <v>0</v>
      </c>
      <c r="AU689">
        <f t="shared" si="1013"/>
        <v>0</v>
      </c>
      <c r="AV689">
        <f t="shared" si="1013"/>
        <v>0.3258550448985032</v>
      </c>
      <c r="AW689">
        <f t="shared" si="1013"/>
        <v>0</v>
      </c>
      <c r="AX689">
        <f t="shared" si="1013"/>
        <v>0</v>
      </c>
      <c r="AY689">
        <f t="shared" si="1013"/>
        <v>0</v>
      </c>
      <c r="AZ689">
        <f t="shared" si="1013"/>
        <v>0</v>
      </c>
      <c r="BA689">
        <f t="shared" si="1013"/>
        <v>0</v>
      </c>
      <c r="BB689">
        <f t="shared" si="1013"/>
        <v>0</v>
      </c>
      <c r="BC689">
        <f t="shared" si="1013"/>
        <v>0</v>
      </c>
      <c r="BD689">
        <f t="shared" si="1013"/>
        <v>0</v>
      </c>
      <c r="BE689">
        <f t="shared" si="1013"/>
        <v>0</v>
      </c>
      <c r="BF689">
        <f t="shared" si="1013"/>
        <v>0</v>
      </c>
      <c r="BG689">
        <f t="shared" si="1013"/>
        <v>0</v>
      </c>
      <c r="BH689">
        <f t="shared" si="1013"/>
        <v>0</v>
      </c>
    </row>
    <row r="690" spans="1:60" x14ac:dyDescent="0.25">
      <c r="A690" t="s">
        <v>877</v>
      </c>
      <c r="B690">
        <f t="shared" ref="B690:AG690" si="1014">B33*10/(105+2/B673)</f>
        <v>0</v>
      </c>
      <c r="C690">
        <f t="shared" si="1014"/>
        <v>0</v>
      </c>
      <c r="D690">
        <f t="shared" si="1014"/>
        <v>0</v>
      </c>
      <c r="E690">
        <f t="shared" si="1014"/>
        <v>0</v>
      </c>
      <c r="F690">
        <f t="shared" si="1014"/>
        <v>0</v>
      </c>
      <c r="G690">
        <f t="shared" si="1014"/>
        <v>0</v>
      </c>
      <c r="H690">
        <f t="shared" si="1014"/>
        <v>0</v>
      </c>
      <c r="I690">
        <f t="shared" si="1014"/>
        <v>0</v>
      </c>
      <c r="J690">
        <f t="shared" si="1014"/>
        <v>0</v>
      </c>
      <c r="K690">
        <f t="shared" si="1014"/>
        <v>0</v>
      </c>
      <c r="L690">
        <f t="shared" si="1014"/>
        <v>0</v>
      </c>
      <c r="M690">
        <f t="shared" si="1014"/>
        <v>0</v>
      </c>
      <c r="N690">
        <f t="shared" si="1014"/>
        <v>0</v>
      </c>
      <c r="O690">
        <f t="shared" si="1014"/>
        <v>0</v>
      </c>
      <c r="P690">
        <f t="shared" si="1014"/>
        <v>0</v>
      </c>
      <c r="Q690">
        <f t="shared" si="1014"/>
        <v>0</v>
      </c>
      <c r="R690">
        <f t="shared" si="1014"/>
        <v>0</v>
      </c>
      <c r="S690">
        <f t="shared" si="1014"/>
        <v>0</v>
      </c>
      <c r="T690">
        <f t="shared" si="1014"/>
        <v>0</v>
      </c>
      <c r="U690">
        <f t="shared" si="1014"/>
        <v>0</v>
      </c>
      <c r="V690">
        <f t="shared" si="1014"/>
        <v>0</v>
      </c>
      <c r="W690">
        <f t="shared" si="1014"/>
        <v>0</v>
      </c>
      <c r="X690">
        <f t="shared" si="1014"/>
        <v>0</v>
      </c>
      <c r="Y690">
        <f t="shared" si="1014"/>
        <v>0</v>
      </c>
      <c r="Z690">
        <f t="shared" si="1014"/>
        <v>0</v>
      </c>
      <c r="AA690">
        <f t="shared" si="1014"/>
        <v>0</v>
      </c>
      <c r="AB690">
        <f t="shared" si="1014"/>
        <v>0</v>
      </c>
      <c r="AC690">
        <f t="shared" si="1014"/>
        <v>0</v>
      </c>
      <c r="AD690">
        <f t="shared" si="1014"/>
        <v>0</v>
      </c>
      <c r="AE690">
        <f t="shared" si="1014"/>
        <v>0</v>
      </c>
      <c r="AF690">
        <f t="shared" si="1014"/>
        <v>0</v>
      </c>
      <c r="AG690">
        <f t="shared" si="1014"/>
        <v>0</v>
      </c>
      <c r="AH690">
        <f t="shared" ref="AH690:BH690" si="1015">AH33*10/(105+2/AH673)</f>
        <v>0</v>
      </c>
      <c r="AI690">
        <f t="shared" si="1015"/>
        <v>0</v>
      </c>
      <c r="AJ690">
        <f t="shared" si="1015"/>
        <v>0</v>
      </c>
      <c r="AK690">
        <f t="shared" si="1015"/>
        <v>0</v>
      </c>
      <c r="AL690">
        <f t="shared" si="1015"/>
        <v>0</v>
      </c>
      <c r="AM690">
        <f t="shared" si="1015"/>
        <v>0</v>
      </c>
      <c r="AN690">
        <f t="shared" si="1015"/>
        <v>0</v>
      </c>
      <c r="AO690">
        <f t="shared" si="1015"/>
        <v>0</v>
      </c>
      <c r="AP690">
        <f t="shared" si="1015"/>
        <v>0</v>
      </c>
      <c r="AQ690">
        <f t="shared" si="1015"/>
        <v>0</v>
      </c>
      <c r="AR690">
        <f t="shared" si="1015"/>
        <v>0</v>
      </c>
      <c r="AS690">
        <f t="shared" si="1015"/>
        <v>0</v>
      </c>
      <c r="AT690">
        <f t="shared" si="1015"/>
        <v>0</v>
      </c>
      <c r="AU690">
        <f t="shared" si="1015"/>
        <v>0</v>
      </c>
      <c r="AV690">
        <f t="shared" si="1015"/>
        <v>0</v>
      </c>
      <c r="AW690">
        <f t="shared" si="1015"/>
        <v>0</v>
      </c>
      <c r="AX690">
        <f t="shared" si="1015"/>
        <v>0</v>
      </c>
      <c r="AY690">
        <f t="shared" si="1015"/>
        <v>0</v>
      </c>
      <c r="AZ690">
        <f t="shared" si="1015"/>
        <v>9.4616618919049197E-2</v>
      </c>
      <c r="BA690">
        <f t="shared" si="1015"/>
        <v>0</v>
      </c>
      <c r="BB690">
        <f t="shared" si="1015"/>
        <v>0</v>
      </c>
      <c r="BC690">
        <f t="shared" si="1015"/>
        <v>0</v>
      </c>
      <c r="BD690">
        <f t="shared" si="1015"/>
        <v>0</v>
      </c>
      <c r="BE690">
        <f t="shared" si="1015"/>
        <v>0</v>
      </c>
      <c r="BF690">
        <f t="shared" si="1015"/>
        <v>0</v>
      </c>
      <c r="BG690">
        <f t="shared" si="1015"/>
        <v>0</v>
      </c>
      <c r="BH690">
        <f t="shared" si="1015"/>
        <v>0</v>
      </c>
    </row>
    <row r="691" spans="1:60" x14ac:dyDescent="0.25">
      <c r="A691" t="s">
        <v>878</v>
      </c>
      <c r="B691">
        <f t="shared" ref="B691:AG691" si="1016">B34*10/(105+2/B673)</f>
        <v>0</v>
      </c>
      <c r="C691">
        <f t="shared" si="1016"/>
        <v>0</v>
      </c>
      <c r="D691">
        <f t="shared" si="1016"/>
        <v>0</v>
      </c>
      <c r="E691">
        <f t="shared" si="1016"/>
        <v>0</v>
      </c>
      <c r="F691">
        <f t="shared" si="1016"/>
        <v>0</v>
      </c>
      <c r="G691">
        <f t="shared" si="1016"/>
        <v>0</v>
      </c>
      <c r="H691">
        <f t="shared" si="1016"/>
        <v>0</v>
      </c>
      <c r="I691">
        <f t="shared" si="1016"/>
        <v>0</v>
      </c>
      <c r="J691">
        <f t="shared" si="1016"/>
        <v>0</v>
      </c>
      <c r="K691">
        <f t="shared" si="1016"/>
        <v>0</v>
      </c>
      <c r="L691">
        <f t="shared" si="1016"/>
        <v>0</v>
      </c>
      <c r="M691">
        <f t="shared" si="1016"/>
        <v>0</v>
      </c>
      <c r="N691">
        <f t="shared" si="1016"/>
        <v>0</v>
      </c>
      <c r="O691">
        <f t="shared" si="1016"/>
        <v>0</v>
      </c>
      <c r="P691">
        <f t="shared" si="1016"/>
        <v>0</v>
      </c>
      <c r="Q691">
        <f t="shared" si="1016"/>
        <v>0</v>
      </c>
      <c r="R691">
        <f t="shared" si="1016"/>
        <v>0</v>
      </c>
      <c r="S691">
        <f t="shared" si="1016"/>
        <v>0</v>
      </c>
      <c r="T691">
        <f t="shared" si="1016"/>
        <v>0</v>
      </c>
      <c r="U691">
        <f t="shared" si="1016"/>
        <v>0</v>
      </c>
      <c r="V691">
        <f t="shared" si="1016"/>
        <v>0</v>
      </c>
      <c r="W691">
        <f t="shared" si="1016"/>
        <v>0</v>
      </c>
      <c r="X691">
        <f t="shared" si="1016"/>
        <v>0</v>
      </c>
      <c r="Y691">
        <f t="shared" si="1016"/>
        <v>0</v>
      </c>
      <c r="Z691">
        <f t="shared" si="1016"/>
        <v>0</v>
      </c>
      <c r="AA691">
        <f t="shared" si="1016"/>
        <v>0</v>
      </c>
      <c r="AB691">
        <f t="shared" si="1016"/>
        <v>0</v>
      </c>
      <c r="AC691">
        <f t="shared" si="1016"/>
        <v>0</v>
      </c>
      <c r="AD691">
        <f t="shared" si="1016"/>
        <v>0</v>
      </c>
      <c r="AE691">
        <f t="shared" si="1016"/>
        <v>0</v>
      </c>
      <c r="AF691">
        <f t="shared" si="1016"/>
        <v>0</v>
      </c>
      <c r="AG691">
        <f t="shared" si="1016"/>
        <v>0</v>
      </c>
      <c r="AH691">
        <f t="shared" ref="AH691:BH691" si="1017">AH34*10/(105+2/AH673)</f>
        <v>0</v>
      </c>
      <c r="AI691">
        <f t="shared" si="1017"/>
        <v>0</v>
      </c>
      <c r="AJ691">
        <f t="shared" si="1017"/>
        <v>0</v>
      </c>
      <c r="AK691">
        <f t="shared" si="1017"/>
        <v>0</v>
      </c>
      <c r="AL691">
        <f t="shared" si="1017"/>
        <v>0</v>
      </c>
      <c r="AM691">
        <f t="shared" si="1017"/>
        <v>0</v>
      </c>
      <c r="AN691">
        <f t="shared" si="1017"/>
        <v>0</v>
      </c>
      <c r="AO691">
        <f t="shared" si="1017"/>
        <v>0</v>
      </c>
      <c r="AP691">
        <f t="shared" si="1017"/>
        <v>0</v>
      </c>
      <c r="AQ691">
        <f t="shared" si="1017"/>
        <v>0</v>
      </c>
      <c r="AR691">
        <f t="shared" si="1017"/>
        <v>0</v>
      </c>
      <c r="AS691">
        <f t="shared" si="1017"/>
        <v>0</v>
      </c>
      <c r="AT691">
        <f t="shared" si="1017"/>
        <v>0</v>
      </c>
      <c r="AU691">
        <f t="shared" si="1017"/>
        <v>0</v>
      </c>
      <c r="AV691">
        <f t="shared" si="1017"/>
        <v>0</v>
      </c>
      <c r="AW691">
        <f t="shared" si="1017"/>
        <v>0</v>
      </c>
      <c r="AX691">
        <f t="shared" si="1017"/>
        <v>0</v>
      </c>
      <c r="AY691">
        <f t="shared" si="1017"/>
        <v>0</v>
      </c>
      <c r="AZ691">
        <f t="shared" si="1017"/>
        <v>0</v>
      </c>
      <c r="BA691">
        <f t="shared" si="1017"/>
        <v>9.4616618919049197E-2</v>
      </c>
      <c r="BB691">
        <f t="shared" si="1017"/>
        <v>0</v>
      </c>
      <c r="BC691">
        <f t="shared" si="1017"/>
        <v>0</v>
      </c>
      <c r="BD691">
        <f t="shared" si="1017"/>
        <v>0</v>
      </c>
      <c r="BE691">
        <f t="shared" si="1017"/>
        <v>0</v>
      </c>
      <c r="BF691">
        <f t="shared" si="1017"/>
        <v>0</v>
      </c>
      <c r="BG691">
        <f t="shared" si="1017"/>
        <v>0</v>
      </c>
      <c r="BH691">
        <f t="shared" si="1017"/>
        <v>0</v>
      </c>
    </row>
    <row r="693" spans="1:60" x14ac:dyDescent="0.25">
      <c r="A693" t="s">
        <v>879</v>
      </c>
      <c r="B693">
        <f>B100+5+3+Malice+IF(B54=1,CQC,0)-4.8+B418</f>
        <v>59.600004252704181</v>
      </c>
      <c r="C693">
        <f>C100+5+3+Malice+IF(C54=1,CQC,0)-4.8+C418</f>
        <v>59.613204252704179</v>
      </c>
      <c r="D693">
        <f>D100+5+3+Malice+IF(D54=1,CQC,0)-4.8+D418</f>
        <v>59.600004252704181</v>
      </c>
      <c r="E693">
        <f>E100+5+3+Malice+IF(E54=1,CQC,0)-4.8+E418</f>
        <v>59.621787903812148</v>
      </c>
      <c r="F693">
        <f>F100+5+3+Malice+IF(F54=1,CQC,0)-4.8+F418</f>
        <v>59.600004252704181</v>
      </c>
      <c r="G693">
        <f>G100+5+3+Malice+IF(G54=1,CQC,0)-4.8+G418</f>
        <v>59.600004252704181</v>
      </c>
      <c r="H693">
        <f>H100+5+3+Malice+IF(H54=1,CQC,0)-4.8+H418</f>
        <v>59.600004252704181</v>
      </c>
      <c r="I693">
        <f>I100+5+3+Malice+IF(I54=1,CQC,0)-4.8+I418</f>
        <v>59.600004252704181</v>
      </c>
      <c r="J693">
        <f>J100+5+3+Malice+IF(J54=1,CQC,0)-4.8+J418</f>
        <v>59.600004252704181</v>
      </c>
      <c r="K693">
        <f>K100+5+3+Malice+IF(K54=1,CQC,0)-4.8+K418</f>
        <v>59.600004252704181</v>
      </c>
      <c r="L693">
        <f>L100+5+3+Malice+IF(L54=1,CQC,0)-4.8+L418</f>
        <v>59.600004252704181</v>
      </c>
      <c r="M693">
        <f>M100+5+3+Malice+IF(M54=1,CQC,0)-4.8+M418</f>
        <v>59.600004252704181</v>
      </c>
      <c r="N693">
        <f>N100+5+3+Malice+IF(N54=1,CQC,0)-4.8+N418</f>
        <v>59.600004252704181</v>
      </c>
      <c r="O693">
        <f>O100+5+3+Malice+IF(O54=1,CQC,0)-4.8+O418</f>
        <v>59.600004252704181</v>
      </c>
      <c r="P693">
        <f>P100+5+3+Malice+IF(P54=1,CQC,0)-4.8+P418</f>
        <v>59.600004252704181</v>
      </c>
      <c r="Q693">
        <f>Q100+5+3+Malice+IF(Q54=1,CQC,0)-4.8+Q418</f>
        <v>59.600004252704181</v>
      </c>
      <c r="R693">
        <f>R100+5+3+Malice+IF(R54=1,CQC,0)-4.8+R418</f>
        <v>59.600004252704181</v>
      </c>
      <c r="S693">
        <f>S100+5+3+Malice+IF(S54=1,CQC,0)-4.8+S418</f>
        <v>59.600004252704181</v>
      </c>
      <c r="T693">
        <f>T100+5+3+Malice+IF(T54=1,CQC,0)-4.8+T418</f>
        <v>59.600004252704181</v>
      </c>
      <c r="U693">
        <f>U100+5+3+Malice+IF(U54=1,CQC,0)-4.8+U418</f>
        <v>59.600004252704181</v>
      </c>
      <c r="V693">
        <f>V100+5+3+Malice+IF(V54=1,CQC,0)-4.8+V418</f>
        <v>59.600004252704181</v>
      </c>
      <c r="W693">
        <f>W100+5+3+Malice+IF(W54=1,CQC,0)-4.8+W418</f>
        <v>59.600004252704181</v>
      </c>
      <c r="X693">
        <f>X100+5+3+Malice+IF(X54=1,CQC,0)-4.8+X418</f>
        <v>54.600004252704181</v>
      </c>
      <c r="Y693">
        <f>Y100+5+3+Malice+IF(Y54=1,CQC,0)-4.8+Y418</f>
        <v>54.600004252704181</v>
      </c>
      <c r="Z693">
        <f>Z100+5+3+Malice+IF(Z54=1,CQC,0)-4.8+Z418</f>
        <v>59.600004252704181</v>
      </c>
      <c r="AA693">
        <f>AA100+5+3+Malice+IF(AA54=1,CQC,0)-4.8+AA418</f>
        <v>59.600004252704181</v>
      </c>
      <c r="AB693">
        <f>AB100+5+3+Malice+IF(AB54=1,CQC,0)-4.8+AB418</f>
        <v>59.600004252704181</v>
      </c>
      <c r="AC693">
        <f>AC100+5+3+Malice+IF(AC54=1,CQC,0)-4.8+AC418</f>
        <v>59.600004252704181</v>
      </c>
      <c r="AD693">
        <f>AD100+5+3+Malice+IF(AD54=1,CQC,0)-4.8+AD418</f>
        <v>59.600004252704181</v>
      </c>
      <c r="AE693">
        <f>AE100+5+3+Malice+IF(AE54=1,CQC,0)-4.8+AE418</f>
        <v>59.600004252704181</v>
      </c>
      <c r="AF693">
        <f>AF100+5+3+Malice+IF(AF54=1,CQC,0)-4.8+AF418</f>
        <v>59.600004252704181</v>
      </c>
      <c r="AG693">
        <f>AG100+5+3+Malice+IF(AG54=1,CQC,0)-4.8+AG418</f>
        <v>59.600004252704181</v>
      </c>
      <c r="AH693">
        <f>AH100+5+3+Malice+IF(AH54=1,CQC,0)-4.8+AH418</f>
        <v>59.600004252704181</v>
      </c>
      <c r="AI693">
        <f>AI100+5+3+Malice+IF(AI54=1,CQC,0)-4.8+AI418</f>
        <v>59.600004252704181</v>
      </c>
      <c r="AJ693">
        <f>AJ100+5+3+Malice+IF(AJ54=1,CQC,0)-4.8+AJ418</f>
        <v>59.600004252704181</v>
      </c>
      <c r="AK693">
        <f>AK100+5+3+Malice+IF(AK54=1,CQC,0)-4.8+AK418</f>
        <v>59.600004252704181</v>
      </c>
      <c r="AL693">
        <f>AL100+5+3+Malice+IF(AL54=1,CQC,0)-4.8+AL418</f>
        <v>59.600004252704181</v>
      </c>
      <c r="AM693">
        <f>AM100+5+3+Malice+IF(AM54=1,CQC,0)-4.8+AM418</f>
        <v>60.488642956793271</v>
      </c>
      <c r="AN693">
        <f>AN100+5+3+Malice+IF(AN54=1,CQC,0)-4.8+AN418</f>
        <v>59.600004252704181</v>
      </c>
      <c r="AO693">
        <f>AO100+5+3+Malice+IF(AO54=1,CQC,0)-4.8+AO418</f>
        <v>60.264564656510821</v>
      </c>
      <c r="AP693">
        <f>AP100+5+3+Malice+IF(AP54=1,CQC,0)-4.8+AP418</f>
        <v>59.600004252704181</v>
      </c>
      <c r="AQ693">
        <f>AQ100+5+3+Malice+IF(AQ54=1,CQC,0)-4.8+AQ418</f>
        <v>59.600004252704181</v>
      </c>
      <c r="AR693">
        <f>AR100+5+3+Malice+IF(AR54=1,CQC,0)-4.8+AR418</f>
        <v>59.600004252704181</v>
      </c>
      <c r="AS693">
        <f>AS100+5+3+Malice+IF(AS54=1,CQC,0)-4.8+AS418</f>
        <v>59.600004252704181</v>
      </c>
      <c r="AT693">
        <f>AT100+5+3+Malice+IF(AT54=1,CQC,0)-4.8+AT418</f>
        <v>59.600004252704181</v>
      </c>
      <c r="AU693">
        <f>AU100+5+3+Malice+IF(AU54=1,CQC,0)-4.8+AU418</f>
        <v>59.600004252704181</v>
      </c>
      <c r="AV693">
        <f>AV100+5+3+Malice+IF(AV54=1,CQC,0)-4.8+AV418</f>
        <v>59.600004252704181</v>
      </c>
      <c r="AW693">
        <f>AW100+5+3+Malice+IF(AW54=1,CQC,0)-4.8+AW418</f>
        <v>59.600004252704181</v>
      </c>
      <c r="AX693">
        <f>AX100+5+3+Malice+IF(AX54=1,CQC,0)-4.8+AX418</f>
        <v>59.600004252704181</v>
      </c>
      <c r="AY693">
        <f>AY100+5+3+Malice+IF(AY54=1,CQC,0)-4.8+AY418</f>
        <v>59.600004252704181</v>
      </c>
      <c r="AZ693">
        <f>AZ100+5+3+Malice+IF(AZ54=1,CQC,0)-4.8+AZ418</f>
        <v>59.600004252704181</v>
      </c>
      <c r="BA693">
        <f>BA100+5+3+Malice+IF(BA54=1,CQC,0)-4.8+BA418</f>
        <v>59.600004252704181</v>
      </c>
      <c r="BB693">
        <f>BB100+5+3+Malice+IF(BB54=1,CQC,0)-4.8+BB418</f>
        <v>59.600004252704181</v>
      </c>
      <c r="BC693">
        <f>BC100+5+3+Malice+IF(BC54=1,CQC,0)-4.8+BC418</f>
        <v>59.600004252704181</v>
      </c>
      <c r="BD693">
        <f>BD100+5+3+Malice+IF(BD54=1,CQC,0)-4.8+BD418</f>
        <v>59.600004252704181</v>
      </c>
      <c r="BE693">
        <f>BE100+5+3+Malice+IF(BE54=1,CQC,0)-4.8+BE418</f>
        <v>59.600004252704181</v>
      </c>
      <c r="BF693">
        <f>BF100+5+3+Malice+IF(BF54=1,CQC,0)-4.8+BF418</f>
        <v>59.600004252704181</v>
      </c>
      <c r="BG693">
        <f>BG100+5+3+Malice+IF(BG54=1,CQC,0)-4.8+BG418</f>
        <v>59.600004252704181</v>
      </c>
      <c r="BH693">
        <f>BH100+5+3+Malice+IF(BH54=1,CQC,0)-4.8+BH418</f>
        <v>59.600004252704181</v>
      </c>
    </row>
    <row r="694" spans="1:60" x14ac:dyDescent="0.25">
      <c r="A694" t="s">
        <v>880</v>
      </c>
      <c r="B694">
        <f t="shared" ref="B694:AG694" si="1018">0.01*(B554*B420/B46+B554*B693/B47+B654*B423+B656*B422+B420*B667+B421*B662+B663*B693)</f>
        <v>1.7495757766186686</v>
      </c>
      <c r="C694">
        <f t="shared" si="1018"/>
        <v>1.7499637726553079</v>
      </c>
      <c r="D694">
        <f t="shared" si="1018"/>
        <v>1.7495758044048535</v>
      </c>
      <c r="E694">
        <f t="shared" si="1018"/>
        <v>1.7502158869418714</v>
      </c>
      <c r="F694">
        <f t="shared" si="1018"/>
        <v>1.74955232352624</v>
      </c>
      <c r="G694">
        <f t="shared" si="1018"/>
        <v>1.749552683296407</v>
      </c>
      <c r="H694">
        <f t="shared" si="1018"/>
        <v>1.7495292363799635</v>
      </c>
      <c r="I694">
        <f t="shared" si="1018"/>
        <v>1.7495375601046692</v>
      </c>
      <c r="J694">
        <f t="shared" si="1018"/>
        <v>1.7499735998873001</v>
      </c>
      <c r="K694">
        <f t="shared" si="1018"/>
        <v>1.7495756966253007</v>
      </c>
      <c r="L694">
        <f t="shared" si="1018"/>
        <v>1.749578065097884</v>
      </c>
      <c r="M694">
        <f t="shared" si="1018"/>
        <v>1.7495757907424618</v>
      </c>
      <c r="N694">
        <f t="shared" si="1018"/>
        <v>1.7709100930660377</v>
      </c>
      <c r="O694">
        <f t="shared" si="1018"/>
        <v>1.7495757907424618</v>
      </c>
      <c r="P694">
        <f t="shared" si="1018"/>
        <v>1.7298221410158274</v>
      </c>
      <c r="Q694">
        <f t="shared" si="1018"/>
        <v>1.7495757907424618</v>
      </c>
      <c r="R694">
        <f t="shared" si="1018"/>
        <v>1.6787271833189339</v>
      </c>
      <c r="S694">
        <f t="shared" si="1018"/>
        <v>1.6167341428793731</v>
      </c>
      <c r="T694">
        <f t="shared" si="1018"/>
        <v>1.7495757907424618</v>
      </c>
      <c r="U694">
        <f t="shared" si="1018"/>
        <v>1.6858500119014883</v>
      </c>
      <c r="V694">
        <f t="shared" si="1018"/>
        <v>1.6858500119014883</v>
      </c>
      <c r="W694">
        <f t="shared" si="1018"/>
        <v>1.7495757907424618</v>
      </c>
      <c r="X694">
        <f t="shared" si="1018"/>
        <v>1.666357816956068</v>
      </c>
      <c r="Y694">
        <f t="shared" si="1018"/>
        <v>1.666357816956068</v>
      </c>
      <c r="Z694">
        <f t="shared" si="1018"/>
        <v>1.7647208404010784</v>
      </c>
      <c r="AA694">
        <f t="shared" si="1018"/>
        <v>1.7504952909231799</v>
      </c>
      <c r="AB694">
        <f t="shared" si="1018"/>
        <v>1.7547089399489728</v>
      </c>
      <c r="AC694">
        <f t="shared" si="1018"/>
        <v>1.7495757907424618</v>
      </c>
      <c r="AD694">
        <f t="shared" si="1018"/>
        <v>1.7495627780044356</v>
      </c>
      <c r="AE694">
        <f t="shared" si="1018"/>
        <v>1.7495757907424618</v>
      </c>
      <c r="AF694">
        <f t="shared" si="1018"/>
        <v>1.7495757907424618</v>
      </c>
      <c r="AG694">
        <f t="shared" si="1018"/>
        <v>1.7495757907424618</v>
      </c>
      <c r="AH694">
        <f t="shared" ref="AH694:BH694" si="1019">0.01*(AH554*AH420/AH46+AH554*AH693/AH47+AH654*AH423+AH656*AH422+AH420*AH667+AH421*AH662+AH663*AH693)</f>
        <v>1.7495757907424618</v>
      </c>
      <c r="AI694">
        <f t="shared" si="1019"/>
        <v>1.7495641298853724</v>
      </c>
      <c r="AJ694">
        <f t="shared" si="1019"/>
        <v>1.7495757907424618</v>
      </c>
      <c r="AK694">
        <f t="shared" si="1019"/>
        <v>1.7495639791328066</v>
      </c>
      <c r="AL694">
        <f t="shared" si="1019"/>
        <v>1.7495694063723719</v>
      </c>
      <c r="AM694">
        <f t="shared" si="1019"/>
        <v>1.78249181731803</v>
      </c>
      <c r="AN694">
        <f t="shared" si="1019"/>
        <v>1.7495710472520041</v>
      </c>
      <c r="AO694">
        <f t="shared" si="1019"/>
        <v>1.7741728394868646</v>
      </c>
      <c r="AP694">
        <f t="shared" si="1019"/>
        <v>1.7495890728435726</v>
      </c>
      <c r="AQ694">
        <f t="shared" si="1019"/>
        <v>1.7495757907424618</v>
      </c>
      <c r="AR694">
        <f t="shared" si="1019"/>
        <v>1.7538836884960507</v>
      </c>
      <c r="AS694">
        <f t="shared" si="1019"/>
        <v>1.7669975306115817</v>
      </c>
      <c r="AT694">
        <f t="shared" si="1019"/>
        <v>1.7495757907424618</v>
      </c>
      <c r="AU694">
        <f t="shared" si="1019"/>
        <v>1.7495757907424618</v>
      </c>
      <c r="AV694">
        <f t="shared" si="1019"/>
        <v>1.7495757907424618</v>
      </c>
      <c r="AW694">
        <f t="shared" si="1019"/>
        <v>1.7495757907424618</v>
      </c>
      <c r="AX694">
        <f t="shared" si="1019"/>
        <v>1.7495757907424618</v>
      </c>
      <c r="AY694">
        <f t="shared" si="1019"/>
        <v>1.7495757907424618</v>
      </c>
      <c r="AZ694">
        <f t="shared" si="1019"/>
        <v>1.7495757907424618</v>
      </c>
      <c r="BA694">
        <f t="shared" si="1019"/>
        <v>1.7495757907424618</v>
      </c>
      <c r="BB694">
        <f t="shared" si="1019"/>
        <v>1.7495757907424618</v>
      </c>
      <c r="BC694">
        <f t="shared" si="1019"/>
        <v>1.8573289124811896</v>
      </c>
      <c r="BD694">
        <f t="shared" si="1019"/>
        <v>1.8727671198974418</v>
      </c>
      <c r="BE694">
        <f t="shared" si="1019"/>
        <v>1.7495757907424618</v>
      </c>
      <c r="BF694">
        <f t="shared" si="1019"/>
        <v>1.7495757907424618</v>
      </c>
      <c r="BG694">
        <f t="shared" si="1019"/>
        <v>1.7495757907424618</v>
      </c>
      <c r="BH694">
        <f t="shared" si="1019"/>
        <v>1.7495757907424618</v>
      </c>
    </row>
    <row r="696" spans="1:60" x14ac:dyDescent="0.25">
      <c r="A696" t="s">
        <v>881</v>
      </c>
      <c r="B696">
        <f t="shared" ref="B696:AG696" si="1020">B27*10/(50+10/B694)</f>
        <v>0</v>
      </c>
      <c r="C696">
        <f t="shared" si="1020"/>
        <v>0</v>
      </c>
      <c r="D696">
        <f t="shared" si="1020"/>
        <v>0</v>
      </c>
      <c r="E696">
        <f t="shared" si="1020"/>
        <v>0</v>
      </c>
      <c r="F696">
        <f t="shared" si="1020"/>
        <v>0</v>
      </c>
      <c r="G696">
        <f t="shared" si="1020"/>
        <v>0</v>
      </c>
      <c r="H696">
        <f t="shared" si="1020"/>
        <v>0</v>
      </c>
      <c r="I696">
        <f t="shared" si="1020"/>
        <v>0</v>
      </c>
      <c r="J696">
        <f t="shared" si="1020"/>
        <v>0</v>
      </c>
      <c r="K696">
        <f t="shared" si="1020"/>
        <v>0</v>
      </c>
      <c r="L696">
        <f t="shared" si="1020"/>
        <v>0</v>
      </c>
      <c r="M696">
        <f t="shared" si="1020"/>
        <v>0</v>
      </c>
      <c r="N696">
        <f t="shared" si="1020"/>
        <v>0</v>
      </c>
      <c r="O696">
        <f t="shared" si="1020"/>
        <v>0</v>
      </c>
      <c r="P696">
        <f t="shared" si="1020"/>
        <v>0</v>
      </c>
      <c r="Q696">
        <f t="shared" si="1020"/>
        <v>0</v>
      </c>
      <c r="R696">
        <f t="shared" si="1020"/>
        <v>0</v>
      </c>
      <c r="S696">
        <f t="shared" si="1020"/>
        <v>0</v>
      </c>
      <c r="T696">
        <f t="shared" si="1020"/>
        <v>0</v>
      </c>
      <c r="U696">
        <f t="shared" si="1020"/>
        <v>0</v>
      </c>
      <c r="V696">
        <f t="shared" si="1020"/>
        <v>0</v>
      </c>
      <c r="W696">
        <f t="shared" si="1020"/>
        <v>0</v>
      </c>
      <c r="X696">
        <f t="shared" si="1020"/>
        <v>0</v>
      </c>
      <c r="Y696">
        <f t="shared" si="1020"/>
        <v>0</v>
      </c>
      <c r="Z696">
        <f t="shared" si="1020"/>
        <v>0</v>
      </c>
      <c r="AA696">
        <f t="shared" si="1020"/>
        <v>0</v>
      </c>
      <c r="AB696">
        <f t="shared" si="1020"/>
        <v>0</v>
      </c>
      <c r="AC696">
        <f t="shared" si="1020"/>
        <v>0</v>
      </c>
      <c r="AD696">
        <f t="shared" si="1020"/>
        <v>0</v>
      </c>
      <c r="AE696">
        <f t="shared" si="1020"/>
        <v>0</v>
      </c>
      <c r="AF696">
        <f t="shared" si="1020"/>
        <v>0</v>
      </c>
      <c r="AG696">
        <f t="shared" si="1020"/>
        <v>0</v>
      </c>
      <c r="AH696">
        <f t="shared" ref="AH696:BH696" si="1021">AH27*10/(50+10/AH694)</f>
        <v>0</v>
      </c>
      <c r="AI696">
        <f t="shared" si="1021"/>
        <v>0</v>
      </c>
      <c r="AJ696">
        <f t="shared" si="1021"/>
        <v>0.17948271609139815</v>
      </c>
      <c r="AK696">
        <f t="shared" si="1021"/>
        <v>0</v>
      </c>
      <c r="AL696">
        <f t="shared" si="1021"/>
        <v>0</v>
      </c>
      <c r="AM696">
        <f t="shared" si="1021"/>
        <v>0</v>
      </c>
      <c r="AN696">
        <f t="shared" si="1021"/>
        <v>0</v>
      </c>
      <c r="AO696">
        <f t="shared" si="1021"/>
        <v>0</v>
      </c>
      <c r="AP696">
        <f t="shared" si="1021"/>
        <v>0</v>
      </c>
      <c r="AQ696">
        <f t="shared" si="1021"/>
        <v>0</v>
      </c>
      <c r="AR696">
        <f t="shared" si="1021"/>
        <v>0</v>
      </c>
      <c r="AS696">
        <f t="shared" si="1021"/>
        <v>0</v>
      </c>
      <c r="AT696">
        <f t="shared" si="1021"/>
        <v>0</v>
      </c>
      <c r="AU696">
        <f t="shared" si="1021"/>
        <v>0</v>
      </c>
      <c r="AV696">
        <f t="shared" si="1021"/>
        <v>0</v>
      </c>
      <c r="AW696">
        <f t="shared" si="1021"/>
        <v>0</v>
      </c>
      <c r="AX696">
        <f t="shared" si="1021"/>
        <v>0</v>
      </c>
      <c r="AY696">
        <f t="shared" si="1021"/>
        <v>0</v>
      </c>
      <c r="AZ696">
        <f t="shared" si="1021"/>
        <v>0</v>
      </c>
      <c r="BA696">
        <f t="shared" si="1021"/>
        <v>0</v>
      </c>
      <c r="BB696">
        <f t="shared" si="1021"/>
        <v>0</v>
      </c>
      <c r="BC696">
        <f t="shared" si="1021"/>
        <v>0</v>
      </c>
      <c r="BD696">
        <f t="shared" si="1021"/>
        <v>0</v>
      </c>
      <c r="BE696">
        <f t="shared" si="1021"/>
        <v>0</v>
      </c>
      <c r="BF696">
        <f t="shared" si="1021"/>
        <v>0</v>
      </c>
      <c r="BG696">
        <f t="shared" si="1021"/>
        <v>0</v>
      </c>
      <c r="BH696">
        <f t="shared" si="1021"/>
        <v>0</v>
      </c>
    </row>
    <row r="697" spans="1:60" x14ac:dyDescent="0.25">
      <c r="A697" t="s">
        <v>882</v>
      </c>
      <c r="B697">
        <f t="shared" ref="B697:AG697" si="1022">B25*10/(50+10/B694)</f>
        <v>0</v>
      </c>
      <c r="C697">
        <f t="shared" si="1022"/>
        <v>0</v>
      </c>
      <c r="D697">
        <f t="shared" si="1022"/>
        <v>0</v>
      </c>
      <c r="E697">
        <f t="shared" si="1022"/>
        <v>0</v>
      </c>
      <c r="F697">
        <f t="shared" si="1022"/>
        <v>0</v>
      </c>
      <c r="G697">
        <f t="shared" si="1022"/>
        <v>0</v>
      </c>
      <c r="H697">
        <f t="shared" si="1022"/>
        <v>0</v>
      </c>
      <c r="I697">
        <f t="shared" si="1022"/>
        <v>0</v>
      </c>
      <c r="J697">
        <f t="shared" si="1022"/>
        <v>0</v>
      </c>
      <c r="K697">
        <f t="shared" si="1022"/>
        <v>0</v>
      </c>
      <c r="L697">
        <f t="shared" si="1022"/>
        <v>0</v>
      </c>
      <c r="M697">
        <f t="shared" si="1022"/>
        <v>0</v>
      </c>
      <c r="N697">
        <f t="shared" si="1022"/>
        <v>0</v>
      </c>
      <c r="O697">
        <f t="shared" si="1022"/>
        <v>0</v>
      </c>
      <c r="P697">
        <f t="shared" si="1022"/>
        <v>0</v>
      </c>
      <c r="Q697">
        <f t="shared" si="1022"/>
        <v>0</v>
      </c>
      <c r="R697">
        <f t="shared" si="1022"/>
        <v>0</v>
      </c>
      <c r="S697">
        <f t="shared" si="1022"/>
        <v>0</v>
      </c>
      <c r="T697">
        <f t="shared" si="1022"/>
        <v>0</v>
      </c>
      <c r="U697">
        <f t="shared" si="1022"/>
        <v>0</v>
      </c>
      <c r="V697">
        <f t="shared" si="1022"/>
        <v>0</v>
      </c>
      <c r="W697">
        <f t="shared" si="1022"/>
        <v>0</v>
      </c>
      <c r="X697">
        <f t="shared" si="1022"/>
        <v>0</v>
      </c>
      <c r="Y697">
        <f t="shared" si="1022"/>
        <v>0</v>
      </c>
      <c r="Z697">
        <f t="shared" si="1022"/>
        <v>0</v>
      </c>
      <c r="AA697">
        <f t="shared" si="1022"/>
        <v>0</v>
      </c>
      <c r="AB697">
        <f t="shared" si="1022"/>
        <v>0</v>
      </c>
      <c r="AC697">
        <f t="shared" si="1022"/>
        <v>0</v>
      </c>
      <c r="AD697">
        <f t="shared" si="1022"/>
        <v>0</v>
      </c>
      <c r="AE697">
        <f t="shared" si="1022"/>
        <v>0</v>
      </c>
      <c r="AF697">
        <f t="shared" si="1022"/>
        <v>0</v>
      </c>
      <c r="AG697">
        <f t="shared" si="1022"/>
        <v>0</v>
      </c>
      <c r="AH697">
        <f t="shared" ref="AH697:BH697" si="1023">AH25*10/(50+10/AH694)</f>
        <v>0.17948271609139815</v>
      </c>
      <c r="AI697">
        <f t="shared" si="1023"/>
        <v>0</v>
      </c>
      <c r="AJ697">
        <f t="shared" si="1023"/>
        <v>0</v>
      </c>
      <c r="AK697">
        <f t="shared" si="1023"/>
        <v>0</v>
      </c>
      <c r="AL697">
        <f t="shared" si="1023"/>
        <v>0</v>
      </c>
      <c r="AM697">
        <f t="shared" si="1023"/>
        <v>0</v>
      </c>
      <c r="AN697">
        <f t="shared" si="1023"/>
        <v>0</v>
      </c>
      <c r="AO697">
        <f t="shared" si="1023"/>
        <v>0</v>
      </c>
      <c r="AP697">
        <f t="shared" si="1023"/>
        <v>0</v>
      </c>
      <c r="AQ697">
        <f t="shared" si="1023"/>
        <v>0</v>
      </c>
      <c r="AR697">
        <f t="shared" si="1023"/>
        <v>0</v>
      </c>
      <c r="AS697">
        <f t="shared" si="1023"/>
        <v>0</v>
      </c>
      <c r="AT697">
        <f t="shared" si="1023"/>
        <v>0</v>
      </c>
      <c r="AU697">
        <f t="shared" si="1023"/>
        <v>0</v>
      </c>
      <c r="AV697">
        <f t="shared" si="1023"/>
        <v>0</v>
      </c>
      <c r="AW697">
        <f t="shared" si="1023"/>
        <v>0</v>
      </c>
      <c r="AX697">
        <f t="shared" si="1023"/>
        <v>0</v>
      </c>
      <c r="AY697">
        <f t="shared" si="1023"/>
        <v>0</v>
      </c>
      <c r="AZ697">
        <f t="shared" si="1023"/>
        <v>0</v>
      </c>
      <c r="BA697">
        <f t="shared" si="1023"/>
        <v>0</v>
      </c>
      <c r="BB697">
        <f t="shared" si="1023"/>
        <v>0</v>
      </c>
      <c r="BC697">
        <f t="shared" si="1023"/>
        <v>0</v>
      </c>
      <c r="BD697">
        <f t="shared" si="1023"/>
        <v>0</v>
      </c>
      <c r="BE697">
        <f t="shared" si="1023"/>
        <v>0</v>
      </c>
      <c r="BF697">
        <f t="shared" si="1023"/>
        <v>0</v>
      </c>
      <c r="BG697">
        <f t="shared" si="1023"/>
        <v>0</v>
      </c>
      <c r="BH697">
        <f t="shared" si="1023"/>
        <v>0</v>
      </c>
    </row>
    <row r="698" spans="1:60" x14ac:dyDescent="0.25">
      <c r="A698" t="s">
        <v>883</v>
      </c>
      <c r="B698">
        <f t="shared" ref="B698:AG698" si="1024">B$44*15/(60+1/(B668*0.2))</f>
        <v>0</v>
      </c>
      <c r="C698">
        <f t="shared" si="1024"/>
        <v>0</v>
      </c>
      <c r="D698">
        <f t="shared" si="1024"/>
        <v>0</v>
      </c>
      <c r="E698">
        <f t="shared" si="1024"/>
        <v>0</v>
      </c>
      <c r="F698">
        <f t="shared" si="1024"/>
        <v>0</v>
      </c>
      <c r="G698">
        <f t="shared" si="1024"/>
        <v>0</v>
      </c>
      <c r="H698">
        <f t="shared" si="1024"/>
        <v>0</v>
      </c>
      <c r="I698">
        <f t="shared" si="1024"/>
        <v>0</v>
      </c>
      <c r="J698">
        <f t="shared" si="1024"/>
        <v>0</v>
      </c>
      <c r="K698">
        <f t="shared" si="1024"/>
        <v>0</v>
      </c>
      <c r="L698">
        <f t="shared" si="1024"/>
        <v>0</v>
      </c>
      <c r="M698">
        <f t="shared" si="1024"/>
        <v>0</v>
      </c>
      <c r="N698">
        <f t="shared" si="1024"/>
        <v>0</v>
      </c>
      <c r="O698">
        <f t="shared" si="1024"/>
        <v>0</v>
      </c>
      <c r="P698">
        <f t="shared" si="1024"/>
        <v>0</v>
      </c>
      <c r="Q698">
        <f t="shared" si="1024"/>
        <v>0</v>
      </c>
      <c r="R698">
        <f t="shared" si="1024"/>
        <v>0</v>
      </c>
      <c r="S698">
        <f t="shared" si="1024"/>
        <v>0</v>
      </c>
      <c r="T698">
        <f t="shared" si="1024"/>
        <v>0</v>
      </c>
      <c r="U698">
        <f t="shared" si="1024"/>
        <v>0</v>
      </c>
      <c r="V698">
        <f t="shared" si="1024"/>
        <v>0</v>
      </c>
      <c r="W698">
        <f t="shared" si="1024"/>
        <v>0</v>
      </c>
      <c r="X698">
        <f t="shared" si="1024"/>
        <v>0</v>
      </c>
      <c r="Y698">
        <f t="shared" si="1024"/>
        <v>0</v>
      </c>
      <c r="Z698">
        <f t="shared" si="1024"/>
        <v>0</v>
      </c>
      <c r="AA698">
        <f t="shared" si="1024"/>
        <v>0</v>
      </c>
      <c r="AB698">
        <f t="shared" si="1024"/>
        <v>0</v>
      </c>
      <c r="AC698">
        <f t="shared" si="1024"/>
        <v>0</v>
      </c>
      <c r="AD698">
        <f t="shared" si="1024"/>
        <v>0</v>
      </c>
      <c r="AE698">
        <f t="shared" si="1024"/>
        <v>0</v>
      </c>
      <c r="AF698">
        <f t="shared" si="1024"/>
        <v>0</v>
      </c>
      <c r="AG698">
        <f t="shared" si="1024"/>
        <v>0</v>
      </c>
      <c r="AH698">
        <f t="shared" ref="AH698:BH698" si="1025">AH$44*15/(60+1/(AH668*0.2))</f>
        <v>0</v>
      </c>
      <c r="AI698">
        <f t="shared" si="1025"/>
        <v>0</v>
      </c>
      <c r="AJ698">
        <f t="shared" si="1025"/>
        <v>0</v>
      </c>
      <c r="AK698">
        <f t="shared" si="1025"/>
        <v>0</v>
      </c>
      <c r="AL698">
        <f t="shared" si="1025"/>
        <v>0</v>
      </c>
      <c r="AM698">
        <f t="shared" si="1025"/>
        <v>0</v>
      </c>
      <c r="AN698">
        <f t="shared" si="1025"/>
        <v>0</v>
      </c>
      <c r="AO698">
        <f t="shared" si="1025"/>
        <v>0</v>
      </c>
      <c r="AP698">
        <f t="shared" si="1025"/>
        <v>0</v>
      </c>
      <c r="AQ698">
        <f t="shared" si="1025"/>
        <v>0</v>
      </c>
      <c r="AR698">
        <f t="shared" si="1025"/>
        <v>0</v>
      </c>
      <c r="AS698">
        <f t="shared" si="1025"/>
        <v>0</v>
      </c>
      <c r="AT698">
        <f t="shared" si="1025"/>
        <v>0.2426898107938982</v>
      </c>
      <c r="AU698">
        <f t="shared" si="1025"/>
        <v>0</v>
      </c>
      <c r="AV698">
        <f t="shared" si="1025"/>
        <v>0</v>
      </c>
      <c r="AW698">
        <f t="shared" si="1025"/>
        <v>0</v>
      </c>
      <c r="AX698">
        <f t="shared" si="1025"/>
        <v>0</v>
      </c>
      <c r="AY698">
        <f t="shared" si="1025"/>
        <v>0</v>
      </c>
      <c r="AZ698">
        <f t="shared" si="1025"/>
        <v>0</v>
      </c>
      <c r="BA698">
        <f t="shared" si="1025"/>
        <v>0</v>
      </c>
      <c r="BB698">
        <f t="shared" si="1025"/>
        <v>0</v>
      </c>
      <c r="BC698">
        <f t="shared" si="1025"/>
        <v>0</v>
      </c>
      <c r="BD698">
        <f t="shared" si="1025"/>
        <v>0</v>
      </c>
      <c r="BE698">
        <f t="shared" si="1025"/>
        <v>0</v>
      </c>
      <c r="BF698">
        <f t="shared" si="1025"/>
        <v>0</v>
      </c>
      <c r="BG698">
        <f t="shared" si="1025"/>
        <v>0</v>
      </c>
      <c r="BH698">
        <f t="shared" si="1025"/>
        <v>0</v>
      </c>
    </row>
    <row r="699" spans="1:60" x14ac:dyDescent="0.25">
      <c r="A699" t="s">
        <v>884</v>
      </c>
      <c r="B699">
        <f t="shared" ref="B699:AG699" si="1026">B$20*10/(50+1/(B668*0.2))</f>
        <v>0</v>
      </c>
      <c r="C699">
        <f t="shared" si="1026"/>
        <v>0</v>
      </c>
      <c r="D699">
        <f t="shared" si="1026"/>
        <v>0</v>
      </c>
      <c r="E699">
        <f t="shared" si="1026"/>
        <v>0</v>
      </c>
      <c r="F699">
        <f t="shared" si="1026"/>
        <v>0</v>
      </c>
      <c r="G699">
        <f t="shared" si="1026"/>
        <v>0</v>
      </c>
      <c r="H699">
        <f t="shared" si="1026"/>
        <v>0</v>
      </c>
      <c r="I699">
        <f t="shared" si="1026"/>
        <v>0</v>
      </c>
      <c r="J699">
        <f t="shared" si="1026"/>
        <v>0</v>
      </c>
      <c r="K699">
        <f t="shared" si="1026"/>
        <v>0</v>
      </c>
      <c r="L699">
        <f t="shared" si="1026"/>
        <v>0</v>
      </c>
      <c r="M699">
        <f t="shared" si="1026"/>
        <v>0</v>
      </c>
      <c r="N699">
        <f t="shared" si="1026"/>
        <v>0</v>
      </c>
      <c r="O699">
        <f t="shared" si="1026"/>
        <v>0</v>
      </c>
      <c r="P699">
        <f t="shared" si="1026"/>
        <v>0</v>
      </c>
      <c r="Q699">
        <f t="shared" si="1026"/>
        <v>0</v>
      </c>
      <c r="R699">
        <f t="shared" si="1026"/>
        <v>0</v>
      </c>
      <c r="S699">
        <f t="shared" si="1026"/>
        <v>0</v>
      </c>
      <c r="T699">
        <f t="shared" si="1026"/>
        <v>0</v>
      </c>
      <c r="U699">
        <f t="shared" si="1026"/>
        <v>0</v>
      </c>
      <c r="V699">
        <f t="shared" si="1026"/>
        <v>0</v>
      </c>
      <c r="W699">
        <f t="shared" si="1026"/>
        <v>0</v>
      </c>
      <c r="X699">
        <f t="shared" si="1026"/>
        <v>0</v>
      </c>
      <c r="Y699">
        <f t="shared" si="1026"/>
        <v>0</v>
      </c>
      <c r="Z699">
        <f t="shared" si="1026"/>
        <v>0</v>
      </c>
      <c r="AA699">
        <f t="shared" si="1026"/>
        <v>0</v>
      </c>
      <c r="AB699">
        <f t="shared" si="1026"/>
        <v>0</v>
      </c>
      <c r="AC699">
        <f t="shared" si="1026"/>
        <v>0</v>
      </c>
      <c r="AD699">
        <f t="shared" si="1026"/>
        <v>0</v>
      </c>
      <c r="AE699">
        <f t="shared" si="1026"/>
        <v>0</v>
      </c>
      <c r="AF699">
        <f t="shared" si="1026"/>
        <v>0</v>
      </c>
      <c r="AG699">
        <f t="shared" si="1026"/>
        <v>0</v>
      </c>
      <c r="AH699">
        <f t="shared" ref="AH699:BH699" si="1027">AH$20*10/(50+1/(AH668*0.2))</f>
        <v>0</v>
      </c>
      <c r="AI699">
        <f t="shared" si="1027"/>
        <v>0</v>
      </c>
      <c r="AJ699">
        <f t="shared" si="1027"/>
        <v>0</v>
      </c>
      <c r="AK699">
        <f t="shared" si="1027"/>
        <v>0</v>
      </c>
      <c r="AL699">
        <f t="shared" si="1027"/>
        <v>0</v>
      </c>
      <c r="AM699">
        <f t="shared" si="1027"/>
        <v>0</v>
      </c>
      <c r="AN699">
        <f t="shared" si="1027"/>
        <v>0</v>
      </c>
      <c r="AO699">
        <f t="shared" si="1027"/>
        <v>0</v>
      </c>
      <c r="AP699">
        <f t="shared" si="1027"/>
        <v>0</v>
      </c>
      <c r="AQ699">
        <f t="shared" si="1027"/>
        <v>0</v>
      </c>
      <c r="AR699">
        <f t="shared" si="1027"/>
        <v>0</v>
      </c>
      <c r="AS699">
        <f t="shared" si="1027"/>
        <v>0</v>
      </c>
      <c r="AT699">
        <f t="shared" si="1027"/>
        <v>0</v>
      </c>
      <c r="AU699">
        <f t="shared" si="1027"/>
        <v>0</v>
      </c>
      <c r="AV699">
        <f t="shared" si="1027"/>
        <v>0</v>
      </c>
      <c r="AW699">
        <f t="shared" si="1027"/>
        <v>0.19302302079261668</v>
      </c>
      <c r="AX699">
        <f t="shared" si="1027"/>
        <v>0</v>
      </c>
      <c r="AY699">
        <f t="shared" si="1027"/>
        <v>0</v>
      </c>
      <c r="AZ699">
        <f t="shared" si="1027"/>
        <v>0</v>
      </c>
      <c r="BA699">
        <f t="shared" si="1027"/>
        <v>0</v>
      </c>
      <c r="BB699">
        <f t="shared" si="1027"/>
        <v>0</v>
      </c>
      <c r="BC699">
        <f t="shared" si="1027"/>
        <v>0</v>
      </c>
      <c r="BD699">
        <f t="shared" si="1027"/>
        <v>0</v>
      </c>
      <c r="BE699">
        <f t="shared" si="1027"/>
        <v>0</v>
      </c>
      <c r="BF699">
        <f t="shared" si="1027"/>
        <v>0</v>
      </c>
      <c r="BG699">
        <f t="shared" si="1027"/>
        <v>0</v>
      </c>
      <c r="BH699">
        <f t="shared" si="1027"/>
        <v>0</v>
      </c>
    </row>
    <row r="700" spans="1:60" x14ac:dyDescent="0.25">
      <c r="A700" t="s">
        <v>885</v>
      </c>
      <c r="B700">
        <f t="shared" ref="B700:AG700" si="1028">B$30*15/(45+1/(B684*0.35))</f>
        <v>0.32585504488856631</v>
      </c>
      <c r="C700">
        <f t="shared" si="1028"/>
        <v>0.32585504625964923</v>
      </c>
      <c r="D700">
        <f t="shared" si="1028"/>
        <v>0.32585504490811529</v>
      </c>
      <c r="E700">
        <f t="shared" si="1028"/>
        <v>0.32585504701720164</v>
      </c>
      <c r="F700">
        <f t="shared" si="1028"/>
        <v>0.32585287723372408</v>
      </c>
      <c r="G700">
        <f t="shared" si="1028"/>
        <v>0.32585287748694985</v>
      </c>
      <c r="H700">
        <f t="shared" si="1028"/>
        <v>0.32585277285106473</v>
      </c>
      <c r="I700">
        <f t="shared" si="1028"/>
        <v>0.32585281274857181</v>
      </c>
      <c r="J700">
        <f t="shared" si="1028"/>
        <v>0.32585667364760779</v>
      </c>
      <c r="K700">
        <f t="shared" si="1028"/>
        <v>0.32585504483228439</v>
      </c>
      <c r="L700">
        <f t="shared" si="1028"/>
        <v>0.3258550464971135</v>
      </c>
      <c r="M700">
        <f t="shared" si="1028"/>
        <v>0.3258550448985032</v>
      </c>
      <c r="N700">
        <f t="shared" si="1028"/>
        <v>0.32594119371283276</v>
      </c>
      <c r="O700">
        <f t="shared" si="1028"/>
        <v>0.3258550448985032</v>
      </c>
      <c r="P700">
        <f t="shared" si="1028"/>
        <v>0.32577346729613793</v>
      </c>
      <c r="Q700">
        <f t="shared" si="1028"/>
        <v>0.3258550448985032</v>
      </c>
      <c r="R700">
        <f t="shared" si="1028"/>
        <v>0.32555263164030657</v>
      </c>
      <c r="S700">
        <f t="shared" si="1028"/>
        <v>0.3252672199139181</v>
      </c>
      <c r="T700">
        <f t="shared" si="1028"/>
        <v>0.3258550448985032</v>
      </c>
      <c r="U700">
        <f t="shared" si="1028"/>
        <v>0.32585452982952395</v>
      </c>
      <c r="V700">
        <f t="shared" si="1028"/>
        <v>0.32585452982952395</v>
      </c>
      <c r="W700">
        <f t="shared" si="1028"/>
        <v>0.3258550448985032</v>
      </c>
      <c r="X700">
        <f t="shared" si="1028"/>
        <v>0.3258550448985032</v>
      </c>
      <c r="Y700">
        <f t="shared" si="1028"/>
        <v>0.3258550448985032</v>
      </c>
      <c r="Z700">
        <f t="shared" si="1028"/>
        <v>0.32592133818291086</v>
      </c>
      <c r="AA700">
        <f t="shared" si="1028"/>
        <v>0.32585778644338953</v>
      </c>
      <c r="AB700">
        <f t="shared" si="1028"/>
        <v>0.32587764401785152</v>
      </c>
      <c r="AC700">
        <f t="shared" si="1028"/>
        <v>0.3258550448985032</v>
      </c>
      <c r="AD700">
        <f t="shared" si="1028"/>
        <v>0.32585503569475238</v>
      </c>
      <c r="AE700">
        <f t="shared" si="1028"/>
        <v>0.32637872155758441</v>
      </c>
      <c r="AF700">
        <f t="shared" si="1028"/>
        <v>0.3258550448985032</v>
      </c>
      <c r="AG700">
        <f t="shared" si="1028"/>
        <v>0.3258550448985032</v>
      </c>
      <c r="AH700">
        <f t="shared" ref="AH700:BH700" si="1029">AH$30*15/(45+1/(AH684*0.35))</f>
        <v>0.3258550448985032</v>
      </c>
      <c r="AI700">
        <f t="shared" si="1029"/>
        <v>0.32585503665538107</v>
      </c>
      <c r="AJ700">
        <f t="shared" si="1029"/>
        <v>0.3258550448985032</v>
      </c>
      <c r="AK700">
        <f t="shared" si="1029"/>
        <v>0.32585503654830877</v>
      </c>
      <c r="AL700">
        <f t="shared" si="1029"/>
        <v>0.32585504039496888</v>
      </c>
      <c r="AM700">
        <f t="shared" si="1029"/>
        <v>0.32588245472479144</v>
      </c>
      <c r="AN700">
        <f t="shared" si="1029"/>
        <v>0.32585504155468564</v>
      </c>
      <c r="AO700">
        <f t="shared" si="1029"/>
        <v>0.32587556206525892</v>
      </c>
      <c r="AP700">
        <f t="shared" si="1029"/>
        <v>0.32585505419071992</v>
      </c>
      <c r="AQ700">
        <f t="shared" si="1029"/>
        <v>0.3258550448985032</v>
      </c>
      <c r="AR700">
        <f t="shared" si="1029"/>
        <v>0.32587409580167681</v>
      </c>
      <c r="AS700">
        <f t="shared" si="1029"/>
        <v>0.32585559789849428</v>
      </c>
      <c r="AT700">
        <f t="shared" si="1029"/>
        <v>0.3258550448985032</v>
      </c>
      <c r="AU700">
        <f t="shared" si="1029"/>
        <v>0.3258550448985032</v>
      </c>
      <c r="AV700">
        <f t="shared" si="1029"/>
        <v>0.3258550448985032</v>
      </c>
      <c r="AW700">
        <f t="shared" si="1029"/>
        <v>0.3258550448985032</v>
      </c>
      <c r="AX700">
        <f t="shared" si="1029"/>
        <v>0</v>
      </c>
      <c r="AY700">
        <f t="shared" si="1029"/>
        <v>0.3258550448985032</v>
      </c>
      <c r="AZ700">
        <f t="shared" si="1029"/>
        <v>0.3258550448985032</v>
      </c>
      <c r="BA700">
        <f t="shared" si="1029"/>
        <v>0.3258550448985032</v>
      </c>
      <c r="BB700">
        <f t="shared" si="1029"/>
        <v>0.3258550448985032</v>
      </c>
      <c r="BC700">
        <f t="shared" si="1029"/>
        <v>0.32630402529147873</v>
      </c>
      <c r="BD700">
        <f t="shared" si="1029"/>
        <v>0.3263639748746387</v>
      </c>
      <c r="BE700">
        <f t="shared" si="1029"/>
        <v>0.3258550448985032</v>
      </c>
      <c r="BF700">
        <f t="shared" si="1029"/>
        <v>0.3258550448985032</v>
      </c>
      <c r="BG700">
        <f t="shared" si="1029"/>
        <v>0.3258550448985032</v>
      </c>
      <c r="BH700">
        <f t="shared" si="1029"/>
        <v>0.3258550448985032</v>
      </c>
    </row>
    <row r="701" spans="1:60" x14ac:dyDescent="0.25">
      <c r="A701" t="s">
        <v>647</v>
      </c>
      <c r="B701">
        <f t="shared" ref="B701:AG701" si="1030">B$31*15/(45+1/(B684*0.35))</f>
        <v>0</v>
      </c>
      <c r="C701">
        <f t="shared" si="1030"/>
        <v>0</v>
      </c>
      <c r="D701">
        <f t="shared" si="1030"/>
        <v>0</v>
      </c>
      <c r="E701">
        <f t="shared" si="1030"/>
        <v>0</v>
      </c>
      <c r="F701">
        <f t="shared" si="1030"/>
        <v>0</v>
      </c>
      <c r="G701">
        <f t="shared" si="1030"/>
        <v>0</v>
      </c>
      <c r="H701">
        <f t="shared" si="1030"/>
        <v>0</v>
      </c>
      <c r="I701">
        <f t="shared" si="1030"/>
        <v>0</v>
      </c>
      <c r="J701">
        <f t="shared" si="1030"/>
        <v>0</v>
      </c>
      <c r="K701">
        <f t="shared" si="1030"/>
        <v>0</v>
      </c>
      <c r="L701">
        <f t="shared" si="1030"/>
        <v>0</v>
      </c>
      <c r="M701">
        <f t="shared" si="1030"/>
        <v>0</v>
      </c>
      <c r="N701">
        <f t="shared" si="1030"/>
        <v>0</v>
      </c>
      <c r="O701">
        <f t="shared" si="1030"/>
        <v>0</v>
      </c>
      <c r="P701">
        <f t="shared" si="1030"/>
        <v>0</v>
      </c>
      <c r="Q701">
        <f t="shared" si="1030"/>
        <v>0</v>
      </c>
      <c r="R701">
        <f t="shared" si="1030"/>
        <v>0</v>
      </c>
      <c r="S701">
        <f t="shared" si="1030"/>
        <v>0</v>
      </c>
      <c r="T701">
        <f t="shared" si="1030"/>
        <v>0</v>
      </c>
      <c r="U701">
        <f t="shared" si="1030"/>
        <v>0</v>
      </c>
      <c r="V701">
        <f t="shared" si="1030"/>
        <v>0</v>
      </c>
      <c r="W701">
        <f t="shared" si="1030"/>
        <v>0</v>
      </c>
      <c r="X701">
        <f t="shared" si="1030"/>
        <v>0</v>
      </c>
      <c r="Y701">
        <f t="shared" si="1030"/>
        <v>0</v>
      </c>
      <c r="Z701">
        <f t="shared" si="1030"/>
        <v>0</v>
      </c>
      <c r="AA701">
        <f t="shared" si="1030"/>
        <v>0</v>
      </c>
      <c r="AB701">
        <f t="shared" si="1030"/>
        <v>0</v>
      </c>
      <c r="AC701">
        <f t="shared" si="1030"/>
        <v>0</v>
      </c>
      <c r="AD701">
        <f t="shared" si="1030"/>
        <v>0</v>
      </c>
      <c r="AE701">
        <f t="shared" si="1030"/>
        <v>0</v>
      </c>
      <c r="AF701">
        <f t="shared" si="1030"/>
        <v>0</v>
      </c>
      <c r="AG701">
        <f t="shared" si="1030"/>
        <v>0</v>
      </c>
      <c r="AH701">
        <f t="shared" ref="AH701:BH701" si="1031">AH$31*15/(45+1/(AH684*0.35))</f>
        <v>0</v>
      </c>
      <c r="AI701">
        <f t="shared" si="1031"/>
        <v>0</v>
      </c>
      <c r="AJ701">
        <f t="shared" si="1031"/>
        <v>0</v>
      </c>
      <c r="AK701">
        <f t="shared" si="1031"/>
        <v>0</v>
      </c>
      <c r="AL701">
        <f t="shared" si="1031"/>
        <v>0</v>
      </c>
      <c r="AM701">
        <f t="shared" si="1031"/>
        <v>0</v>
      </c>
      <c r="AN701">
        <f t="shared" si="1031"/>
        <v>0</v>
      </c>
      <c r="AO701">
        <f t="shared" si="1031"/>
        <v>0</v>
      </c>
      <c r="AP701">
        <f t="shared" si="1031"/>
        <v>0</v>
      </c>
      <c r="AQ701">
        <f t="shared" si="1031"/>
        <v>0</v>
      </c>
      <c r="AR701">
        <f t="shared" si="1031"/>
        <v>0</v>
      </c>
      <c r="AS701">
        <f t="shared" si="1031"/>
        <v>0</v>
      </c>
      <c r="AT701">
        <f t="shared" si="1031"/>
        <v>0</v>
      </c>
      <c r="AU701">
        <f t="shared" si="1031"/>
        <v>0</v>
      </c>
      <c r="AV701">
        <f t="shared" si="1031"/>
        <v>0</v>
      </c>
      <c r="AW701">
        <f t="shared" si="1031"/>
        <v>0</v>
      </c>
      <c r="AX701">
        <f t="shared" si="1031"/>
        <v>0</v>
      </c>
      <c r="AY701">
        <f t="shared" si="1031"/>
        <v>0.3258550448985032</v>
      </c>
      <c r="AZ701">
        <f t="shared" si="1031"/>
        <v>0</v>
      </c>
      <c r="BA701">
        <f t="shared" si="1031"/>
        <v>0</v>
      </c>
      <c r="BB701">
        <f t="shared" si="1031"/>
        <v>0</v>
      </c>
      <c r="BC701">
        <f t="shared" si="1031"/>
        <v>0</v>
      </c>
      <c r="BD701">
        <f t="shared" si="1031"/>
        <v>0</v>
      </c>
      <c r="BE701">
        <f t="shared" si="1031"/>
        <v>0</v>
      </c>
      <c r="BF701">
        <f t="shared" si="1031"/>
        <v>0</v>
      </c>
      <c r="BG701">
        <f t="shared" si="1031"/>
        <v>0</v>
      </c>
      <c r="BH701">
        <f t="shared" si="1031"/>
        <v>0</v>
      </c>
    </row>
    <row r="702" spans="1:60" x14ac:dyDescent="0.25">
      <c r="A702" t="s">
        <v>886</v>
      </c>
      <c r="B702">
        <f t="shared" ref="B702:AG702" si="1032">B$40*15/(45+1/(B684*0.35))</f>
        <v>0</v>
      </c>
      <c r="C702">
        <f t="shared" si="1032"/>
        <v>0</v>
      </c>
      <c r="D702">
        <f t="shared" si="1032"/>
        <v>0</v>
      </c>
      <c r="E702">
        <f t="shared" si="1032"/>
        <v>0</v>
      </c>
      <c r="F702">
        <f t="shared" si="1032"/>
        <v>0</v>
      </c>
      <c r="G702">
        <f t="shared" si="1032"/>
        <v>0</v>
      </c>
      <c r="H702">
        <f t="shared" si="1032"/>
        <v>0</v>
      </c>
      <c r="I702">
        <f t="shared" si="1032"/>
        <v>0</v>
      </c>
      <c r="J702">
        <f t="shared" si="1032"/>
        <v>0</v>
      </c>
      <c r="K702">
        <f t="shared" si="1032"/>
        <v>0</v>
      </c>
      <c r="L702">
        <f t="shared" si="1032"/>
        <v>0</v>
      </c>
      <c r="M702">
        <f t="shared" si="1032"/>
        <v>0</v>
      </c>
      <c r="N702">
        <f t="shared" si="1032"/>
        <v>0</v>
      </c>
      <c r="O702">
        <f t="shared" si="1032"/>
        <v>0</v>
      </c>
      <c r="P702">
        <f t="shared" si="1032"/>
        <v>0</v>
      </c>
      <c r="Q702">
        <f t="shared" si="1032"/>
        <v>0</v>
      </c>
      <c r="R702">
        <f t="shared" si="1032"/>
        <v>0</v>
      </c>
      <c r="S702">
        <f t="shared" si="1032"/>
        <v>0</v>
      </c>
      <c r="T702">
        <f t="shared" si="1032"/>
        <v>0</v>
      </c>
      <c r="U702">
        <f t="shared" si="1032"/>
        <v>0</v>
      </c>
      <c r="V702">
        <f t="shared" si="1032"/>
        <v>0</v>
      </c>
      <c r="W702">
        <f t="shared" si="1032"/>
        <v>0</v>
      </c>
      <c r="X702">
        <f t="shared" si="1032"/>
        <v>0</v>
      </c>
      <c r="Y702">
        <f t="shared" si="1032"/>
        <v>0</v>
      </c>
      <c r="Z702">
        <f t="shared" si="1032"/>
        <v>0</v>
      </c>
      <c r="AA702">
        <f t="shared" si="1032"/>
        <v>0</v>
      </c>
      <c r="AB702">
        <f t="shared" si="1032"/>
        <v>0</v>
      </c>
      <c r="AC702">
        <f t="shared" si="1032"/>
        <v>0</v>
      </c>
      <c r="AD702">
        <f t="shared" si="1032"/>
        <v>0</v>
      </c>
      <c r="AE702">
        <f t="shared" si="1032"/>
        <v>0</v>
      </c>
      <c r="AF702">
        <f t="shared" si="1032"/>
        <v>0</v>
      </c>
      <c r="AG702">
        <f t="shared" si="1032"/>
        <v>0</v>
      </c>
      <c r="AH702">
        <f t="shared" ref="AH702:BH702" si="1033">AH$40*15/(45+1/(AH684*0.35))</f>
        <v>0</v>
      </c>
      <c r="AI702">
        <f t="shared" si="1033"/>
        <v>0</v>
      </c>
      <c r="AJ702">
        <f t="shared" si="1033"/>
        <v>0</v>
      </c>
      <c r="AK702">
        <f t="shared" si="1033"/>
        <v>0</v>
      </c>
      <c r="AL702">
        <f t="shared" si="1033"/>
        <v>0</v>
      </c>
      <c r="AM702">
        <f t="shared" si="1033"/>
        <v>0</v>
      </c>
      <c r="AN702">
        <f t="shared" si="1033"/>
        <v>0</v>
      </c>
      <c r="AO702">
        <f t="shared" si="1033"/>
        <v>0</v>
      </c>
      <c r="AP702">
        <f t="shared" si="1033"/>
        <v>0</v>
      </c>
      <c r="AQ702">
        <f t="shared" si="1033"/>
        <v>0</v>
      </c>
      <c r="AR702">
        <f t="shared" si="1033"/>
        <v>0</v>
      </c>
      <c r="AS702">
        <f t="shared" si="1033"/>
        <v>0</v>
      </c>
      <c r="AT702">
        <f t="shared" si="1033"/>
        <v>0</v>
      </c>
      <c r="AU702">
        <f t="shared" si="1033"/>
        <v>0</v>
      </c>
      <c r="AV702">
        <f t="shared" si="1033"/>
        <v>0</v>
      </c>
      <c r="AW702">
        <f t="shared" si="1033"/>
        <v>0</v>
      </c>
      <c r="AX702">
        <f t="shared" si="1033"/>
        <v>0</v>
      </c>
      <c r="AY702">
        <f t="shared" si="1033"/>
        <v>0</v>
      </c>
      <c r="AZ702">
        <f t="shared" si="1033"/>
        <v>0</v>
      </c>
      <c r="BA702">
        <f t="shared" si="1033"/>
        <v>0</v>
      </c>
      <c r="BB702">
        <f t="shared" si="1033"/>
        <v>0</v>
      </c>
      <c r="BC702">
        <f t="shared" si="1033"/>
        <v>0</v>
      </c>
      <c r="BD702">
        <f t="shared" si="1033"/>
        <v>0</v>
      </c>
      <c r="BE702">
        <f t="shared" si="1033"/>
        <v>0</v>
      </c>
      <c r="BF702">
        <f t="shared" si="1033"/>
        <v>0</v>
      </c>
      <c r="BG702">
        <f t="shared" si="1033"/>
        <v>0.3258550448985032</v>
      </c>
      <c r="BH702">
        <f t="shared" si="1033"/>
        <v>0</v>
      </c>
    </row>
    <row r="703" spans="1:60" x14ac:dyDescent="0.25">
      <c r="A703" t="s">
        <v>887</v>
      </c>
      <c r="B703" s="44">
        <f t="shared" ref="B703:AG703" si="1034">B$41*15/(45+1/(B684*0.35))</f>
        <v>0</v>
      </c>
      <c r="C703" s="44">
        <f t="shared" si="1034"/>
        <v>0</v>
      </c>
      <c r="D703" s="44">
        <f t="shared" si="1034"/>
        <v>0</v>
      </c>
      <c r="E703" s="44">
        <f t="shared" si="1034"/>
        <v>0</v>
      </c>
      <c r="F703" s="44">
        <f t="shared" si="1034"/>
        <v>0</v>
      </c>
      <c r="G703" s="44">
        <f t="shared" si="1034"/>
        <v>0</v>
      </c>
      <c r="H703" s="44">
        <f t="shared" si="1034"/>
        <v>0</v>
      </c>
      <c r="I703" s="44">
        <f t="shared" si="1034"/>
        <v>0</v>
      </c>
      <c r="J703" s="44">
        <f t="shared" si="1034"/>
        <v>0</v>
      </c>
      <c r="K703" s="44">
        <f t="shared" si="1034"/>
        <v>0</v>
      </c>
      <c r="L703" s="44">
        <f t="shared" si="1034"/>
        <v>0</v>
      </c>
      <c r="M703" s="44">
        <f t="shared" si="1034"/>
        <v>0</v>
      </c>
      <c r="N703" s="44">
        <f t="shared" si="1034"/>
        <v>0</v>
      </c>
      <c r="O703" s="44">
        <f t="shared" si="1034"/>
        <v>0</v>
      </c>
      <c r="P703" s="44">
        <f t="shared" si="1034"/>
        <v>0</v>
      </c>
      <c r="Q703" s="44">
        <f t="shared" si="1034"/>
        <v>0</v>
      </c>
      <c r="R703" s="44">
        <f t="shared" si="1034"/>
        <v>0</v>
      </c>
      <c r="S703" s="44">
        <f t="shared" si="1034"/>
        <v>0</v>
      </c>
      <c r="T703" s="44">
        <f t="shared" si="1034"/>
        <v>0</v>
      </c>
      <c r="U703" s="44">
        <f t="shared" si="1034"/>
        <v>0</v>
      </c>
      <c r="V703" s="44">
        <f t="shared" si="1034"/>
        <v>0</v>
      </c>
      <c r="W703" s="44">
        <f t="shared" si="1034"/>
        <v>0</v>
      </c>
      <c r="X703" s="44">
        <f t="shared" si="1034"/>
        <v>0</v>
      </c>
      <c r="Y703" s="44">
        <f t="shared" si="1034"/>
        <v>0</v>
      </c>
      <c r="Z703" s="44">
        <f t="shared" si="1034"/>
        <v>0</v>
      </c>
      <c r="AA703" s="44">
        <f t="shared" si="1034"/>
        <v>0</v>
      </c>
      <c r="AB703" s="44">
        <f t="shared" si="1034"/>
        <v>0</v>
      </c>
      <c r="AC703" s="44">
        <f t="shared" si="1034"/>
        <v>0</v>
      </c>
      <c r="AD703" s="44">
        <f t="shared" si="1034"/>
        <v>0</v>
      </c>
      <c r="AE703" s="44">
        <f t="shared" si="1034"/>
        <v>0</v>
      </c>
      <c r="AF703" s="44">
        <f t="shared" si="1034"/>
        <v>0</v>
      </c>
      <c r="AG703" s="44">
        <f t="shared" si="1034"/>
        <v>0</v>
      </c>
      <c r="AH703" s="44">
        <f t="shared" ref="AH703:BH703" si="1035">AH$41*15/(45+1/(AH684*0.35))</f>
        <v>0</v>
      </c>
      <c r="AI703" s="44">
        <f t="shared" si="1035"/>
        <v>0</v>
      </c>
      <c r="AJ703" s="44">
        <f t="shared" si="1035"/>
        <v>0</v>
      </c>
      <c r="AK703" s="44">
        <f t="shared" si="1035"/>
        <v>0</v>
      </c>
      <c r="AL703" s="44">
        <f t="shared" si="1035"/>
        <v>0</v>
      </c>
      <c r="AM703" s="44">
        <f t="shared" si="1035"/>
        <v>0</v>
      </c>
      <c r="AN703" s="44">
        <f t="shared" si="1035"/>
        <v>0</v>
      </c>
      <c r="AO703" s="44">
        <f t="shared" si="1035"/>
        <v>0</v>
      </c>
      <c r="AP703" s="44">
        <f t="shared" si="1035"/>
        <v>0</v>
      </c>
      <c r="AQ703" s="44">
        <f t="shared" si="1035"/>
        <v>0</v>
      </c>
      <c r="AR703" s="44">
        <f t="shared" si="1035"/>
        <v>0</v>
      </c>
      <c r="AS703" s="44">
        <f t="shared" si="1035"/>
        <v>0</v>
      </c>
      <c r="AT703" s="44">
        <f t="shared" si="1035"/>
        <v>0</v>
      </c>
      <c r="AU703" s="44">
        <f t="shared" si="1035"/>
        <v>0</v>
      </c>
      <c r="AV703" s="44">
        <f t="shared" si="1035"/>
        <v>0</v>
      </c>
      <c r="AW703" s="44">
        <f t="shared" si="1035"/>
        <v>0</v>
      </c>
      <c r="AX703" s="44">
        <f t="shared" si="1035"/>
        <v>0</v>
      </c>
      <c r="AY703" s="44">
        <f t="shared" si="1035"/>
        <v>0</v>
      </c>
      <c r="AZ703" s="44">
        <f t="shared" si="1035"/>
        <v>0</v>
      </c>
      <c r="BA703" s="44">
        <f t="shared" si="1035"/>
        <v>0</v>
      </c>
      <c r="BB703" s="44">
        <f t="shared" si="1035"/>
        <v>0</v>
      </c>
      <c r="BC703" s="44">
        <f t="shared" si="1035"/>
        <v>0</v>
      </c>
      <c r="BD703" s="44">
        <f t="shared" si="1035"/>
        <v>0</v>
      </c>
      <c r="BE703" s="44">
        <f t="shared" si="1035"/>
        <v>0</v>
      </c>
      <c r="BF703" s="44">
        <f t="shared" si="1035"/>
        <v>0</v>
      </c>
      <c r="BG703" s="44">
        <f t="shared" si="1035"/>
        <v>0</v>
      </c>
      <c r="BH703" s="44">
        <f t="shared" si="1035"/>
        <v>0.3258550448985032</v>
      </c>
    </row>
    <row r="705" spans="1:60" x14ac:dyDescent="0.25">
      <c r="A705" t="s">
        <v>888</v>
      </c>
      <c r="B705">
        <f t="shared" ref="B705:AG705" si="1036">B554/B46+B666+B667+B662</f>
        <v>1.3063207097639797</v>
      </c>
      <c r="C705">
        <f t="shared" si="1036"/>
        <v>1.3063212286327799</v>
      </c>
      <c r="D705">
        <f t="shared" si="1036"/>
        <v>1.3063207171620488</v>
      </c>
      <c r="E705">
        <f t="shared" si="1036"/>
        <v>1.3063215153188874</v>
      </c>
      <c r="F705">
        <f t="shared" si="1036"/>
        <v>1.3062815210964911</v>
      </c>
      <c r="G705">
        <f t="shared" si="1036"/>
        <v>1.3062816168709916</v>
      </c>
      <c r="H705">
        <f t="shared" si="1036"/>
        <v>1.3062420422615826</v>
      </c>
      <c r="I705">
        <f t="shared" si="1036"/>
        <v>1.3062571318705771</v>
      </c>
      <c r="J705">
        <f t="shared" si="1036"/>
        <v>1.3065734377884497</v>
      </c>
      <c r="K705">
        <f t="shared" si="1036"/>
        <v>1.3063206884648007</v>
      </c>
      <c r="L705">
        <f t="shared" si="1036"/>
        <v>1.3063213184981057</v>
      </c>
      <c r="M705">
        <f t="shared" si="1036"/>
        <v>1.3063207135244594</v>
      </c>
      <c r="N705">
        <f t="shared" si="1036"/>
        <v>1.3421601128477285</v>
      </c>
      <c r="O705">
        <f t="shared" si="1036"/>
        <v>1.3063207135244594</v>
      </c>
      <c r="P705">
        <f t="shared" si="1036"/>
        <v>1.2731359826219382</v>
      </c>
      <c r="Q705">
        <f t="shared" si="1036"/>
        <v>1.3063207135244594</v>
      </c>
      <c r="R705">
        <f t="shared" si="1036"/>
        <v>1.2984369513910357</v>
      </c>
      <c r="S705">
        <f t="shared" si="1036"/>
        <v>1.2915384779113137</v>
      </c>
      <c r="T705">
        <f t="shared" si="1036"/>
        <v>1.3063207135244594</v>
      </c>
      <c r="U705">
        <f t="shared" si="1036"/>
        <v>1.3061258057119749</v>
      </c>
      <c r="V705">
        <f t="shared" si="1036"/>
        <v>1.3061258057119749</v>
      </c>
      <c r="W705">
        <f t="shared" si="1036"/>
        <v>1.3063207135244594</v>
      </c>
      <c r="X705">
        <f t="shared" si="1036"/>
        <v>1.3063207135244594</v>
      </c>
      <c r="Y705">
        <f t="shared" si="1036"/>
        <v>1.3063207135244594</v>
      </c>
      <c r="Z705">
        <f t="shared" si="1036"/>
        <v>1.3316329421806259</v>
      </c>
      <c r="AA705">
        <f t="shared" si="1036"/>
        <v>1.3073585964476546</v>
      </c>
      <c r="AB705">
        <f t="shared" si="1036"/>
        <v>1.3148989830768505</v>
      </c>
      <c r="AC705">
        <f t="shared" si="1036"/>
        <v>1.3063207135244594</v>
      </c>
      <c r="AD705">
        <f t="shared" si="1036"/>
        <v>1.3063172304875179</v>
      </c>
      <c r="AE705">
        <f t="shared" si="1036"/>
        <v>1.3063207135244594</v>
      </c>
      <c r="AF705">
        <f t="shared" si="1036"/>
        <v>1.3063207135244594</v>
      </c>
      <c r="AG705">
        <f t="shared" si="1036"/>
        <v>1.3063207135244594</v>
      </c>
      <c r="AH705">
        <f t="shared" ref="AH705:BH705" si="1037">AH554/AH46+AH666+AH667+AH662</f>
        <v>1.3063207135244594</v>
      </c>
      <c r="AI705">
        <f t="shared" si="1037"/>
        <v>1.3063175940242588</v>
      </c>
      <c r="AJ705">
        <f t="shared" si="1037"/>
        <v>1.3063207135244594</v>
      </c>
      <c r="AK705">
        <f t="shared" si="1037"/>
        <v>1.3063175535042064</v>
      </c>
      <c r="AL705">
        <f t="shared" si="1037"/>
        <v>1.3063190092207939</v>
      </c>
      <c r="AM705">
        <f t="shared" si="1037"/>
        <v>1.3106090960197994</v>
      </c>
      <c r="AN705">
        <f t="shared" si="1037"/>
        <v>1.3063194481002289</v>
      </c>
      <c r="AO705">
        <f t="shared" si="1037"/>
        <v>1.3095277468452269</v>
      </c>
      <c r="AP705">
        <f t="shared" si="1037"/>
        <v>1.3063242300488396</v>
      </c>
      <c r="AQ705">
        <f t="shared" si="1037"/>
        <v>1.3063207135244594</v>
      </c>
      <c r="AR705">
        <f t="shared" si="1037"/>
        <v>1.3135486962862761</v>
      </c>
      <c r="AS705">
        <f t="shared" si="1037"/>
        <v>1.3065300047418398</v>
      </c>
      <c r="AT705">
        <f t="shared" si="1037"/>
        <v>1.3063207135244594</v>
      </c>
      <c r="AU705">
        <f t="shared" si="1037"/>
        <v>1.3063207135244594</v>
      </c>
      <c r="AV705">
        <f t="shared" si="1037"/>
        <v>1.3063207135244594</v>
      </c>
      <c r="AW705">
        <f t="shared" si="1037"/>
        <v>1.3063207135244594</v>
      </c>
      <c r="AX705">
        <f t="shared" si="1037"/>
        <v>1.3063207135244594</v>
      </c>
      <c r="AY705">
        <f t="shared" si="1037"/>
        <v>1.3063207135244594</v>
      </c>
      <c r="AZ705">
        <f t="shared" si="1037"/>
        <v>1.3063207135244594</v>
      </c>
      <c r="BA705">
        <f t="shared" si="1037"/>
        <v>1.3063207135244594</v>
      </c>
      <c r="BB705">
        <f t="shared" si="1037"/>
        <v>1.3063207135244594</v>
      </c>
      <c r="BC705">
        <f t="shared" si="1037"/>
        <v>1.3913537326738412</v>
      </c>
      <c r="BD705">
        <f t="shared" si="1037"/>
        <v>1.403576708025327</v>
      </c>
      <c r="BE705">
        <f t="shared" si="1037"/>
        <v>1.3063207135244594</v>
      </c>
      <c r="BF705">
        <f t="shared" si="1037"/>
        <v>1.3063207135244594</v>
      </c>
      <c r="BG705">
        <f t="shared" si="1037"/>
        <v>1.3063207135244594</v>
      </c>
      <c r="BH705">
        <f t="shared" si="1037"/>
        <v>1.3063207135244594</v>
      </c>
    </row>
    <row r="706" spans="1:60" x14ac:dyDescent="0.25">
      <c r="A706" t="s">
        <v>889</v>
      </c>
      <c r="B706">
        <f t="shared" ref="B706:AG706" si="1038">B554/B47+B663</f>
        <v>1.6643594757278832</v>
      </c>
      <c r="C706">
        <f t="shared" si="1038"/>
        <v>1.6643594757278832</v>
      </c>
      <c r="D706">
        <f t="shared" si="1038"/>
        <v>1.6643594757278832</v>
      </c>
      <c r="E706">
        <f t="shared" si="1038"/>
        <v>1.6643594757278832</v>
      </c>
      <c r="F706">
        <f t="shared" si="1038"/>
        <v>1.6643594757278832</v>
      </c>
      <c r="G706">
        <f t="shared" si="1038"/>
        <v>1.6643594757278832</v>
      </c>
      <c r="H706">
        <f t="shared" si="1038"/>
        <v>1.6643594757278832</v>
      </c>
      <c r="I706">
        <f t="shared" si="1038"/>
        <v>1.6643594757278832</v>
      </c>
      <c r="J706">
        <f t="shared" si="1038"/>
        <v>1.66477411447037</v>
      </c>
      <c r="K706">
        <f t="shared" si="1038"/>
        <v>1.6643594757278832</v>
      </c>
      <c r="L706">
        <f t="shared" si="1038"/>
        <v>1.6643594757278832</v>
      </c>
      <c r="M706">
        <f t="shared" si="1038"/>
        <v>1.6643594757278832</v>
      </c>
      <c r="N706">
        <f t="shared" si="1038"/>
        <v>1.6643594757278832</v>
      </c>
      <c r="O706">
        <f t="shared" si="1038"/>
        <v>1.6643594757278832</v>
      </c>
      <c r="P706">
        <f t="shared" si="1038"/>
        <v>1.6643594757278832</v>
      </c>
      <c r="Q706">
        <f t="shared" si="1038"/>
        <v>1.6643594757278832</v>
      </c>
      <c r="R706">
        <f t="shared" si="1038"/>
        <v>1.5534021773460243</v>
      </c>
      <c r="S706">
        <f t="shared" si="1038"/>
        <v>1.4563145412618976</v>
      </c>
      <c r="T706">
        <f t="shared" si="1038"/>
        <v>1.6643594757278832</v>
      </c>
      <c r="U706">
        <f t="shared" si="1038"/>
        <v>1.6643594757278832</v>
      </c>
      <c r="V706">
        <f t="shared" si="1038"/>
        <v>1.6643594757278832</v>
      </c>
      <c r="W706">
        <f t="shared" si="1038"/>
        <v>1.6643594757278832</v>
      </c>
      <c r="X706">
        <f t="shared" si="1038"/>
        <v>1.6643594757278832</v>
      </c>
      <c r="Y706">
        <f t="shared" si="1038"/>
        <v>1.6643594757278832</v>
      </c>
      <c r="Z706">
        <f t="shared" si="1038"/>
        <v>1.6643594757278832</v>
      </c>
      <c r="AA706">
        <f t="shared" si="1038"/>
        <v>1.6643594757278832</v>
      </c>
      <c r="AB706">
        <f t="shared" si="1038"/>
        <v>1.6643594757278832</v>
      </c>
      <c r="AC706">
        <f t="shared" si="1038"/>
        <v>1.6643594757278832</v>
      </c>
      <c r="AD706">
        <f t="shared" si="1038"/>
        <v>1.6643594757278832</v>
      </c>
      <c r="AE706">
        <f t="shared" si="1038"/>
        <v>1.6643594757278832</v>
      </c>
      <c r="AF706">
        <f t="shared" si="1038"/>
        <v>1.6643594757278832</v>
      </c>
      <c r="AG706">
        <f t="shared" si="1038"/>
        <v>1.6643594757278832</v>
      </c>
      <c r="AH706">
        <f t="shared" ref="AH706:BH706" si="1039">AH554/AH47+AH663</f>
        <v>1.6643594757278832</v>
      </c>
      <c r="AI706">
        <f t="shared" si="1039"/>
        <v>1.6643594757278832</v>
      </c>
      <c r="AJ706">
        <f t="shared" si="1039"/>
        <v>1.6643594757278832</v>
      </c>
      <c r="AK706">
        <f t="shared" si="1039"/>
        <v>1.6643594757278832</v>
      </c>
      <c r="AL706">
        <f t="shared" si="1039"/>
        <v>1.6643594757278832</v>
      </c>
      <c r="AM706">
        <f t="shared" si="1039"/>
        <v>1.6713379612352446</v>
      </c>
      <c r="AN706">
        <f t="shared" si="1039"/>
        <v>1.6643594757278832</v>
      </c>
      <c r="AO706">
        <f t="shared" si="1039"/>
        <v>1.6695782728896442</v>
      </c>
      <c r="AP706">
        <f t="shared" si="1039"/>
        <v>1.6643594757278832</v>
      </c>
      <c r="AQ706">
        <f t="shared" si="1039"/>
        <v>1.6643594757278832</v>
      </c>
      <c r="AR706">
        <f t="shared" si="1039"/>
        <v>1.6643594757278832</v>
      </c>
      <c r="AS706">
        <f t="shared" si="1039"/>
        <v>1.6643594757278832</v>
      </c>
      <c r="AT706">
        <f t="shared" si="1039"/>
        <v>1.6643594757278832</v>
      </c>
      <c r="AU706">
        <f t="shared" si="1039"/>
        <v>1.6643594757278832</v>
      </c>
      <c r="AV706">
        <f t="shared" si="1039"/>
        <v>1.6643594757278832</v>
      </c>
      <c r="AW706">
        <f t="shared" si="1039"/>
        <v>1.6643594757278832</v>
      </c>
      <c r="AX706">
        <f t="shared" si="1039"/>
        <v>1.6643594757278832</v>
      </c>
      <c r="AY706">
        <f t="shared" si="1039"/>
        <v>1.6643594757278832</v>
      </c>
      <c r="AZ706">
        <f t="shared" si="1039"/>
        <v>1.6643594757278832</v>
      </c>
      <c r="BA706">
        <f t="shared" si="1039"/>
        <v>1.6643594757278832</v>
      </c>
      <c r="BB706">
        <f t="shared" si="1039"/>
        <v>1.6643594757278832</v>
      </c>
      <c r="BC706">
        <f t="shared" si="1039"/>
        <v>1.7600899706769595</v>
      </c>
      <c r="BD706">
        <f t="shared" si="1039"/>
        <v>1.7737657556696849</v>
      </c>
      <c r="BE706">
        <f t="shared" si="1039"/>
        <v>1.6643594757278832</v>
      </c>
      <c r="BF706">
        <f t="shared" si="1039"/>
        <v>1.6643594757278832</v>
      </c>
      <c r="BG706">
        <f t="shared" si="1039"/>
        <v>1.6643594757278832</v>
      </c>
      <c r="BH706">
        <f t="shared" si="1039"/>
        <v>1.6643594757278832</v>
      </c>
    </row>
    <row r="707" spans="1:60" x14ac:dyDescent="0.25">
      <c r="A707" t="s">
        <v>890</v>
      </c>
      <c r="B707">
        <f t="shared" ref="B707:AG707" si="1040">B35*10/(60+60/(B46*B705+B47*B706))</f>
        <v>0.14188918251600763</v>
      </c>
      <c r="C707">
        <f t="shared" si="1040"/>
        <v>0.14188918748532212</v>
      </c>
      <c r="D707">
        <f t="shared" si="1040"/>
        <v>0.14188918258686051</v>
      </c>
      <c r="E707">
        <f t="shared" si="1040"/>
        <v>0.14188919023097377</v>
      </c>
      <c r="F707">
        <f t="shared" si="1040"/>
        <v>0.14188880719222247</v>
      </c>
      <c r="G707">
        <f t="shared" si="1040"/>
        <v>0.14188880810950275</v>
      </c>
      <c r="H707">
        <f t="shared" si="1040"/>
        <v>0.1418884290779035</v>
      </c>
      <c r="I707">
        <f t="shared" si="1040"/>
        <v>0.14188857360220444</v>
      </c>
      <c r="J707">
        <f t="shared" si="1040"/>
        <v>0.14189374038190034</v>
      </c>
      <c r="K707">
        <f t="shared" si="1040"/>
        <v>0.14188918231202094</v>
      </c>
      <c r="L707">
        <f t="shared" si="1040"/>
        <v>0.14188918834598083</v>
      </c>
      <c r="M707">
        <f t="shared" si="1040"/>
        <v>0.14188918255202254</v>
      </c>
      <c r="N707">
        <f t="shared" si="1040"/>
        <v>0.14173710594373853</v>
      </c>
      <c r="O707">
        <f t="shared" si="1040"/>
        <v>0.14188918255202254</v>
      </c>
      <c r="P707">
        <f t="shared" si="1040"/>
        <v>0.14203941399762479</v>
      </c>
      <c r="Q707">
        <f t="shared" si="1040"/>
        <v>0.14188918255202254</v>
      </c>
      <c r="R707">
        <f t="shared" si="1040"/>
        <v>0.14181344731831136</v>
      </c>
      <c r="S707">
        <f t="shared" si="1040"/>
        <v>0.14174679641695873</v>
      </c>
      <c r="T707">
        <f t="shared" si="1040"/>
        <v>0.14188918255202254</v>
      </c>
      <c r="U707">
        <f t="shared" si="1040"/>
        <v>0.14188731573832736</v>
      </c>
      <c r="V707">
        <f t="shared" si="1040"/>
        <v>0.14188731573832736</v>
      </c>
      <c r="W707">
        <f t="shared" si="1040"/>
        <v>0.14188918255202254</v>
      </c>
      <c r="X707">
        <f t="shared" si="1040"/>
        <v>0.14188918255202254</v>
      </c>
      <c r="Y707">
        <f t="shared" si="1040"/>
        <v>0.14188918255202254</v>
      </c>
      <c r="Z707">
        <f t="shared" si="1040"/>
        <v>0.14212925424344627</v>
      </c>
      <c r="AA707">
        <f t="shared" si="1040"/>
        <v>0.14189911858869561</v>
      </c>
      <c r="AB707">
        <f t="shared" si="1040"/>
        <v>0.14197106693315126</v>
      </c>
      <c r="AC707">
        <f t="shared" si="1040"/>
        <v>0.14188918255202254</v>
      </c>
      <c r="AD707">
        <f t="shared" si="1040"/>
        <v>0.14188914919420137</v>
      </c>
      <c r="AE707">
        <f t="shared" si="1040"/>
        <v>0.14188918255202254</v>
      </c>
      <c r="AF707">
        <f t="shared" si="1040"/>
        <v>0.14188918255202254</v>
      </c>
      <c r="AG707">
        <f t="shared" si="1040"/>
        <v>0.14188918255202254</v>
      </c>
      <c r="AH707">
        <f t="shared" ref="AH707:BH707" si="1041">AH35*10/(60+60/(AH46*AH705+AH47*AH706))</f>
        <v>0.14188918255202254</v>
      </c>
      <c r="AI707">
        <f t="shared" si="1041"/>
        <v>0.14188915267587796</v>
      </c>
      <c r="AJ707">
        <f t="shared" si="1041"/>
        <v>0.14188918255202254</v>
      </c>
      <c r="AK707">
        <f t="shared" si="1041"/>
        <v>0.14188915228780796</v>
      </c>
      <c r="AL707">
        <f t="shared" si="1041"/>
        <v>0.14188916622953765</v>
      </c>
      <c r="AM707">
        <f t="shared" si="1041"/>
        <v>0.14196600214655244</v>
      </c>
      <c r="AN707">
        <f t="shared" si="1041"/>
        <v>0.14188917043278299</v>
      </c>
      <c r="AO707">
        <f t="shared" si="1041"/>
        <v>0.14194667638855452</v>
      </c>
      <c r="AP707">
        <f t="shared" si="1041"/>
        <v>0.14188921623046927</v>
      </c>
      <c r="AQ707">
        <f t="shared" si="1041"/>
        <v>0.14188918255202254</v>
      </c>
      <c r="AR707">
        <f t="shared" si="1041"/>
        <v>0.14195821360039163</v>
      </c>
      <c r="AS707">
        <f t="shared" si="1041"/>
        <v>0.14189118681582705</v>
      </c>
      <c r="AT707">
        <f t="shared" si="1041"/>
        <v>0.14188918255202254</v>
      </c>
      <c r="AU707">
        <f t="shared" si="1041"/>
        <v>0.14188918255202254</v>
      </c>
      <c r="AV707">
        <f t="shared" si="1041"/>
        <v>0.14188918255202254</v>
      </c>
      <c r="AW707">
        <f t="shared" si="1041"/>
        <v>0.14188918255202254</v>
      </c>
      <c r="AX707">
        <f t="shared" si="1041"/>
        <v>0.14188918255202254</v>
      </c>
      <c r="AY707">
        <f t="shared" si="1041"/>
        <v>0.14188918255202254</v>
      </c>
      <c r="AZ707">
        <f t="shared" si="1041"/>
        <v>0.14188918255202254</v>
      </c>
      <c r="BA707">
        <f t="shared" si="1041"/>
        <v>0.14188918255202254</v>
      </c>
      <c r="BB707">
        <f t="shared" si="1041"/>
        <v>0</v>
      </c>
      <c r="BC707">
        <f t="shared" si="1041"/>
        <v>0.14313164746678109</v>
      </c>
      <c r="BD707">
        <f t="shared" si="1041"/>
        <v>0.14329968510964655</v>
      </c>
      <c r="BE707">
        <f t="shared" si="1041"/>
        <v>0.14188918255202254</v>
      </c>
      <c r="BF707">
        <f t="shared" si="1041"/>
        <v>0.14188918255202254</v>
      </c>
      <c r="BG707">
        <f t="shared" si="1041"/>
        <v>0.14188918255202254</v>
      </c>
      <c r="BH707">
        <f t="shared" si="1041"/>
        <v>0.14188918255202254</v>
      </c>
    </row>
    <row r="709" spans="1:60" x14ac:dyDescent="0.25">
      <c r="A709" t="s">
        <v>891</v>
      </c>
      <c r="B709">
        <f t="shared" ref="B709:AG709" si="1042">400*B677+400*B678+1234*B696+1284*B697+400*B698+1008*B699+1100*B700+1250*B701+1304*B702+1472*B703+1200*B690+1400*B691+480*B707</f>
        <v>825.57698447914561</v>
      </c>
      <c r="C709">
        <f t="shared" si="1042"/>
        <v>825.57704644912087</v>
      </c>
      <c r="D709">
        <f t="shared" si="1042"/>
        <v>825.57698536271812</v>
      </c>
      <c r="E709">
        <f t="shared" si="1042"/>
        <v>825.57708068884824</v>
      </c>
      <c r="F709">
        <f t="shared" si="1042"/>
        <v>825.49763505738065</v>
      </c>
      <c r="G709">
        <f t="shared" si="1042"/>
        <v>825.49764649840392</v>
      </c>
      <c r="H709">
        <f t="shared" si="1042"/>
        <v>825.49064271088002</v>
      </c>
      <c r="I709">
        <f t="shared" si="1042"/>
        <v>825.49244534574973</v>
      </c>
      <c r="J709">
        <f t="shared" si="1042"/>
        <v>825.63867899303511</v>
      </c>
      <c r="K709">
        <f t="shared" si="1042"/>
        <v>825.57698193532372</v>
      </c>
      <c r="L709">
        <f t="shared" si="1042"/>
        <v>825.57705718199009</v>
      </c>
      <c r="M709">
        <f t="shared" si="1042"/>
        <v>825.57698492827035</v>
      </c>
      <c r="N709">
        <f t="shared" si="1042"/>
        <v>823.40709293085843</v>
      </c>
      <c r="O709">
        <f t="shared" si="1042"/>
        <v>825.57698492827035</v>
      </c>
      <c r="P709">
        <f t="shared" si="1042"/>
        <v>827.72665058603434</v>
      </c>
      <c r="Q709">
        <f t="shared" si="1042"/>
        <v>825.57698492827035</v>
      </c>
      <c r="R709">
        <f t="shared" si="1042"/>
        <v>824.43053656871086</v>
      </c>
      <c r="S709">
        <f t="shared" si="1042"/>
        <v>823.41410546506131</v>
      </c>
      <c r="T709">
        <f t="shared" si="1042"/>
        <v>825.57698492827035</v>
      </c>
      <c r="U709">
        <f t="shared" si="1042"/>
        <v>825.55370501099537</v>
      </c>
      <c r="V709">
        <f t="shared" si="1042"/>
        <v>825.55370501099537</v>
      </c>
      <c r="W709">
        <f t="shared" si="1042"/>
        <v>825.57698492827035</v>
      </c>
      <c r="X709">
        <f t="shared" si="1042"/>
        <v>825.57698492827035</v>
      </c>
      <c r="Y709">
        <f t="shared" si="1042"/>
        <v>825.57698492827035</v>
      </c>
      <c r="Z709">
        <f t="shared" si="1042"/>
        <v>828.57462310342225</v>
      </c>
      <c r="AA709">
        <f t="shared" si="1042"/>
        <v>825.70089918676217</v>
      </c>
      <c r="AB709">
        <f t="shared" si="1042"/>
        <v>826.59857514060593</v>
      </c>
      <c r="AC709">
        <f t="shared" si="1042"/>
        <v>825.57698492827035</v>
      </c>
      <c r="AD709">
        <f t="shared" si="1042"/>
        <v>825.57656893871388</v>
      </c>
      <c r="AE709">
        <f t="shared" si="1042"/>
        <v>826.15302925325977</v>
      </c>
      <c r="AF709">
        <f t="shared" si="1042"/>
        <v>825.57698492827035</v>
      </c>
      <c r="AG709">
        <f t="shared" si="1042"/>
        <v>825.57698492827035</v>
      </c>
      <c r="AH709">
        <f t="shared" ref="AH709:BH709" si="1043">400*AH677+400*AH678+1234*AH696+1284*AH697+400*AH698+1008*AH699+1100*AH700+1250*AH701+1304*AH702+1472*AH703+1200*AH690+1400*AH691+480*AH707</f>
        <v>1056.0327923896257</v>
      </c>
      <c r="AI709">
        <f t="shared" si="1043"/>
        <v>825.57661235704336</v>
      </c>
      <c r="AJ709">
        <f t="shared" si="1043"/>
        <v>1047.0586565850558</v>
      </c>
      <c r="AK709">
        <f t="shared" si="1043"/>
        <v>825.57660751760739</v>
      </c>
      <c r="AL709">
        <f t="shared" si="1043"/>
        <v>594.01708645319729</v>
      </c>
      <c r="AM709">
        <f t="shared" si="1043"/>
        <v>826.61815478443611</v>
      </c>
      <c r="AN709">
        <f t="shared" si="1043"/>
        <v>658.10709156641519</v>
      </c>
      <c r="AO709">
        <f t="shared" si="1043"/>
        <v>826.35588211424999</v>
      </c>
      <c r="AP709">
        <f t="shared" si="1043"/>
        <v>825.57740491634786</v>
      </c>
      <c r="AQ709">
        <f t="shared" si="1043"/>
        <v>825.57698492827035</v>
      </c>
      <c r="AR709">
        <f t="shared" si="1043"/>
        <v>826.43815773537153</v>
      </c>
      <c r="AS709">
        <f t="shared" si="1043"/>
        <v>825.60197942570517</v>
      </c>
      <c r="AT709">
        <f t="shared" si="1043"/>
        <v>922.65290924582973</v>
      </c>
      <c r="AU709">
        <f t="shared" si="1043"/>
        <v>825.57698492827035</v>
      </c>
      <c r="AV709">
        <f t="shared" si="1043"/>
        <v>825.57698492827035</v>
      </c>
      <c r="AW709">
        <f t="shared" si="1043"/>
        <v>1020.1441898872281</v>
      </c>
      <c r="AX709">
        <f t="shared" si="1043"/>
        <v>467.13643553991693</v>
      </c>
      <c r="AY709">
        <f t="shared" si="1043"/>
        <v>1232.8957910513993</v>
      </c>
      <c r="AZ709">
        <f t="shared" si="1043"/>
        <v>939.11692763112933</v>
      </c>
      <c r="BA709">
        <f t="shared" si="1043"/>
        <v>958.04025141493935</v>
      </c>
      <c r="BB709">
        <f t="shared" si="1043"/>
        <v>757.47017730329958</v>
      </c>
      <c r="BC709">
        <f t="shared" si="1043"/>
        <v>843.6722943160371</v>
      </c>
      <c r="BD709">
        <f t="shared" si="1043"/>
        <v>846.19263507573783</v>
      </c>
      <c r="BE709">
        <f t="shared" si="1043"/>
        <v>825.57698492827035</v>
      </c>
      <c r="BF709">
        <f t="shared" si="1043"/>
        <v>825.57698492827035</v>
      </c>
      <c r="BG709">
        <f t="shared" si="1043"/>
        <v>1250.4919634759185</v>
      </c>
      <c r="BH709">
        <f t="shared" si="1043"/>
        <v>1305.2356110188671</v>
      </c>
    </row>
    <row r="710" spans="1:60" x14ac:dyDescent="0.25">
      <c r="A710" t="s">
        <v>892</v>
      </c>
      <c r="B710">
        <f t="shared" ref="B710:AG710" si="1044">120*(B675+B676)+300*B687+450*B688+510*B689+600*B690+700*B691</f>
        <v>0</v>
      </c>
      <c r="C710">
        <f t="shared" si="1044"/>
        <v>0</v>
      </c>
      <c r="D710">
        <f t="shared" si="1044"/>
        <v>0</v>
      </c>
      <c r="E710">
        <f t="shared" si="1044"/>
        <v>0</v>
      </c>
      <c r="F710">
        <f t="shared" si="1044"/>
        <v>0</v>
      </c>
      <c r="G710">
        <f t="shared" si="1044"/>
        <v>0</v>
      </c>
      <c r="H710">
        <f t="shared" si="1044"/>
        <v>0</v>
      </c>
      <c r="I710">
        <f t="shared" si="1044"/>
        <v>0</v>
      </c>
      <c r="J710">
        <f t="shared" si="1044"/>
        <v>0</v>
      </c>
      <c r="K710">
        <f t="shared" si="1044"/>
        <v>0</v>
      </c>
      <c r="L710">
        <f t="shared" si="1044"/>
        <v>0</v>
      </c>
      <c r="M710">
        <f t="shared" si="1044"/>
        <v>0</v>
      </c>
      <c r="N710">
        <f t="shared" si="1044"/>
        <v>0</v>
      </c>
      <c r="O710">
        <f t="shared" si="1044"/>
        <v>0</v>
      </c>
      <c r="P710">
        <f t="shared" si="1044"/>
        <v>0</v>
      </c>
      <c r="Q710">
        <f t="shared" si="1044"/>
        <v>0</v>
      </c>
      <c r="R710">
        <f t="shared" si="1044"/>
        <v>0</v>
      </c>
      <c r="S710">
        <f t="shared" si="1044"/>
        <v>0</v>
      </c>
      <c r="T710">
        <f t="shared" si="1044"/>
        <v>0</v>
      </c>
      <c r="U710">
        <f t="shared" si="1044"/>
        <v>0</v>
      </c>
      <c r="V710">
        <f t="shared" si="1044"/>
        <v>0</v>
      </c>
      <c r="W710">
        <f t="shared" si="1044"/>
        <v>0</v>
      </c>
      <c r="X710">
        <f t="shared" si="1044"/>
        <v>0</v>
      </c>
      <c r="Y710">
        <f t="shared" si="1044"/>
        <v>0</v>
      </c>
      <c r="Z710">
        <f t="shared" si="1044"/>
        <v>0</v>
      </c>
      <c r="AA710">
        <f t="shared" si="1044"/>
        <v>0</v>
      </c>
      <c r="AB710">
        <f t="shared" si="1044"/>
        <v>0</v>
      </c>
      <c r="AC710">
        <f t="shared" si="1044"/>
        <v>0</v>
      </c>
      <c r="AD710">
        <f t="shared" si="1044"/>
        <v>0</v>
      </c>
      <c r="AE710">
        <f t="shared" si="1044"/>
        <v>0</v>
      </c>
      <c r="AF710">
        <f t="shared" si="1044"/>
        <v>0</v>
      </c>
      <c r="AG710">
        <f t="shared" si="1044"/>
        <v>97.756513469550953</v>
      </c>
      <c r="AH710">
        <f t="shared" ref="AH710:BH710" si="1045">120*(AH675+AH676)+300*AH687+450*AH688+510*AH689+600*AH690+700*AH691</f>
        <v>0</v>
      </c>
      <c r="AI710">
        <f t="shared" si="1045"/>
        <v>0</v>
      </c>
      <c r="AJ710">
        <f t="shared" si="1045"/>
        <v>0</v>
      </c>
      <c r="AK710">
        <f t="shared" si="1045"/>
        <v>0</v>
      </c>
      <c r="AL710">
        <f t="shared" si="1045"/>
        <v>0</v>
      </c>
      <c r="AM710">
        <f t="shared" si="1045"/>
        <v>69.601728819665112</v>
      </c>
      <c r="AN710">
        <f t="shared" si="1045"/>
        <v>0</v>
      </c>
      <c r="AO710">
        <f t="shared" si="1045"/>
        <v>50.359474913129468</v>
      </c>
      <c r="AP710">
        <f t="shared" si="1045"/>
        <v>0</v>
      </c>
      <c r="AQ710">
        <f t="shared" si="1045"/>
        <v>0</v>
      </c>
      <c r="AR710">
        <f t="shared" si="1045"/>
        <v>0</v>
      </c>
      <c r="AS710">
        <f t="shared" si="1045"/>
        <v>0</v>
      </c>
      <c r="AT710">
        <f t="shared" si="1045"/>
        <v>0</v>
      </c>
      <c r="AU710">
        <f t="shared" si="1045"/>
        <v>146.63477020432643</v>
      </c>
      <c r="AV710">
        <f t="shared" si="1045"/>
        <v>166.18607289823663</v>
      </c>
      <c r="AW710">
        <f t="shared" si="1045"/>
        <v>0</v>
      </c>
      <c r="AX710">
        <f t="shared" si="1045"/>
        <v>0</v>
      </c>
      <c r="AY710">
        <f t="shared" si="1045"/>
        <v>0</v>
      </c>
      <c r="AZ710">
        <f t="shared" si="1045"/>
        <v>56.769971351429518</v>
      </c>
      <c r="BA710">
        <f t="shared" si="1045"/>
        <v>66.231633243334443</v>
      </c>
      <c r="BB710">
        <f t="shared" si="1045"/>
        <v>0</v>
      </c>
      <c r="BC710">
        <f t="shared" si="1045"/>
        <v>0</v>
      </c>
      <c r="BD710">
        <f t="shared" si="1045"/>
        <v>0</v>
      </c>
      <c r="BE710">
        <f t="shared" si="1045"/>
        <v>0</v>
      </c>
      <c r="BF710">
        <f t="shared" si="1045"/>
        <v>0</v>
      </c>
      <c r="BG710">
        <f t="shared" si="1045"/>
        <v>0</v>
      </c>
      <c r="BH710">
        <f t="shared" si="1045"/>
        <v>0</v>
      </c>
    </row>
    <row r="711" spans="1:60" x14ac:dyDescent="0.25">
      <c r="A711" t="s">
        <v>680</v>
      </c>
      <c r="B711">
        <f t="shared" ref="B711:AG711" si="1046">(B$72+B710)*Kings</f>
        <v>2248.4</v>
      </c>
      <c r="C711">
        <f t="shared" si="1046"/>
        <v>2249.5</v>
      </c>
      <c r="D711">
        <f t="shared" si="1046"/>
        <v>2248.4</v>
      </c>
      <c r="E711">
        <f t="shared" si="1046"/>
        <v>2248.4</v>
      </c>
      <c r="F711">
        <f t="shared" si="1046"/>
        <v>2248.4</v>
      </c>
      <c r="G711">
        <f t="shared" si="1046"/>
        <v>2248.4</v>
      </c>
      <c r="H711">
        <f t="shared" si="1046"/>
        <v>2248.4</v>
      </c>
      <c r="I711">
        <f t="shared" si="1046"/>
        <v>2248.4</v>
      </c>
      <c r="J711">
        <f t="shared" si="1046"/>
        <v>2248.4</v>
      </c>
      <c r="K711">
        <f t="shared" si="1046"/>
        <v>2248.4</v>
      </c>
      <c r="L711">
        <f t="shared" si="1046"/>
        <v>2248.4</v>
      </c>
      <c r="M711">
        <f t="shared" si="1046"/>
        <v>2248.4</v>
      </c>
      <c r="N711">
        <f t="shared" si="1046"/>
        <v>2248.4</v>
      </c>
      <c r="O711">
        <f t="shared" si="1046"/>
        <v>2248.4</v>
      </c>
      <c r="P711">
        <f t="shared" si="1046"/>
        <v>2248.4</v>
      </c>
      <c r="Q711">
        <f t="shared" si="1046"/>
        <v>2248.4</v>
      </c>
      <c r="R711">
        <f t="shared" si="1046"/>
        <v>2248.4</v>
      </c>
      <c r="S711">
        <f t="shared" si="1046"/>
        <v>2248.4</v>
      </c>
      <c r="T711">
        <f t="shared" si="1046"/>
        <v>2248.4</v>
      </c>
      <c r="U711">
        <f t="shared" si="1046"/>
        <v>2248.4</v>
      </c>
      <c r="V711">
        <f t="shared" si="1046"/>
        <v>2248.4</v>
      </c>
      <c r="W711">
        <f t="shared" si="1046"/>
        <v>2248.4</v>
      </c>
      <c r="X711">
        <f t="shared" si="1046"/>
        <v>2248.4</v>
      </c>
      <c r="Y711">
        <f t="shared" si="1046"/>
        <v>2248.4</v>
      </c>
      <c r="Z711">
        <f t="shared" si="1046"/>
        <v>2248.4</v>
      </c>
      <c r="AA711">
        <f t="shared" si="1046"/>
        <v>2248.4</v>
      </c>
      <c r="AB711">
        <f t="shared" si="1046"/>
        <v>2248.4</v>
      </c>
      <c r="AC711">
        <f t="shared" si="1046"/>
        <v>2248.4</v>
      </c>
      <c r="AD711">
        <f t="shared" si="1046"/>
        <v>2248.4</v>
      </c>
      <c r="AE711">
        <f t="shared" si="1046"/>
        <v>2248.4</v>
      </c>
      <c r="AF711">
        <f t="shared" si="1046"/>
        <v>2248.4</v>
      </c>
      <c r="AG711">
        <f t="shared" si="1046"/>
        <v>2355.9321648165064</v>
      </c>
      <c r="AH711">
        <f t="shared" ref="AH711:BH711" si="1047">(AH$72+AH710)*Kings</f>
        <v>2248.4</v>
      </c>
      <c r="AI711">
        <f t="shared" si="1047"/>
        <v>2248.4</v>
      </c>
      <c r="AJ711">
        <f t="shared" si="1047"/>
        <v>2248.4</v>
      </c>
      <c r="AK711">
        <f t="shared" si="1047"/>
        <v>2248.4</v>
      </c>
      <c r="AL711">
        <f t="shared" si="1047"/>
        <v>2248.4</v>
      </c>
      <c r="AM711">
        <f t="shared" si="1047"/>
        <v>2324.9619017016316</v>
      </c>
      <c r="AN711">
        <f t="shared" si="1047"/>
        <v>2248.4</v>
      </c>
      <c r="AO711">
        <f t="shared" si="1047"/>
        <v>2303.7954224044424</v>
      </c>
      <c r="AP711">
        <f t="shared" si="1047"/>
        <v>2248.4</v>
      </c>
      <c r="AQ711">
        <f t="shared" si="1047"/>
        <v>2248.4</v>
      </c>
      <c r="AR711">
        <f t="shared" si="1047"/>
        <v>2248.4</v>
      </c>
      <c r="AS711">
        <f t="shared" si="1047"/>
        <v>2248.4</v>
      </c>
      <c r="AT711">
        <f t="shared" si="1047"/>
        <v>2248.4</v>
      </c>
      <c r="AU711">
        <f t="shared" si="1047"/>
        <v>2409.6982472247591</v>
      </c>
      <c r="AV711">
        <f t="shared" si="1047"/>
        <v>2431.2046801880601</v>
      </c>
      <c r="AW711">
        <f t="shared" si="1047"/>
        <v>2248.4</v>
      </c>
      <c r="AX711">
        <f t="shared" si="1047"/>
        <v>2248.4</v>
      </c>
      <c r="AY711">
        <f t="shared" si="1047"/>
        <v>2248.4</v>
      </c>
      <c r="AZ711">
        <f t="shared" si="1047"/>
        <v>2310.8469684865727</v>
      </c>
      <c r="BA711">
        <f t="shared" si="1047"/>
        <v>2321.2547965676681</v>
      </c>
      <c r="BB711">
        <f t="shared" si="1047"/>
        <v>2248.4</v>
      </c>
      <c r="BC711">
        <f t="shared" si="1047"/>
        <v>2248.4</v>
      </c>
      <c r="BD711">
        <f t="shared" si="1047"/>
        <v>2248.4</v>
      </c>
      <c r="BE711">
        <f t="shared" si="1047"/>
        <v>2248.4</v>
      </c>
      <c r="BF711">
        <f t="shared" si="1047"/>
        <v>2248.4</v>
      </c>
      <c r="BG711">
        <f t="shared" si="1047"/>
        <v>2248.4</v>
      </c>
      <c r="BH711">
        <f t="shared" si="1047"/>
        <v>2248.4</v>
      </c>
    </row>
    <row r="712" spans="1:60" x14ac:dyDescent="0.25">
      <c r="A712" t="s">
        <v>734</v>
      </c>
      <c r="B712">
        <f t="shared" ref="B712:AG712" si="1048">B711*3/250-0.295</f>
        <v>26.6858</v>
      </c>
      <c r="C712">
        <f t="shared" si="1048"/>
        <v>26.698999999999998</v>
      </c>
      <c r="D712">
        <f t="shared" si="1048"/>
        <v>26.6858</v>
      </c>
      <c r="E712">
        <f t="shared" si="1048"/>
        <v>26.6858</v>
      </c>
      <c r="F712">
        <f t="shared" si="1048"/>
        <v>26.6858</v>
      </c>
      <c r="G712">
        <f t="shared" si="1048"/>
        <v>26.6858</v>
      </c>
      <c r="H712">
        <f t="shared" si="1048"/>
        <v>26.6858</v>
      </c>
      <c r="I712">
        <f t="shared" si="1048"/>
        <v>26.6858</v>
      </c>
      <c r="J712">
        <f t="shared" si="1048"/>
        <v>26.6858</v>
      </c>
      <c r="K712">
        <f t="shared" si="1048"/>
        <v>26.6858</v>
      </c>
      <c r="L712">
        <f t="shared" si="1048"/>
        <v>26.6858</v>
      </c>
      <c r="M712">
        <f t="shared" si="1048"/>
        <v>26.6858</v>
      </c>
      <c r="N712">
        <f t="shared" si="1048"/>
        <v>26.6858</v>
      </c>
      <c r="O712">
        <f t="shared" si="1048"/>
        <v>26.6858</v>
      </c>
      <c r="P712">
        <f t="shared" si="1048"/>
        <v>26.6858</v>
      </c>
      <c r="Q712">
        <f t="shared" si="1048"/>
        <v>26.6858</v>
      </c>
      <c r="R712">
        <f t="shared" si="1048"/>
        <v>26.6858</v>
      </c>
      <c r="S712">
        <f t="shared" si="1048"/>
        <v>26.6858</v>
      </c>
      <c r="T712">
        <f t="shared" si="1048"/>
        <v>26.6858</v>
      </c>
      <c r="U712">
        <f t="shared" si="1048"/>
        <v>26.6858</v>
      </c>
      <c r="V712">
        <f t="shared" si="1048"/>
        <v>26.6858</v>
      </c>
      <c r="W712">
        <f t="shared" si="1048"/>
        <v>26.6858</v>
      </c>
      <c r="X712">
        <f t="shared" si="1048"/>
        <v>26.6858</v>
      </c>
      <c r="Y712">
        <f t="shared" si="1048"/>
        <v>26.6858</v>
      </c>
      <c r="Z712">
        <f t="shared" si="1048"/>
        <v>26.6858</v>
      </c>
      <c r="AA712">
        <f t="shared" si="1048"/>
        <v>26.6858</v>
      </c>
      <c r="AB712">
        <f t="shared" si="1048"/>
        <v>26.6858</v>
      </c>
      <c r="AC712">
        <f t="shared" si="1048"/>
        <v>26.6858</v>
      </c>
      <c r="AD712">
        <f t="shared" si="1048"/>
        <v>26.6858</v>
      </c>
      <c r="AE712">
        <f t="shared" si="1048"/>
        <v>26.6858</v>
      </c>
      <c r="AF712">
        <f t="shared" si="1048"/>
        <v>26.6858</v>
      </c>
      <c r="AG712">
        <f t="shared" si="1048"/>
        <v>27.976185977798078</v>
      </c>
      <c r="AH712">
        <f t="shared" ref="AH712:BH712" si="1049">AH711*3/250-0.295</f>
        <v>26.6858</v>
      </c>
      <c r="AI712">
        <f t="shared" si="1049"/>
        <v>26.6858</v>
      </c>
      <c r="AJ712">
        <f t="shared" si="1049"/>
        <v>26.6858</v>
      </c>
      <c r="AK712">
        <f t="shared" si="1049"/>
        <v>26.6858</v>
      </c>
      <c r="AL712">
        <f t="shared" si="1049"/>
        <v>26.6858</v>
      </c>
      <c r="AM712">
        <f t="shared" si="1049"/>
        <v>27.604542820419574</v>
      </c>
      <c r="AN712">
        <f t="shared" si="1049"/>
        <v>26.6858</v>
      </c>
      <c r="AO712">
        <f t="shared" si="1049"/>
        <v>27.350545068853307</v>
      </c>
      <c r="AP712">
        <f t="shared" si="1049"/>
        <v>26.6858</v>
      </c>
      <c r="AQ712">
        <f t="shared" si="1049"/>
        <v>26.6858</v>
      </c>
      <c r="AR712">
        <f t="shared" si="1049"/>
        <v>26.6858</v>
      </c>
      <c r="AS712">
        <f t="shared" si="1049"/>
        <v>26.6858</v>
      </c>
      <c r="AT712">
        <f t="shared" si="1049"/>
        <v>26.6858</v>
      </c>
      <c r="AU712">
        <f t="shared" si="1049"/>
        <v>28.621378966697108</v>
      </c>
      <c r="AV712">
        <f t="shared" si="1049"/>
        <v>28.879456162256719</v>
      </c>
      <c r="AW712">
        <f t="shared" si="1049"/>
        <v>26.6858</v>
      </c>
      <c r="AX712">
        <f t="shared" si="1049"/>
        <v>26.6858</v>
      </c>
      <c r="AY712">
        <f t="shared" si="1049"/>
        <v>26.6858</v>
      </c>
      <c r="AZ712">
        <f t="shared" si="1049"/>
        <v>27.435163621838871</v>
      </c>
      <c r="BA712">
        <f t="shared" si="1049"/>
        <v>27.560057558812016</v>
      </c>
      <c r="BB712">
        <f t="shared" si="1049"/>
        <v>26.6858</v>
      </c>
      <c r="BC712">
        <f t="shared" si="1049"/>
        <v>26.6858</v>
      </c>
      <c r="BD712">
        <f t="shared" si="1049"/>
        <v>26.6858</v>
      </c>
      <c r="BE712">
        <f t="shared" si="1049"/>
        <v>26.6858</v>
      </c>
      <c r="BF712">
        <f t="shared" si="1049"/>
        <v>26.6858</v>
      </c>
      <c r="BG712">
        <f t="shared" si="1049"/>
        <v>26.6858</v>
      </c>
      <c r="BH712">
        <f t="shared" si="1049"/>
        <v>26.6858</v>
      </c>
    </row>
    <row r="713" spans="1:60" x14ac:dyDescent="0.25">
      <c r="A713" t="s">
        <v>893</v>
      </c>
      <c r="B713">
        <f t="shared" ref="B713:AG713" si="1050">612*B686/45.90598679</f>
        <v>0</v>
      </c>
      <c r="C713">
        <f t="shared" si="1050"/>
        <v>0</v>
      </c>
      <c r="D713">
        <f t="shared" si="1050"/>
        <v>0</v>
      </c>
      <c r="E713">
        <f t="shared" si="1050"/>
        <v>0</v>
      </c>
      <c r="F713">
        <f t="shared" si="1050"/>
        <v>0</v>
      </c>
      <c r="G713">
        <f t="shared" si="1050"/>
        <v>0</v>
      </c>
      <c r="H713">
        <f t="shared" si="1050"/>
        <v>0</v>
      </c>
      <c r="I713">
        <f t="shared" si="1050"/>
        <v>0</v>
      </c>
      <c r="J713">
        <f t="shared" si="1050"/>
        <v>0</v>
      </c>
      <c r="K713">
        <f t="shared" si="1050"/>
        <v>0</v>
      </c>
      <c r="L713">
        <f t="shared" si="1050"/>
        <v>0</v>
      </c>
      <c r="M713">
        <f t="shared" si="1050"/>
        <v>0</v>
      </c>
      <c r="N713">
        <f t="shared" si="1050"/>
        <v>0</v>
      </c>
      <c r="O713">
        <f t="shared" si="1050"/>
        <v>0</v>
      </c>
      <c r="P713">
        <f t="shared" si="1050"/>
        <v>0</v>
      </c>
      <c r="Q713">
        <f t="shared" si="1050"/>
        <v>0</v>
      </c>
      <c r="R713">
        <f t="shared" si="1050"/>
        <v>0</v>
      </c>
      <c r="S713">
        <f t="shared" si="1050"/>
        <v>0</v>
      </c>
      <c r="T713">
        <f t="shared" si="1050"/>
        <v>0</v>
      </c>
      <c r="U713">
        <f t="shared" si="1050"/>
        <v>0</v>
      </c>
      <c r="V713">
        <f t="shared" si="1050"/>
        <v>0</v>
      </c>
      <c r="W713">
        <f t="shared" si="1050"/>
        <v>0</v>
      </c>
      <c r="X713">
        <f t="shared" si="1050"/>
        <v>0</v>
      </c>
      <c r="Y713">
        <f t="shared" si="1050"/>
        <v>0</v>
      </c>
      <c r="Z713">
        <f t="shared" si="1050"/>
        <v>0</v>
      </c>
      <c r="AA713">
        <f t="shared" si="1050"/>
        <v>0</v>
      </c>
      <c r="AB713">
        <f t="shared" si="1050"/>
        <v>0</v>
      </c>
      <c r="AC713">
        <f t="shared" si="1050"/>
        <v>0</v>
      </c>
      <c r="AD713">
        <f t="shared" si="1050"/>
        <v>0</v>
      </c>
      <c r="AE713">
        <f t="shared" si="1050"/>
        <v>0</v>
      </c>
      <c r="AF713">
        <f t="shared" si="1050"/>
        <v>2.8119958797485567</v>
      </c>
      <c r="AG713">
        <f t="shared" si="1050"/>
        <v>0</v>
      </c>
      <c r="AH713">
        <f t="shared" ref="AH713:BH713" si="1051">612*AH686/45.90598679</f>
        <v>0</v>
      </c>
      <c r="AI713">
        <f t="shared" si="1051"/>
        <v>0</v>
      </c>
      <c r="AJ713">
        <f t="shared" si="1051"/>
        <v>0</v>
      </c>
      <c r="AK713">
        <f t="shared" si="1051"/>
        <v>0</v>
      </c>
      <c r="AL713">
        <f t="shared" si="1051"/>
        <v>0</v>
      </c>
      <c r="AM713">
        <f t="shared" si="1051"/>
        <v>0</v>
      </c>
      <c r="AN713">
        <f t="shared" si="1051"/>
        <v>0</v>
      </c>
      <c r="AO713">
        <f t="shared" si="1051"/>
        <v>0</v>
      </c>
      <c r="AP713">
        <f t="shared" si="1051"/>
        <v>0</v>
      </c>
      <c r="AQ713">
        <f t="shared" si="1051"/>
        <v>0</v>
      </c>
      <c r="AR713">
        <f t="shared" si="1051"/>
        <v>0</v>
      </c>
      <c r="AS713">
        <f t="shared" si="1051"/>
        <v>0</v>
      </c>
      <c r="AT713">
        <f t="shared" si="1051"/>
        <v>0</v>
      </c>
      <c r="AU713">
        <f t="shared" si="1051"/>
        <v>0</v>
      </c>
      <c r="AV713">
        <f t="shared" si="1051"/>
        <v>0</v>
      </c>
      <c r="AW713">
        <f t="shared" si="1051"/>
        <v>0</v>
      </c>
      <c r="AX713">
        <f t="shared" si="1051"/>
        <v>0</v>
      </c>
      <c r="AY713">
        <f t="shared" si="1051"/>
        <v>0</v>
      </c>
      <c r="AZ713">
        <f t="shared" si="1051"/>
        <v>0</v>
      </c>
      <c r="BA713">
        <f t="shared" si="1051"/>
        <v>0</v>
      </c>
      <c r="BB713">
        <f t="shared" si="1051"/>
        <v>0</v>
      </c>
      <c r="BC713">
        <f t="shared" si="1051"/>
        <v>0</v>
      </c>
      <c r="BD713">
        <f t="shared" si="1051"/>
        <v>0</v>
      </c>
      <c r="BE713">
        <f t="shared" si="1051"/>
        <v>0</v>
      </c>
      <c r="BF713">
        <f t="shared" si="1051"/>
        <v>0</v>
      </c>
      <c r="BG713">
        <f t="shared" si="1051"/>
        <v>0</v>
      </c>
      <c r="BH713">
        <f t="shared" si="1051"/>
        <v>0</v>
      </c>
    </row>
    <row r="715" spans="1:60" x14ac:dyDescent="0.25">
      <c r="A715" t="s">
        <v>894</v>
      </c>
      <c r="B715">
        <f t="shared" ref="B715:AG715" si="1052">B$72*Kings</f>
        <v>2248.4</v>
      </c>
      <c r="C715">
        <f t="shared" si="1052"/>
        <v>2249.5</v>
      </c>
      <c r="D715">
        <f t="shared" si="1052"/>
        <v>2248.4</v>
      </c>
      <c r="E715">
        <f t="shared" si="1052"/>
        <v>2248.4</v>
      </c>
      <c r="F715">
        <f t="shared" si="1052"/>
        <v>2248.4</v>
      </c>
      <c r="G715">
        <f t="shared" si="1052"/>
        <v>2248.4</v>
      </c>
      <c r="H715">
        <f t="shared" si="1052"/>
        <v>2248.4</v>
      </c>
      <c r="I715">
        <f t="shared" si="1052"/>
        <v>2248.4</v>
      </c>
      <c r="J715">
        <f t="shared" si="1052"/>
        <v>2248.4</v>
      </c>
      <c r="K715">
        <f t="shared" si="1052"/>
        <v>2248.4</v>
      </c>
      <c r="L715">
        <f t="shared" si="1052"/>
        <v>2248.4</v>
      </c>
      <c r="M715">
        <f t="shared" si="1052"/>
        <v>2248.4</v>
      </c>
      <c r="N715">
        <f t="shared" si="1052"/>
        <v>2248.4</v>
      </c>
      <c r="O715">
        <f t="shared" si="1052"/>
        <v>2248.4</v>
      </c>
      <c r="P715">
        <f t="shared" si="1052"/>
        <v>2248.4</v>
      </c>
      <c r="Q715">
        <f t="shared" si="1052"/>
        <v>2248.4</v>
      </c>
      <c r="R715">
        <f t="shared" si="1052"/>
        <v>2248.4</v>
      </c>
      <c r="S715">
        <f t="shared" si="1052"/>
        <v>2248.4</v>
      </c>
      <c r="T715">
        <f t="shared" si="1052"/>
        <v>2248.4</v>
      </c>
      <c r="U715">
        <f t="shared" si="1052"/>
        <v>2248.4</v>
      </c>
      <c r="V715">
        <f t="shared" si="1052"/>
        <v>2248.4</v>
      </c>
      <c r="W715">
        <f t="shared" si="1052"/>
        <v>2248.4</v>
      </c>
      <c r="X715">
        <f t="shared" si="1052"/>
        <v>2248.4</v>
      </c>
      <c r="Y715">
        <f t="shared" si="1052"/>
        <v>2248.4</v>
      </c>
      <c r="Z715">
        <f t="shared" si="1052"/>
        <v>2248.4</v>
      </c>
      <c r="AA715">
        <f t="shared" si="1052"/>
        <v>2248.4</v>
      </c>
      <c r="AB715">
        <f t="shared" si="1052"/>
        <v>2248.4</v>
      </c>
      <c r="AC715">
        <f t="shared" si="1052"/>
        <v>2248.4</v>
      </c>
      <c r="AD715">
        <f t="shared" si="1052"/>
        <v>2248.4</v>
      </c>
      <c r="AE715">
        <f t="shared" si="1052"/>
        <v>2248.4</v>
      </c>
      <c r="AF715">
        <f t="shared" si="1052"/>
        <v>2248.4</v>
      </c>
      <c r="AG715">
        <f t="shared" si="1052"/>
        <v>2248.4</v>
      </c>
      <c r="AH715">
        <f t="shared" ref="AH715:BH715" si="1053">AH$72*Kings</f>
        <v>2248.4</v>
      </c>
      <c r="AI715">
        <f t="shared" si="1053"/>
        <v>2248.4</v>
      </c>
      <c r="AJ715">
        <f t="shared" si="1053"/>
        <v>2248.4</v>
      </c>
      <c r="AK715">
        <f t="shared" si="1053"/>
        <v>2248.4</v>
      </c>
      <c r="AL715">
        <f t="shared" si="1053"/>
        <v>2248.4</v>
      </c>
      <c r="AM715">
        <f t="shared" si="1053"/>
        <v>2248.4</v>
      </c>
      <c r="AN715">
        <f t="shared" si="1053"/>
        <v>2248.4</v>
      </c>
      <c r="AO715">
        <f t="shared" si="1053"/>
        <v>2248.4</v>
      </c>
      <c r="AP715">
        <f t="shared" si="1053"/>
        <v>2248.4</v>
      </c>
      <c r="AQ715">
        <f t="shared" si="1053"/>
        <v>2248.4</v>
      </c>
      <c r="AR715">
        <f t="shared" si="1053"/>
        <v>2248.4</v>
      </c>
      <c r="AS715">
        <f t="shared" si="1053"/>
        <v>2248.4</v>
      </c>
      <c r="AT715">
        <f t="shared" si="1053"/>
        <v>2248.4</v>
      </c>
      <c r="AU715">
        <f t="shared" si="1053"/>
        <v>2248.4</v>
      </c>
      <c r="AV715">
        <f t="shared" si="1053"/>
        <v>2248.4</v>
      </c>
      <c r="AW715">
        <f t="shared" si="1053"/>
        <v>2248.4</v>
      </c>
      <c r="AX715">
        <f t="shared" si="1053"/>
        <v>2248.4</v>
      </c>
      <c r="AY715">
        <f t="shared" si="1053"/>
        <v>2248.4</v>
      </c>
      <c r="AZ715">
        <f t="shared" si="1053"/>
        <v>2248.4</v>
      </c>
      <c r="BA715">
        <f t="shared" si="1053"/>
        <v>2248.4</v>
      </c>
      <c r="BB715">
        <f t="shared" si="1053"/>
        <v>2248.4</v>
      </c>
      <c r="BC715">
        <f t="shared" si="1053"/>
        <v>2248.4</v>
      </c>
      <c r="BD715">
        <f t="shared" si="1053"/>
        <v>2248.4</v>
      </c>
      <c r="BE715">
        <f t="shared" si="1053"/>
        <v>2248.4</v>
      </c>
      <c r="BF715">
        <f t="shared" si="1053"/>
        <v>2248.4</v>
      </c>
      <c r="BG715">
        <f t="shared" si="1053"/>
        <v>2248.4</v>
      </c>
      <c r="BH715">
        <f t="shared" si="1053"/>
        <v>2248.4</v>
      </c>
    </row>
    <row r="716" spans="1:60" x14ac:dyDescent="0.25">
      <c r="A716" t="s">
        <v>895</v>
      </c>
      <c r="B716">
        <f t="shared" ref="B716:AG716" si="1054">B715*3/250-0.295</f>
        <v>26.6858</v>
      </c>
      <c r="C716">
        <f t="shared" si="1054"/>
        <v>26.698999999999998</v>
      </c>
      <c r="D716">
        <f t="shared" si="1054"/>
        <v>26.6858</v>
      </c>
      <c r="E716">
        <f t="shared" si="1054"/>
        <v>26.6858</v>
      </c>
      <c r="F716">
        <f t="shared" si="1054"/>
        <v>26.6858</v>
      </c>
      <c r="G716">
        <f t="shared" si="1054"/>
        <v>26.6858</v>
      </c>
      <c r="H716">
        <f t="shared" si="1054"/>
        <v>26.6858</v>
      </c>
      <c r="I716">
        <f t="shared" si="1054"/>
        <v>26.6858</v>
      </c>
      <c r="J716">
        <f t="shared" si="1054"/>
        <v>26.6858</v>
      </c>
      <c r="K716">
        <f t="shared" si="1054"/>
        <v>26.6858</v>
      </c>
      <c r="L716">
        <f t="shared" si="1054"/>
        <v>26.6858</v>
      </c>
      <c r="M716">
        <f t="shared" si="1054"/>
        <v>26.6858</v>
      </c>
      <c r="N716">
        <f t="shared" si="1054"/>
        <v>26.6858</v>
      </c>
      <c r="O716">
        <f t="shared" si="1054"/>
        <v>26.6858</v>
      </c>
      <c r="P716">
        <f t="shared" si="1054"/>
        <v>26.6858</v>
      </c>
      <c r="Q716">
        <f t="shared" si="1054"/>
        <v>26.6858</v>
      </c>
      <c r="R716">
        <f t="shared" si="1054"/>
        <v>26.6858</v>
      </c>
      <c r="S716">
        <f t="shared" si="1054"/>
        <v>26.6858</v>
      </c>
      <c r="T716">
        <f t="shared" si="1054"/>
        <v>26.6858</v>
      </c>
      <c r="U716">
        <f t="shared" si="1054"/>
        <v>26.6858</v>
      </c>
      <c r="V716">
        <f t="shared" si="1054"/>
        <v>26.6858</v>
      </c>
      <c r="W716">
        <f t="shared" si="1054"/>
        <v>26.6858</v>
      </c>
      <c r="X716">
        <f t="shared" si="1054"/>
        <v>26.6858</v>
      </c>
      <c r="Y716">
        <f t="shared" si="1054"/>
        <v>26.6858</v>
      </c>
      <c r="Z716">
        <f t="shared" si="1054"/>
        <v>26.6858</v>
      </c>
      <c r="AA716">
        <f t="shared" si="1054"/>
        <v>26.6858</v>
      </c>
      <c r="AB716">
        <f t="shared" si="1054"/>
        <v>26.6858</v>
      </c>
      <c r="AC716">
        <f t="shared" si="1054"/>
        <v>26.6858</v>
      </c>
      <c r="AD716">
        <f t="shared" si="1054"/>
        <v>26.6858</v>
      </c>
      <c r="AE716">
        <f t="shared" si="1054"/>
        <v>26.6858</v>
      </c>
      <c r="AF716">
        <f t="shared" si="1054"/>
        <v>26.6858</v>
      </c>
      <c r="AG716">
        <f t="shared" si="1054"/>
        <v>26.6858</v>
      </c>
      <c r="AH716">
        <f t="shared" ref="AH716:BH716" si="1055">AH715*3/250-0.295</f>
        <v>26.6858</v>
      </c>
      <c r="AI716">
        <f t="shared" si="1055"/>
        <v>26.6858</v>
      </c>
      <c r="AJ716">
        <f t="shared" si="1055"/>
        <v>26.6858</v>
      </c>
      <c r="AK716">
        <f t="shared" si="1055"/>
        <v>26.6858</v>
      </c>
      <c r="AL716">
        <f t="shared" si="1055"/>
        <v>26.6858</v>
      </c>
      <c r="AM716">
        <f t="shared" si="1055"/>
        <v>26.6858</v>
      </c>
      <c r="AN716">
        <f t="shared" si="1055"/>
        <v>26.6858</v>
      </c>
      <c r="AO716">
        <f t="shared" si="1055"/>
        <v>26.6858</v>
      </c>
      <c r="AP716">
        <f t="shared" si="1055"/>
        <v>26.6858</v>
      </c>
      <c r="AQ716">
        <f t="shared" si="1055"/>
        <v>26.6858</v>
      </c>
      <c r="AR716">
        <f t="shared" si="1055"/>
        <v>26.6858</v>
      </c>
      <c r="AS716">
        <f t="shared" si="1055"/>
        <v>26.6858</v>
      </c>
      <c r="AT716">
        <f t="shared" si="1055"/>
        <v>26.6858</v>
      </c>
      <c r="AU716">
        <f t="shared" si="1055"/>
        <v>26.6858</v>
      </c>
      <c r="AV716">
        <f t="shared" si="1055"/>
        <v>26.6858</v>
      </c>
      <c r="AW716">
        <f t="shared" si="1055"/>
        <v>26.6858</v>
      </c>
      <c r="AX716">
        <f t="shared" si="1055"/>
        <v>26.6858</v>
      </c>
      <c r="AY716">
        <f t="shared" si="1055"/>
        <v>26.6858</v>
      </c>
      <c r="AZ716">
        <f t="shared" si="1055"/>
        <v>26.6858</v>
      </c>
      <c r="BA716">
        <f t="shared" si="1055"/>
        <v>26.6858</v>
      </c>
      <c r="BB716">
        <f t="shared" si="1055"/>
        <v>26.6858</v>
      </c>
      <c r="BC716">
        <f t="shared" si="1055"/>
        <v>26.6858</v>
      </c>
      <c r="BD716">
        <f t="shared" si="1055"/>
        <v>26.6858</v>
      </c>
      <c r="BE716">
        <f t="shared" si="1055"/>
        <v>26.6858</v>
      </c>
      <c r="BF716">
        <f t="shared" si="1055"/>
        <v>26.6858</v>
      </c>
      <c r="BG716">
        <f t="shared" si="1055"/>
        <v>26.6858</v>
      </c>
      <c r="BH716">
        <f t="shared" si="1055"/>
        <v>26.6858</v>
      </c>
    </row>
    <row r="718" spans="1:60" x14ac:dyDescent="0.25">
      <c r="A718" s="101" t="s">
        <v>404</v>
      </c>
    </row>
    <row r="719" spans="1:60" x14ac:dyDescent="0.25">
      <c r="A719" s="44" t="s">
        <v>896</v>
      </c>
      <c r="B719">
        <f t="shared" ref="B719:AG719" si="1056">MIN(B716+B$101,B$97)</f>
        <v>59.600004252704181</v>
      </c>
      <c r="C719">
        <f t="shared" si="1056"/>
        <v>59.613204252704179</v>
      </c>
      <c r="D719">
        <f t="shared" si="1056"/>
        <v>59.600004252704181</v>
      </c>
      <c r="E719">
        <f t="shared" si="1056"/>
        <v>59.621787903812148</v>
      </c>
      <c r="F719">
        <f t="shared" si="1056"/>
        <v>59.600004252704181</v>
      </c>
      <c r="G719">
        <f t="shared" si="1056"/>
        <v>59.600004252704181</v>
      </c>
      <c r="H719">
        <f t="shared" si="1056"/>
        <v>59.600004252704181</v>
      </c>
      <c r="I719">
        <f t="shared" si="1056"/>
        <v>59.600004252704181</v>
      </c>
      <c r="J719">
        <f t="shared" si="1056"/>
        <v>59.600004252704181</v>
      </c>
      <c r="K719">
        <f t="shared" si="1056"/>
        <v>59.600004252704181</v>
      </c>
      <c r="L719">
        <f t="shared" si="1056"/>
        <v>59.600004252704181</v>
      </c>
      <c r="M719">
        <f t="shared" si="1056"/>
        <v>59.600004252704181</v>
      </c>
      <c r="N719">
        <f t="shared" si="1056"/>
        <v>59.600004252704181</v>
      </c>
      <c r="O719">
        <f t="shared" si="1056"/>
        <v>59.600004252704181</v>
      </c>
      <c r="P719">
        <f t="shared" si="1056"/>
        <v>59.600004252704181</v>
      </c>
      <c r="Q719">
        <f t="shared" si="1056"/>
        <v>59.600004252704181</v>
      </c>
      <c r="R719">
        <f t="shared" si="1056"/>
        <v>59.600004252704181</v>
      </c>
      <c r="S719">
        <f t="shared" si="1056"/>
        <v>59.600004252704181</v>
      </c>
      <c r="T719">
        <f t="shared" si="1056"/>
        <v>59.600004252704181</v>
      </c>
      <c r="U719">
        <f t="shared" si="1056"/>
        <v>54.600004252704181</v>
      </c>
      <c r="V719">
        <f t="shared" si="1056"/>
        <v>54.600004252704181</v>
      </c>
      <c r="W719">
        <f t="shared" si="1056"/>
        <v>59.600004252704181</v>
      </c>
      <c r="X719">
        <f t="shared" si="1056"/>
        <v>59.600004252704181</v>
      </c>
      <c r="Y719">
        <f t="shared" si="1056"/>
        <v>59.600004252704181</v>
      </c>
      <c r="Z719">
        <f t="shared" si="1056"/>
        <v>59.600004252704181</v>
      </c>
      <c r="AA719">
        <f t="shared" si="1056"/>
        <v>59.600004252704181</v>
      </c>
      <c r="AB719">
        <f t="shared" si="1056"/>
        <v>59.600004252704181</v>
      </c>
      <c r="AC719">
        <f t="shared" si="1056"/>
        <v>59.600004252704181</v>
      </c>
      <c r="AD719">
        <f t="shared" si="1056"/>
        <v>59.600004252704181</v>
      </c>
      <c r="AE719">
        <f t="shared" si="1056"/>
        <v>59.600004252704181</v>
      </c>
      <c r="AF719">
        <f t="shared" si="1056"/>
        <v>59.600004252704181</v>
      </c>
      <c r="AG719">
        <f t="shared" si="1056"/>
        <v>59.600004252704181</v>
      </c>
      <c r="AH719">
        <f t="shared" ref="AH719:BH719" si="1057">MIN(AH716+AH$101,AH$97)</f>
        <v>59.600004252704181</v>
      </c>
      <c r="AI719">
        <f t="shared" si="1057"/>
        <v>59.600004252704181</v>
      </c>
      <c r="AJ719">
        <f t="shared" si="1057"/>
        <v>59.600004252704181</v>
      </c>
      <c r="AK719">
        <f t="shared" si="1057"/>
        <v>59.600004252704181</v>
      </c>
      <c r="AL719">
        <f t="shared" si="1057"/>
        <v>59.600004252704181</v>
      </c>
      <c r="AM719">
        <f t="shared" si="1057"/>
        <v>59.600004252704181</v>
      </c>
      <c r="AN719">
        <f t="shared" si="1057"/>
        <v>59.600004252704181</v>
      </c>
      <c r="AO719">
        <f t="shared" si="1057"/>
        <v>59.600004252704181</v>
      </c>
      <c r="AP719">
        <f t="shared" si="1057"/>
        <v>59.600004252704181</v>
      </c>
      <c r="AQ719">
        <f t="shared" si="1057"/>
        <v>59.600004252704181</v>
      </c>
      <c r="AR719">
        <f t="shared" si="1057"/>
        <v>59.600004252704181</v>
      </c>
      <c r="AS719">
        <f t="shared" si="1057"/>
        <v>59.600004252704181</v>
      </c>
      <c r="AT719">
        <f t="shared" si="1057"/>
        <v>59.600004252704181</v>
      </c>
      <c r="AU719">
        <f t="shared" si="1057"/>
        <v>59.600004252704181</v>
      </c>
      <c r="AV719">
        <f t="shared" si="1057"/>
        <v>59.600004252704181</v>
      </c>
      <c r="AW719">
        <f t="shared" si="1057"/>
        <v>59.600004252704181</v>
      </c>
      <c r="AX719">
        <f t="shared" si="1057"/>
        <v>59.600004252704181</v>
      </c>
      <c r="AY719">
        <f t="shared" si="1057"/>
        <v>59.600004252704181</v>
      </c>
      <c r="AZ719">
        <f t="shared" si="1057"/>
        <v>59.600004252704181</v>
      </c>
      <c r="BA719">
        <f t="shared" si="1057"/>
        <v>59.600004252704181</v>
      </c>
      <c r="BB719">
        <f t="shared" si="1057"/>
        <v>59.600004252704181</v>
      </c>
      <c r="BC719">
        <f t="shared" si="1057"/>
        <v>59.600004252704181</v>
      </c>
      <c r="BD719">
        <f t="shared" si="1057"/>
        <v>59.600004252704181</v>
      </c>
      <c r="BE719">
        <f t="shared" si="1057"/>
        <v>59.600004252704181</v>
      </c>
      <c r="BF719">
        <f t="shared" si="1057"/>
        <v>59.600004252704181</v>
      </c>
      <c r="BG719">
        <f t="shared" si="1057"/>
        <v>59.600004252704181</v>
      </c>
      <c r="BH719">
        <f t="shared" si="1057"/>
        <v>59.600004252704181</v>
      </c>
    </row>
    <row r="721" spans="1:60" x14ac:dyDescent="0.25">
      <c r="A721" t="s">
        <v>897</v>
      </c>
      <c r="B721">
        <f t="shared" ref="B721:AG721" si="1058">B$97-B719</f>
        <v>8.4286675289949216</v>
      </c>
      <c r="C721">
        <f t="shared" si="1058"/>
        <v>8.4154675289949239</v>
      </c>
      <c r="D721">
        <f t="shared" si="1058"/>
        <v>8.4286675289949216</v>
      </c>
      <c r="E721">
        <f t="shared" si="1058"/>
        <v>8.4068838778869548</v>
      </c>
      <c r="F721">
        <f t="shared" si="1058"/>
        <v>8.3981704164260123</v>
      </c>
      <c r="G721">
        <f t="shared" si="1058"/>
        <v>8.3981704164260123</v>
      </c>
      <c r="H721">
        <f t="shared" si="1058"/>
        <v>8.3981704164260123</v>
      </c>
      <c r="I721">
        <f t="shared" si="1058"/>
        <v>8.3981704164260265</v>
      </c>
      <c r="J721">
        <f t="shared" si="1058"/>
        <v>8.4286675289949216</v>
      </c>
      <c r="K721">
        <f t="shared" si="1058"/>
        <v>8.4286675289949216</v>
      </c>
      <c r="L721">
        <f t="shared" si="1058"/>
        <v>8.4286675289949216</v>
      </c>
      <c r="M721">
        <f t="shared" si="1058"/>
        <v>8.4286675289949216</v>
      </c>
      <c r="N721">
        <f t="shared" si="1058"/>
        <v>8.4286675289949216</v>
      </c>
      <c r="O721">
        <f t="shared" si="1058"/>
        <v>8.4286675289949216</v>
      </c>
      <c r="P721">
        <f t="shared" si="1058"/>
        <v>8.4286675289949216</v>
      </c>
      <c r="Q721">
        <f t="shared" si="1058"/>
        <v>8.4286675289949216</v>
      </c>
      <c r="R721">
        <f t="shared" si="1058"/>
        <v>8.4286675289949216</v>
      </c>
      <c r="S721">
        <f t="shared" si="1058"/>
        <v>8.4286675289949216</v>
      </c>
      <c r="T721">
        <f t="shared" si="1058"/>
        <v>8.4286675289949216</v>
      </c>
      <c r="U721">
        <f t="shared" si="1058"/>
        <v>13.428667528994922</v>
      </c>
      <c r="V721">
        <f t="shared" si="1058"/>
        <v>13.428667528994922</v>
      </c>
      <c r="W721">
        <f t="shared" si="1058"/>
        <v>8.4286675289949216</v>
      </c>
      <c r="X721">
        <f t="shared" si="1058"/>
        <v>8.4286675289949216</v>
      </c>
      <c r="Y721">
        <f t="shared" si="1058"/>
        <v>8.4286675289949216</v>
      </c>
      <c r="Z721">
        <f t="shared" si="1058"/>
        <v>8.4286675289949216</v>
      </c>
      <c r="AA721">
        <f t="shared" si="1058"/>
        <v>8.4286675289949216</v>
      </c>
      <c r="AB721">
        <f t="shared" si="1058"/>
        <v>8.4286675289949216</v>
      </c>
      <c r="AC721">
        <f t="shared" si="1058"/>
        <v>8.4286675289949216</v>
      </c>
      <c r="AD721">
        <f t="shared" si="1058"/>
        <v>8.4286675289949216</v>
      </c>
      <c r="AE721">
        <f t="shared" si="1058"/>
        <v>8.4286675289949216</v>
      </c>
      <c r="AF721">
        <f t="shared" si="1058"/>
        <v>8.4286675289949216</v>
      </c>
      <c r="AG721">
        <f t="shared" si="1058"/>
        <v>8.4286675289949216</v>
      </c>
      <c r="AH721">
        <f t="shared" ref="AH721:BH721" si="1059">AH$97-AH719</f>
        <v>8.4286675289949216</v>
      </c>
      <c r="AI721">
        <f t="shared" si="1059"/>
        <v>8.4286675289949216</v>
      </c>
      <c r="AJ721">
        <f t="shared" si="1059"/>
        <v>8.4286675289949216</v>
      </c>
      <c r="AK721">
        <f t="shared" si="1059"/>
        <v>8.4286675289949216</v>
      </c>
      <c r="AL721">
        <f t="shared" si="1059"/>
        <v>8.4286675289949216</v>
      </c>
      <c r="AM721">
        <f t="shared" si="1059"/>
        <v>8.4286675289949216</v>
      </c>
      <c r="AN721">
        <f t="shared" si="1059"/>
        <v>8.4286675289949216</v>
      </c>
      <c r="AO721">
        <f t="shared" si="1059"/>
        <v>8.4286675289949216</v>
      </c>
      <c r="AP721">
        <f t="shared" si="1059"/>
        <v>8.4286675289949216</v>
      </c>
      <c r="AQ721">
        <f t="shared" si="1059"/>
        <v>8.4286675289949216</v>
      </c>
      <c r="AR721">
        <f t="shared" si="1059"/>
        <v>8.4286675289949216</v>
      </c>
      <c r="AS721">
        <f t="shared" si="1059"/>
        <v>8.4286675289949216</v>
      </c>
      <c r="AT721">
        <f t="shared" si="1059"/>
        <v>8.4286675289949216</v>
      </c>
      <c r="AU721">
        <f t="shared" si="1059"/>
        <v>8.4286675289949216</v>
      </c>
      <c r="AV721">
        <f t="shared" si="1059"/>
        <v>8.4286675289949216</v>
      </c>
      <c r="AW721">
        <f t="shared" si="1059"/>
        <v>8.4286675289949216</v>
      </c>
      <c r="AX721">
        <f t="shared" si="1059"/>
        <v>8.4286675289949216</v>
      </c>
      <c r="AY721">
        <f t="shared" si="1059"/>
        <v>8.4286675289949216</v>
      </c>
      <c r="AZ721">
        <f t="shared" si="1059"/>
        <v>8.4286675289949216</v>
      </c>
      <c r="BA721">
        <f t="shared" si="1059"/>
        <v>8.4286675289949216</v>
      </c>
      <c r="BB721">
        <f t="shared" si="1059"/>
        <v>8.4286675289949216</v>
      </c>
      <c r="BC721">
        <f t="shared" si="1059"/>
        <v>8.4286675289949216</v>
      </c>
      <c r="BD721">
        <f t="shared" si="1059"/>
        <v>8.4286675289949216</v>
      </c>
      <c r="BE721">
        <f t="shared" si="1059"/>
        <v>8.4286675289949216</v>
      </c>
      <c r="BF721">
        <f t="shared" si="1059"/>
        <v>8.4286675289949216</v>
      </c>
      <c r="BG721">
        <f t="shared" si="1059"/>
        <v>8.4286675289949216</v>
      </c>
      <c r="BH721">
        <f t="shared" si="1059"/>
        <v>8.4286675289949216</v>
      </c>
    </row>
    <row r="722" spans="1:60" x14ac:dyDescent="0.25">
      <c r="A722" t="s">
        <v>898</v>
      </c>
      <c r="B722">
        <f t="shared" ref="B722:K723" si="1060">MAX(B721-360/250*Kings,0)</f>
        <v>6.8446675289949219</v>
      </c>
      <c r="C722">
        <f t="shared" si="1060"/>
        <v>6.8314675289949243</v>
      </c>
      <c r="D722">
        <f t="shared" si="1060"/>
        <v>6.8446675289949219</v>
      </c>
      <c r="E722">
        <f t="shared" si="1060"/>
        <v>6.8228838778869552</v>
      </c>
      <c r="F722">
        <f t="shared" si="1060"/>
        <v>6.8141704164260126</v>
      </c>
      <c r="G722">
        <f t="shared" si="1060"/>
        <v>6.8141704164260126</v>
      </c>
      <c r="H722">
        <f t="shared" si="1060"/>
        <v>6.8141704164260126</v>
      </c>
      <c r="I722">
        <f t="shared" si="1060"/>
        <v>6.8141704164260268</v>
      </c>
      <c r="J722">
        <f t="shared" si="1060"/>
        <v>6.8446675289949219</v>
      </c>
      <c r="K722">
        <f t="shared" si="1060"/>
        <v>6.8446675289949219</v>
      </c>
      <c r="L722">
        <f t="shared" ref="L722:U723" si="1061">MAX(L721-360/250*Kings,0)</f>
        <v>6.8446675289949219</v>
      </c>
      <c r="M722">
        <f t="shared" si="1061"/>
        <v>6.8446675289949219</v>
      </c>
      <c r="N722">
        <f t="shared" si="1061"/>
        <v>6.8446675289949219</v>
      </c>
      <c r="O722">
        <f t="shared" si="1061"/>
        <v>6.8446675289949219</v>
      </c>
      <c r="P722">
        <f t="shared" si="1061"/>
        <v>6.8446675289949219</v>
      </c>
      <c r="Q722">
        <f t="shared" si="1061"/>
        <v>6.8446675289949219</v>
      </c>
      <c r="R722">
        <f t="shared" si="1061"/>
        <v>6.8446675289949219</v>
      </c>
      <c r="S722">
        <f t="shared" si="1061"/>
        <v>6.8446675289949219</v>
      </c>
      <c r="T722">
        <f t="shared" si="1061"/>
        <v>6.8446675289949219</v>
      </c>
      <c r="U722">
        <f t="shared" si="1061"/>
        <v>11.844667528994922</v>
      </c>
      <c r="V722">
        <f t="shared" ref="V722:AE723" si="1062">MAX(V721-360/250*Kings,0)</f>
        <v>11.844667528994922</v>
      </c>
      <c r="W722">
        <f t="shared" si="1062"/>
        <v>6.8446675289949219</v>
      </c>
      <c r="X722">
        <f t="shared" si="1062"/>
        <v>6.8446675289949219</v>
      </c>
      <c r="Y722">
        <f t="shared" si="1062"/>
        <v>6.8446675289949219</v>
      </c>
      <c r="Z722">
        <f t="shared" si="1062"/>
        <v>6.8446675289949219</v>
      </c>
      <c r="AA722">
        <f t="shared" si="1062"/>
        <v>6.8446675289949219</v>
      </c>
      <c r="AB722">
        <f t="shared" si="1062"/>
        <v>6.8446675289949219</v>
      </c>
      <c r="AC722">
        <f t="shared" si="1062"/>
        <v>6.8446675289949219</v>
      </c>
      <c r="AD722">
        <f t="shared" si="1062"/>
        <v>6.8446675289949219</v>
      </c>
      <c r="AE722">
        <f t="shared" si="1062"/>
        <v>6.8446675289949219</v>
      </c>
      <c r="AF722">
        <f t="shared" ref="AF722:AO723" si="1063">MAX(AF721-360/250*Kings,0)</f>
        <v>6.8446675289949219</v>
      </c>
      <c r="AG722">
        <f t="shared" si="1063"/>
        <v>6.8446675289949219</v>
      </c>
      <c r="AH722">
        <f t="shared" si="1063"/>
        <v>6.8446675289949219</v>
      </c>
      <c r="AI722">
        <f t="shared" si="1063"/>
        <v>6.8446675289949219</v>
      </c>
      <c r="AJ722">
        <f t="shared" si="1063"/>
        <v>6.8446675289949219</v>
      </c>
      <c r="AK722">
        <f t="shared" si="1063"/>
        <v>6.8446675289949219</v>
      </c>
      <c r="AL722">
        <f t="shared" si="1063"/>
        <v>6.8446675289949219</v>
      </c>
      <c r="AM722">
        <f t="shared" si="1063"/>
        <v>6.8446675289949219</v>
      </c>
      <c r="AN722">
        <f t="shared" si="1063"/>
        <v>6.8446675289949219</v>
      </c>
      <c r="AO722">
        <f t="shared" si="1063"/>
        <v>6.8446675289949219</v>
      </c>
      <c r="AP722">
        <f t="shared" ref="AP722:AY723" si="1064">MAX(AP721-360/250*Kings,0)</f>
        <v>6.8446675289949219</v>
      </c>
      <c r="AQ722">
        <f t="shared" si="1064"/>
        <v>6.8446675289949219</v>
      </c>
      <c r="AR722">
        <f t="shared" si="1064"/>
        <v>6.8446675289949219</v>
      </c>
      <c r="AS722">
        <f t="shared" si="1064"/>
        <v>6.8446675289949219</v>
      </c>
      <c r="AT722">
        <f t="shared" si="1064"/>
        <v>6.8446675289949219</v>
      </c>
      <c r="AU722">
        <f t="shared" si="1064"/>
        <v>6.8446675289949219</v>
      </c>
      <c r="AV722">
        <f t="shared" si="1064"/>
        <v>6.8446675289949219</v>
      </c>
      <c r="AW722">
        <f t="shared" si="1064"/>
        <v>6.8446675289949219</v>
      </c>
      <c r="AX722">
        <f t="shared" si="1064"/>
        <v>6.8446675289949219</v>
      </c>
      <c r="AY722">
        <f t="shared" si="1064"/>
        <v>6.8446675289949219</v>
      </c>
      <c r="AZ722">
        <f t="shared" ref="AZ722:BH723" si="1065">MAX(AZ721-360/250*Kings,0)</f>
        <v>6.8446675289949219</v>
      </c>
      <c r="BA722">
        <f t="shared" si="1065"/>
        <v>6.8446675289949219</v>
      </c>
      <c r="BB722">
        <f t="shared" si="1065"/>
        <v>6.8446675289949219</v>
      </c>
      <c r="BC722">
        <f t="shared" si="1065"/>
        <v>6.8446675289949219</v>
      </c>
      <c r="BD722">
        <f t="shared" si="1065"/>
        <v>6.8446675289949219</v>
      </c>
      <c r="BE722">
        <f t="shared" si="1065"/>
        <v>6.8446675289949219</v>
      </c>
      <c r="BF722">
        <f t="shared" si="1065"/>
        <v>6.8446675289949219</v>
      </c>
      <c r="BG722">
        <f t="shared" si="1065"/>
        <v>6.8446675289949219</v>
      </c>
      <c r="BH722">
        <f t="shared" si="1065"/>
        <v>6.8446675289949219</v>
      </c>
    </row>
    <row r="723" spans="1:60" x14ac:dyDescent="0.25">
      <c r="A723" t="s">
        <v>899</v>
      </c>
      <c r="B723">
        <f t="shared" si="1060"/>
        <v>5.2606675289949223</v>
      </c>
      <c r="C723">
        <f t="shared" si="1060"/>
        <v>5.2474675289949246</v>
      </c>
      <c r="D723">
        <f t="shared" si="1060"/>
        <v>5.2606675289949223</v>
      </c>
      <c r="E723">
        <f t="shared" si="1060"/>
        <v>5.2388838778869555</v>
      </c>
      <c r="F723">
        <f t="shared" si="1060"/>
        <v>5.230170416426013</v>
      </c>
      <c r="G723">
        <f t="shared" si="1060"/>
        <v>5.230170416426013</v>
      </c>
      <c r="H723">
        <f t="shared" si="1060"/>
        <v>5.230170416426013</v>
      </c>
      <c r="I723">
        <f t="shared" si="1060"/>
        <v>5.2301704164260272</v>
      </c>
      <c r="J723">
        <f t="shared" si="1060"/>
        <v>5.2606675289949223</v>
      </c>
      <c r="K723">
        <f t="shared" si="1060"/>
        <v>5.2606675289949223</v>
      </c>
      <c r="L723">
        <f t="shared" si="1061"/>
        <v>5.2606675289949223</v>
      </c>
      <c r="M723">
        <f t="shared" si="1061"/>
        <v>5.2606675289949223</v>
      </c>
      <c r="N723">
        <f t="shared" si="1061"/>
        <v>5.2606675289949223</v>
      </c>
      <c r="O723">
        <f t="shared" si="1061"/>
        <v>5.2606675289949223</v>
      </c>
      <c r="P723">
        <f t="shared" si="1061"/>
        <v>5.2606675289949223</v>
      </c>
      <c r="Q723">
        <f t="shared" si="1061"/>
        <v>5.2606675289949223</v>
      </c>
      <c r="R723">
        <f t="shared" si="1061"/>
        <v>5.2606675289949223</v>
      </c>
      <c r="S723">
        <f t="shared" si="1061"/>
        <v>5.2606675289949223</v>
      </c>
      <c r="T723">
        <f t="shared" si="1061"/>
        <v>5.2606675289949223</v>
      </c>
      <c r="U723">
        <f t="shared" si="1061"/>
        <v>10.260667528994922</v>
      </c>
      <c r="V723">
        <f t="shared" si="1062"/>
        <v>10.260667528994922</v>
      </c>
      <c r="W723">
        <f t="shared" si="1062"/>
        <v>5.2606675289949223</v>
      </c>
      <c r="X723">
        <f t="shared" si="1062"/>
        <v>5.2606675289949223</v>
      </c>
      <c r="Y723">
        <f t="shared" si="1062"/>
        <v>5.2606675289949223</v>
      </c>
      <c r="Z723">
        <f t="shared" si="1062"/>
        <v>5.2606675289949223</v>
      </c>
      <c r="AA723">
        <f t="shared" si="1062"/>
        <v>5.2606675289949223</v>
      </c>
      <c r="AB723">
        <f t="shared" si="1062"/>
        <v>5.2606675289949223</v>
      </c>
      <c r="AC723">
        <f t="shared" si="1062"/>
        <v>5.2606675289949223</v>
      </c>
      <c r="AD723">
        <f t="shared" si="1062"/>
        <v>5.2606675289949223</v>
      </c>
      <c r="AE723">
        <f t="shared" si="1062"/>
        <v>5.2606675289949223</v>
      </c>
      <c r="AF723">
        <f t="shared" si="1063"/>
        <v>5.2606675289949223</v>
      </c>
      <c r="AG723">
        <f t="shared" si="1063"/>
        <v>5.2606675289949223</v>
      </c>
      <c r="AH723">
        <f t="shared" si="1063"/>
        <v>5.2606675289949223</v>
      </c>
      <c r="AI723">
        <f t="shared" si="1063"/>
        <v>5.2606675289949223</v>
      </c>
      <c r="AJ723">
        <f t="shared" si="1063"/>
        <v>5.2606675289949223</v>
      </c>
      <c r="AK723">
        <f t="shared" si="1063"/>
        <v>5.2606675289949223</v>
      </c>
      <c r="AL723">
        <f t="shared" si="1063"/>
        <v>5.2606675289949223</v>
      </c>
      <c r="AM723">
        <f t="shared" si="1063"/>
        <v>5.2606675289949223</v>
      </c>
      <c r="AN723">
        <f t="shared" si="1063"/>
        <v>5.2606675289949223</v>
      </c>
      <c r="AO723">
        <f t="shared" si="1063"/>
        <v>5.2606675289949223</v>
      </c>
      <c r="AP723">
        <f t="shared" si="1064"/>
        <v>5.2606675289949223</v>
      </c>
      <c r="AQ723">
        <f t="shared" si="1064"/>
        <v>5.2606675289949223</v>
      </c>
      <c r="AR723">
        <f t="shared" si="1064"/>
        <v>5.2606675289949223</v>
      </c>
      <c r="AS723">
        <f t="shared" si="1064"/>
        <v>5.2606675289949223</v>
      </c>
      <c r="AT723">
        <f t="shared" si="1064"/>
        <v>5.2606675289949223</v>
      </c>
      <c r="AU723">
        <f t="shared" si="1064"/>
        <v>5.2606675289949223</v>
      </c>
      <c r="AV723">
        <f t="shared" si="1064"/>
        <v>5.2606675289949223</v>
      </c>
      <c r="AW723">
        <f t="shared" si="1064"/>
        <v>5.2606675289949223</v>
      </c>
      <c r="AX723">
        <f t="shared" si="1064"/>
        <v>5.2606675289949223</v>
      </c>
      <c r="AY723">
        <f t="shared" si="1064"/>
        <v>5.2606675289949223</v>
      </c>
      <c r="AZ723">
        <f t="shared" si="1065"/>
        <v>5.2606675289949223</v>
      </c>
      <c r="BA723">
        <f t="shared" si="1065"/>
        <v>5.2606675289949223</v>
      </c>
      <c r="BB723">
        <f t="shared" si="1065"/>
        <v>5.2606675289949223</v>
      </c>
      <c r="BC723">
        <f t="shared" si="1065"/>
        <v>5.2606675289949223</v>
      </c>
      <c r="BD723">
        <f t="shared" si="1065"/>
        <v>5.2606675289949223</v>
      </c>
      <c r="BE723">
        <f t="shared" si="1065"/>
        <v>5.2606675289949223</v>
      </c>
      <c r="BF723">
        <f t="shared" si="1065"/>
        <v>5.2606675289949223</v>
      </c>
      <c r="BG723">
        <f t="shared" si="1065"/>
        <v>5.2606675289949223</v>
      </c>
      <c r="BH723">
        <f t="shared" si="1065"/>
        <v>5.2606675289949223</v>
      </c>
    </row>
    <row r="725" spans="1:60" x14ac:dyDescent="0.25">
      <c r="A725" t="s">
        <v>900</v>
      </c>
      <c r="B725">
        <f t="shared" ref="B725:AG725" si="1066">(1-B675)*(1-B676)</f>
        <v>1</v>
      </c>
      <c r="C725">
        <f t="shared" si="1066"/>
        <v>1</v>
      </c>
      <c r="D725">
        <f t="shared" si="1066"/>
        <v>1</v>
      </c>
      <c r="E725">
        <f t="shared" si="1066"/>
        <v>1</v>
      </c>
      <c r="F725">
        <f t="shared" si="1066"/>
        <v>1</v>
      </c>
      <c r="G725">
        <f t="shared" si="1066"/>
        <v>1</v>
      </c>
      <c r="H725">
        <f t="shared" si="1066"/>
        <v>1</v>
      </c>
      <c r="I725">
        <f t="shared" si="1066"/>
        <v>1</v>
      </c>
      <c r="J725">
        <f t="shared" si="1066"/>
        <v>1</v>
      </c>
      <c r="K725">
        <f t="shared" si="1066"/>
        <v>1</v>
      </c>
      <c r="L725">
        <f t="shared" si="1066"/>
        <v>1</v>
      </c>
      <c r="M725">
        <f t="shared" si="1066"/>
        <v>1</v>
      </c>
      <c r="N725">
        <f t="shared" si="1066"/>
        <v>1</v>
      </c>
      <c r="O725">
        <f t="shared" si="1066"/>
        <v>1</v>
      </c>
      <c r="P725">
        <f t="shared" si="1066"/>
        <v>1</v>
      </c>
      <c r="Q725">
        <f t="shared" si="1066"/>
        <v>1</v>
      </c>
      <c r="R725">
        <f t="shared" si="1066"/>
        <v>1</v>
      </c>
      <c r="S725">
        <f t="shared" si="1066"/>
        <v>1</v>
      </c>
      <c r="T725">
        <f t="shared" si="1066"/>
        <v>1</v>
      </c>
      <c r="U725">
        <f t="shared" si="1066"/>
        <v>1</v>
      </c>
      <c r="V725">
        <f t="shared" si="1066"/>
        <v>1</v>
      </c>
      <c r="W725">
        <f t="shared" si="1066"/>
        <v>1</v>
      </c>
      <c r="X725">
        <f t="shared" si="1066"/>
        <v>1</v>
      </c>
      <c r="Y725">
        <f t="shared" si="1066"/>
        <v>1</v>
      </c>
      <c r="Z725">
        <f t="shared" si="1066"/>
        <v>1</v>
      </c>
      <c r="AA725">
        <f t="shared" si="1066"/>
        <v>1</v>
      </c>
      <c r="AB725">
        <f t="shared" si="1066"/>
        <v>1</v>
      </c>
      <c r="AC725">
        <f t="shared" si="1066"/>
        <v>1</v>
      </c>
      <c r="AD725">
        <f t="shared" si="1066"/>
        <v>1</v>
      </c>
      <c r="AE725">
        <f t="shared" si="1066"/>
        <v>1</v>
      </c>
      <c r="AF725">
        <f t="shared" si="1066"/>
        <v>1</v>
      </c>
      <c r="AG725">
        <f t="shared" si="1066"/>
        <v>1</v>
      </c>
      <c r="AH725">
        <f t="shared" ref="AH725:BH725" si="1067">(1-AH675)*(1-AH676)</f>
        <v>1</v>
      </c>
      <c r="AI725">
        <f t="shared" si="1067"/>
        <v>1</v>
      </c>
      <c r="AJ725">
        <f t="shared" si="1067"/>
        <v>1</v>
      </c>
      <c r="AK725">
        <f t="shared" si="1067"/>
        <v>1</v>
      </c>
      <c r="AL725">
        <f t="shared" si="1067"/>
        <v>1</v>
      </c>
      <c r="AM725">
        <f t="shared" si="1067"/>
        <v>0.41998559316945738</v>
      </c>
      <c r="AN725">
        <f t="shared" si="1067"/>
        <v>1</v>
      </c>
      <c r="AO725">
        <f t="shared" si="1067"/>
        <v>0.58033770905725446</v>
      </c>
      <c r="AP725">
        <f t="shared" si="1067"/>
        <v>1</v>
      </c>
      <c r="AQ725">
        <f t="shared" si="1067"/>
        <v>1</v>
      </c>
      <c r="AR725">
        <f t="shared" si="1067"/>
        <v>1</v>
      </c>
      <c r="AS725">
        <f t="shared" si="1067"/>
        <v>1</v>
      </c>
      <c r="AT725">
        <f t="shared" si="1067"/>
        <v>1</v>
      </c>
      <c r="AU725">
        <f t="shared" si="1067"/>
        <v>1</v>
      </c>
      <c r="AV725">
        <f t="shared" si="1067"/>
        <v>1</v>
      </c>
      <c r="AW725">
        <f t="shared" si="1067"/>
        <v>1</v>
      </c>
      <c r="AX725">
        <f t="shared" si="1067"/>
        <v>1</v>
      </c>
      <c r="AY725">
        <f t="shared" si="1067"/>
        <v>1</v>
      </c>
      <c r="AZ725">
        <f t="shared" si="1067"/>
        <v>1</v>
      </c>
      <c r="BA725">
        <f t="shared" si="1067"/>
        <v>1</v>
      </c>
      <c r="BB725">
        <f t="shared" si="1067"/>
        <v>1</v>
      </c>
      <c r="BC725">
        <f t="shared" si="1067"/>
        <v>1</v>
      </c>
      <c r="BD725">
        <f t="shared" si="1067"/>
        <v>1</v>
      </c>
      <c r="BE725">
        <f t="shared" si="1067"/>
        <v>1</v>
      </c>
      <c r="BF725">
        <f t="shared" si="1067"/>
        <v>1</v>
      </c>
      <c r="BG725">
        <f t="shared" si="1067"/>
        <v>1</v>
      </c>
      <c r="BH725">
        <f t="shared" si="1067"/>
        <v>1</v>
      </c>
    </row>
    <row r="726" spans="1:60" x14ac:dyDescent="0.25">
      <c r="A726" t="s">
        <v>901</v>
      </c>
      <c r="B726">
        <f t="shared" ref="B726:AG726" si="1068">1-B725-B727</f>
        <v>0</v>
      </c>
      <c r="C726">
        <f t="shared" si="1068"/>
        <v>0</v>
      </c>
      <c r="D726">
        <f t="shared" si="1068"/>
        <v>0</v>
      </c>
      <c r="E726">
        <f t="shared" si="1068"/>
        <v>0</v>
      </c>
      <c r="F726">
        <f t="shared" si="1068"/>
        <v>0</v>
      </c>
      <c r="G726">
        <f t="shared" si="1068"/>
        <v>0</v>
      </c>
      <c r="H726">
        <f t="shared" si="1068"/>
        <v>0</v>
      </c>
      <c r="I726">
        <f t="shared" si="1068"/>
        <v>0</v>
      </c>
      <c r="J726">
        <f t="shared" si="1068"/>
        <v>0</v>
      </c>
      <c r="K726">
        <f t="shared" si="1068"/>
        <v>0</v>
      </c>
      <c r="L726">
        <f t="shared" si="1068"/>
        <v>0</v>
      </c>
      <c r="M726">
        <f t="shared" si="1068"/>
        <v>0</v>
      </c>
      <c r="N726">
        <f t="shared" si="1068"/>
        <v>0</v>
      </c>
      <c r="O726">
        <f t="shared" si="1068"/>
        <v>0</v>
      </c>
      <c r="P726">
        <f t="shared" si="1068"/>
        <v>0</v>
      </c>
      <c r="Q726">
        <f t="shared" si="1068"/>
        <v>0</v>
      </c>
      <c r="R726">
        <f t="shared" si="1068"/>
        <v>0</v>
      </c>
      <c r="S726">
        <f t="shared" si="1068"/>
        <v>0</v>
      </c>
      <c r="T726">
        <f t="shared" si="1068"/>
        <v>0</v>
      </c>
      <c r="U726">
        <f t="shared" si="1068"/>
        <v>0</v>
      </c>
      <c r="V726">
        <f t="shared" si="1068"/>
        <v>0</v>
      </c>
      <c r="W726">
        <f t="shared" si="1068"/>
        <v>0</v>
      </c>
      <c r="X726">
        <f t="shared" si="1068"/>
        <v>0</v>
      </c>
      <c r="Y726">
        <f t="shared" si="1068"/>
        <v>0</v>
      </c>
      <c r="Z726">
        <f t="shared" si="1068"/>
        <v>0</v>
      </c>
      <c r="AA726">
        <f t="shared" si="1068"/>
        <v>0</v>
      </c>
      <c r="AB726">
        <f t="shared" si="1068"/>
        <v>0</v>
      </c>
      <c r="AC726">
        <f t="shared" si="1068"/>
        <v>0</v>
      </c>
      <c r="AD726">
        <f t="shared" si="1068"/>
        <v>0</v>
      </c>
      <c r="AE726">
        <f t="shared" si="1068"/>
        <v>0</v>
      </c>
      <c r="AF726">
        <f t="shared" si="1068"/>
        <v>0</v>
      </c>
      <c r="AG726">
        <f t="shared" si="1068"/>
        <v>0</v>
      </c>
      <c r="AH726">
        <f t="shared" ref="AH726:BH726" si="1069">1-AH725-AH727</f>
        <v>0</v>
      </c>
      <c r="AI726">
        <f t="shared" si="1069"/>
        <v>0</v>
      </c>
      <c r="AJ726">
        <f t="shared" si="1069"/>
        <v>0</v>
      </c>
      <c r="AK726">
        <f t="shared" si="1069"/>
        <v>0</v>
      </c>
      <c r="AL726">
        <f t="shared" si="1069"/>
        <v>0</v>
      </c>
      <c r="AM726">
        <f t="shared" si="1069"/>
        <v>0.58001440683054262</v>
      </c>
      <c r="AN726">
        <f t="shared" si="1069"/>
        <v>0</v>
      </c>
      <c r="AO726">
        <f t="shared" si="1069"/>
        <v>0.41966229094274554</v>
      </c>
      <c r="AP726">
        <f t="shared" si="1069"/>
        <v>0</v>
      </c>
      <c r="AQ726">
        <f t="shared" si="1069"/>
        <v>0</v>
      </c>
      <c r="AR726">
        <f t="shared" si="1069"/>
        <v>0</v>
      </c>
      <c r="AS726">
        <f t="shared" si="1069"/>
        <v>0</v>
      </c>
      <c r="AT726">
        <f t="shared" si="1069"/>
        <v>0</v>
      </c>
      <c r="AU726">
        <f t="shared" si="1069"/>
        <v>0</v>
      </c>
      <c r="AV726">
        <f t="shared" si="1069"/>
        <v>0</v>
      </c>
      <c r="AW726">
        <f t="shared" si="1069"/>
        <v>0</v>
      </c>
      <c r="AX726">
        <f t="shared" si="1069"/>
        <v>0</v>
      </c>
      <c r="AY726">
        <f t="shared" si="1069"/>
        <v>0</v>
      </c>
      <c r="AZ726">
        <f t="shared" si="1069"/>
        <v>0</v>
      </c>
      <c r="BA726">
        <f t="shared" si="1069"/>
        <v>0</v>
      </c>
      <c r="BB726">
        <f t="shared" si="1069"/>
        <v>0</v>
      </c>
      <c r="BC726">
        <f t="shared" si="1069"/>
        <v>0</v>
      </c>
      <c r="BD726">
        <f t="shared" si="1069"/>
        <v>0</v>
      </c>
      <c r="BE726">
        <f t="shared" si="1069"/>
        <v>0</v>
      </c>
      <c r="BF726">
        <f t="shared" si="1069"/>
        <v>0</v>
      </c>
      <c r="BG726">
        <f t="shared" si="1069"/>
        <v>0</v>
      </c>
      <c r="BH726">
        <f t="shared" si="1069"/>
        <v>0</v>
      </c>
    </row>
    <row r="727" spans="1:60" x14ac:dyDescent="0.25">
      <c r="A727" t="s">
        <v>902</v>
      </c>
      <c r="B727">
        <f t="shared" ref="B727:AG727" si="1070">B675*B676</f>
        <v>0</v>
      </c>
      <c r="C727">
        <f t="shared" si="1070"/>
        <v>0</v>
      </c>
      <c r="D727">
        <f t="shared" si="1070"/>
        <v>0</v>
      </c>
      <c r="E727">
        <f t="shared" si="1070"/>
        <v>0</v>
      </c>
      <c r="F727">
        <f t="shared" si="1070"/>
        <v>0</v>
      </c>
      <c r="G727">
        <f t="shared" si="1070"/>
        <v>0</v>
      </c>
      <c r="H727">
        <f t="shared" si="1070"/>
        <v>0</v>
      </c>
      <c r="I727">
        <f t="shared" si="1070"/>
        <v>0</v>
      </c>
      <c r="J727">
        <f t="shared" si="1070"/>
        <v>0</v>
      </c>
      <c r="K727">
        <f t="shared" si="1070"/>
        <v>0</v>
      </c>
      <c r="L727">
        <f t="shared" si="1070"/>
        <v>0</v>
      </c>
      <c r="M727">
        <f t="shared" si="1070"/>
        <v>0</v>
      </c>
      <c r="N727">
        <f t="shared" si="1070"/>
        <v>0</v>
      </c>
      <c r="O727">
        <f t="shared" si="1070"/>
        <v>0</v>
      </c>
      <c r="P727">
        <f t="shared" si="1070"/>
        <v>0</v>
      </c>
      <c r="Q727">
        <f t="shared" si="1070"/>
        <v>0</v>
      </c>
      <c r="R727">
        <f t="shared" si="1070"/>
        <v>0</v>
      </c>
      <c r="S727">
        <f t="shared" si="1070"/>
        <v>0</v>
      </c>
      <c r="T727">
        <f t="shared" si="1070"/>
        <v>0</v>
      </c>
      <c r="U727">
        <f t="shared" si="1070"/>
        <v>0</v>
      </c>
      <c r="V727">
        <f t="shared" si="1070"/>
        <v>0</v>
      </c>
      <c r="W727">
        <f t="shared" si="1070"/>
        <v>0</v>
      </c>
      <c r="X727">
        <f t="shared" si="1070"/>
        <v>0</v>
      </c>
      <c r="Y727">
        <f t="shared" si="1070"/>
        <v>0</v>
      </c>
      <c r="Z727">
        <f t="shared" si="1070"/>
        <v>0</v>
      </c>
      <c r="AA727">
        <f t="shared" si="1070"/>
        <v>0</v>
      </c>
      <c r="AB727">
        <f t="shared" si="1070"/>
        <v>0</v>
      </c>
      <c r="AC727">
        <f t="shared" si="1070"/>
        <v>0</v>
      </c>
      <c r="AD727">
        <f t="shared" si="1070"/>
        <v>0</v>
      </c>
      <c r="AE727">
        <f t="shared" si="1070"/>
        <v>0</v>
      </c>
      <c r="AF727">
        <f t="shared" si="1070"/>
        <v>0</v>
      </c>
      <c r="AG727">
        <f t="shared" si="1070"/>
        <v>0</v>
      </c>
      <c r="AH727">
        <f t="shared" ref="AH727:BH727" si="1071">AH675*AH676</f>
        <v>0</v>
      </c>
      <c r="AI727">
        <f t="shared" si="1071"/>
        <v>0</v>
      </c>
      <c r="AJ727">
        <f t="shared" si="1071"/>
        <v>0</v>
      </c>
      <c r="AK727">
        <f t="shared" si="1071"/>
        <v>0</v>
      </c>
      <c r="AL727">
        <f t="shared" si="1071"/>
        <v>0</v>
      </c>
      <c r="AM727">
        <f t="shared" si="1071"/>
        <v>0</v>
      </c>
      <c r="AN727">
        <f t="shared" si="1071"/>
        <v>0</v>
      </c>
      <c r="AO727">
        <f t="shared" si="1071"/>
        <v>0</v>
      </c>
      <c r="AP727">
        <f t="shared" si="1071"/>
        <v>0</v>
      </c>
      <c r="AQ727">
        <f t="shared" si="1071"/>
        <v>0</v>
      </c>
      <c r="AR727">
        <f t="shared" si="1071"/>
        <v>0</v>
      </c>
      <c r="AS727">
        <f t="shared" si="1071"/>
        <v>0</v>
      </c>
      <c r="AT727">
        <f t="shared" si="1071"/>
        <v>0</v>
      </c>
      <c r="AU727">
        <f t="shared" si="1071"/>
        <v>0</v>
      </c>
      <c r="AV727">
        <f t="shared" si="1071"/>
        <v>0</v>
      </c>
      <c r="AW727">
        <f t="shared" si="1071"/>
        <v>0</v>
      </c>
      <c r="AX727">
        <f t="shared" si="1071"/>
        <v>0</v>
      </c>
      <c r="AY727">
        <f t="shared" si="1071"/>
        <v>0</v>
      </c>
      <c r="AZ727">
        <f t="shared" si="1071"/>
        <v>0</v>
      </c>
      <c r="BA727">
        <f t="shared" si="1071"/>
        <v>0</v>
      </c>
      <c r="BB727">
        <f t="shared" si="1071"/>
        <v>0</v>
      </c>
      <c r="BC727">
        <f t="shared" si="1071"/>
        <v>0</v>
      </c>
      <c r="BD727">
        <f t="shared" si="1071"/>
        <v>0</v>
      </c>
      <c r="BE727">
        <f t="shared" si="1071"/>
        <v>0</v>
      </c>
      <c r="BF727">
        <f t="shared" si="1071"/>
        <v>0</v>
      </c>
      <c r="BG727">
        <f t="shared" si="1071"/>
        <v>0</v>
      </c>
      <c r="BH727">
        <f t="shared" si="1071"/>
        <v>0</v>
      </c>
    </row>
    <row r="729" spans="1:60" x14ac:dyDescent="0.25">
      <c r="A729" t="s">
        <v>903</v>
      </c>
      <c r="B729">
        <f t="shared" ref="B729:AG729" si="1072">612/45.90598679</f>
        <v>13.331594478071779</v>
      </c>
      <c r="C729">
        <f t="shared" si="1072"/>
        <v>13.331594478071779</v>
      </c>
      <c r="D729">
        <f t="shared" si="1072"/>
        <v>13.331594478071779</v>
      </c>
      <c r="E729">
        <f t="shared" si="1072"/>
        <v>13.331594478071779</v>
      </c>
      <c r="F729">
        <f t="shared" si="1072"/>
        <v>13.331594478071779</v>
      </c>
      <c r="G729">
        <f t="shared" si="1072"/>
        <v>13.331594478071779</v>
      </c>
      <c r="H729">
        <f t="shared" si="1072"/>
        <v>13.331594478071779</v>
      </c>
      <c r="I729">
        <f t="shared" si="1072"/>
        <v>13.331594478071779</v>
      </c>
      <c r="J729">
        <f t="shared" si="1072"/>
        <v>13.331594478071779</v>
      </c>
      <c r="K729">
        <f t="shared" si="1072"/>
        <v>13.331594478071779</v>
      </c>
      <c r="L729">
        <f t="shared" si="1072"/>
        <v>13.331594478071779</v>
      </c>
      <c r="M729">
        <f t="shared" si="1072"/>
        <v>13.331594478071779</v>
      </c>
      <c r="N729">
        <f t="shared" si="1072"/>
        <v>13.331594478071779</v>
      </c>
      <c r="O729">
        <f t="shared" si="1072"/>
        <v>13.331594478071779</v>
      </c>
      <c r="P729">
        <f t="shared" si="1072"/>
        <v>13.331594478071779</v>
      </c>
      <c r="Q729">
        <f t="shared" si="1072"/>
        <v>13.331594478071779</v>
      </c>
      <c r="R729">
        <f t="shared" si="1072"/>
        <v>13.331594478071779</v>
      </c>
      <c r="S729">
        <f t="shared" si="1072"/>
        <v>13.331594478071779</v>
      </c>
      <c r="T729">
        <f t="shared" si="1072"/>
        <v>13.331594478071779</v>
      </c>
      <c r="U729">
        <f t="shared" si="1072"/>
        <v>13.331594478071779</v>
      </c>
      <c r="V729">
        <f t="shared" si="1072"/>
        <v>13.331594478071779</v>
      </c>
      <c r="W729">
        <f t="shared" si="1072"/>
        <v>13.331594478071779</v>
      </c>
      <c r="X729">
        <f t="shared" si="1072"/>
        <v>13.331594478071779</v>
      </c>
      <c r="Y729">
        <f t="shared" si="1072"/>
        <v>13.331594478071779</v>
      </c>
      <c r="Z729">
        <f t="shared" si="1072"/>
        <v>13.331594478071779</v>
      </c>
      <c r="AA729">
        <f t="shared" si="1072"/>
        <v>13.331594478071779</v>
      </c>
      <c r="AB729">
        <f t="shared" si="1072"/>
        <v>13.331594478071779</v>
      </c>
      <c r="AC729">
        <f t="shared" si="1072"/>
        <v>13.331594478071779</v>
      </c>
      <c r="AD729">
        <f t="shared" si="1072"/>
        <v>13.331594478071779</v>
      </c>
      <c r="AE729">
        <f t="shared" si="1072"/>
        <v>13.331594478071779</v>
      </c>
      <c r="AF729">
        <f t="shared" si="1072"/>
        <v>13.331594478071779</v>
      </c>
      <c r="AG729">
        <f t="shared" si="1072"/>
        <v>13.331594478071779</v>
      </c>
      <c r="AH729">
        <f t="shared" ref="AH729:BH729" si="1073">612/45.90598679</f>
        <v>13.331594478071779</v>
      </c>
      <c r="AI729">
        <f t="shared" si="1073"/>
        <v>13.331594478071779</v>
      </c>
      <c r="AJ729">
        <f t="shared" si="1073"/>
        <v>13.331594478071779</v>
      </c>
      <c r="AK729">
        <f t="shared" si="1073"/>
        <v>13.331594478071779</v>
      </c>
      <c r="AL729">
        <f t="shared" si="1073"/>
        <v>13.331594478071779</v>
      </c>
      <c r="AM729">
        <f t="shared" si="1073"/>
        <v>13.331594478071779</v>
      </c>
      <c r="AN729">
        <f t="shared" si="1073"/>
        <v>13.331594478071779</v>
      </c>
      <c r="AO729">
        <f t="shared" si="1073"/>
        <v>13.331594478071779</v>
      </c>
      <c r="AP729">
        <f t="shared" si="1073"/>
        <v>13.331594478071779</v>
      </c>
      <c r="AQ729">
        <f t="shared" si="1073"/>
        <v>13.331594478071779</v>
      </c>
      <c r="AR729">
        <f t="shared" si="1073"/>
        <v>13.331594478071779</v>
      </c>
      <c r="AS729">
        <f t="shared" si="1073"/>
        <v>13.331594478071779</v>
      </c>
      <c r="AT729">
        <f t="shared" si="1073"/>
        <v>13.331594478071779</v>
      </c>
      <c r="AU729">
        <f t="shared" si="1073"/>
        <v>13.331594478071779</v>
      </c>
      <c r="AV729">
        <f t="shared" si="1073"/>
        <v>13.331594478071779</v>
      </c>
      <c r="AW729">
        <f t="shared" si="1073"/>
        <v>13.331594478071779</v>
      </c>
      <c r="AX729">
        <f t="shared" si="1073"/>
        <v>13.331594478071779</v>
      </c>
      <c r="AY729">
        <f t="shared" si="1073"/>
        <v>13.331594478071779</v>
      </c>
      <c r="AZ729">
        <f t="shared" si="1073"/>
        <v>13.331594478071779</v>
      </c>
      <c r="BA729">
        <f t="shared" si="1073"/>
        <v>13.331594478071779</v>
      </c>
      <c r="BB729">
        <f t="shared" si="1073"/>
        <v>13.331594478071779</v>
      </c>
      <c r="BC729">
        <f t="shared" si="1073"/>
        <v>13.331594478071779</v>
      </c>
      <c r="BD729">
        <f t="shared" si="1073"/>
        <v>13.331594478071779</v>
      </c>
      <c r="BE729">
        <f t="shared" si="1073"/>
        <v>13.331594478071779</v>
      </c>
      <c r="BF729">
        <f t="shared" si="1073"/>
        <v>13.331594478071779</v>
      </c>
      <c r="BG729">
        <f t="shared" si="1073"/>
        <v>13.331594478071779</v>
      </c>
      <c r="BH729">
        <f t="shared" si="1073"/>
        <v>13.331594478071779</v>
      </c>
    </row>
    <row r="730" spans="1:60" x14ac:dyDescent="0.25">
      <c r="A730" t="s">
        <v>904</v>
      </c>
      <c r="B730">
        <f t="shared" ref="B730:AG730" si="1074">MIN(B729,B721)*B725+MIN(B722,B729)*B726+MIN(B723,B729)*B727</f>
        <v>8.4286675289949216</v>
      </c>
      <c r="C730">
        <f t="shared" si="1074"/>
        <v>8.4154675289949239</v>
      </c>
      <c r="D730">
        <f t="shared" si="1074"/>
        <v>8.4286675289949216</v>
      </c>
      <c r="E730">
        <f t="shared" si="1074"/>
        <v>8.4068838778869548</v>
      </c>
      <c r="F730">
        <f t="shared" si="1074"/>
        <v>8.3981704164260123</v>
      </c>
      <c r="G730">
        <f t="shared" si="1074"/>
        <v>8.3981704164260123</v>
      </c>
      <c r="H730">
        <f t="shared" si="1074"/>
        <v>8.3981704164260123</v>
      </c>
      <c r="I730">
        <f t="shared" si="1074"/>
        <v>8.3981704164260265</v>
      </c>
      <c r="J730">
        <f t="shared" si="1074"/>
        <v>8.4286675289949216</v>
      </c>
      <c r="K730">
        <f t="shared" si="1074"/>
        <v>8.4286675289949216</v>
      </c>
      <c r="L730">
        <f t="shared" si="1074"/>
        <v>8.4286675289949216</v>
      </c>
      <c r="M730">
        <f t="shared" si="1074"/>
        <v>8.4286675289949216</v>
      </c>
      <c r="N730">
        <f t="shared" si="1074"/>
        <v>8.4286675289949216</v>
      </c>
      <c r="O730">
        <f t="shared" si="1074"/>
        <v>8.4286675289949216</v>
      </c>
      <c r="P730">
        <f t="shared" si="1074"/>
        <v>8.4286675289949216</v>
      </c>
      <c r="Q730">
        <f t="shared" si="1074"/>
        <v>8.4286675289949216</v>
      </c>
      <c r="R730">
        <f t="shared" si="1074"/>
        <v>8.4286675289949216</v>
      </c>
      <c r="S730">
        <f t="shared" si="1074"/>
        <v>8.4286675289949216</v>
      </c>
      <c r="T730">
        <f t="shared" si="1074"/>
        <v>8.4286675289949216</v>
      </c>
      <c r="U730">
        <f t="shared" si="1074"/>
        <v>13.331594478071779</v>
      </c>
      <c r="V730">
        <f t="shared" si="1074"/>
        <v>13.331594478071779</v>
      </c>
      <c r="W730">
        <f t="shared" si="1074"/>
        <v>8.4286675289949216</v>
      </c>
      <c r="X730">
        <f t="shared" si="1074"/>
        <v>8.4286675289949216</v>
      </c>
      <c r="Y730">
        <f t="shared" si="1074"/>
        <v>8.4286675289949216</v>
      </c>
      <c r="Z730">
        <f t="shared" si="1074"/>
        <v>8.4286675289949216</v>
      </c>
      <c r="AA730">
        <f t="shared" si="1074"/>
        <v>8.4286675289949216</v>
      </c>
      <c r="AB730">
        <f t="shared" si="1074"/>
        <v>8.4286675289949216</v>
      </c>
      <c r="AC730">
        <f t="shared" si="1074"/>
        <v>8.4286675289949216</v>
      </c>
      <c r="AD730">
        <f t="shared" si="1074"/>
        <v>8.4286675289949216</v>
      </c>
      <c r="AE730">
        <f t="shared" si="1074"/>
        <v>8.4286675289949216</v>
      </c>
      <c r="AF730">
        <f t="shared" si="1074"/>
        <v>8.4286675289949216</v>
      </c>
      <c r="AG730">
        <f t="shared" si="1074"/>
        <v>8.4286675289949216</v>
      </c>
      <c r="AH730">
        <f t="shared" ref="AH730:BH730" si="1075">MIN(AH729,AH721)*AH725+MIN(AH722,AH729)*AH726+MIN(AH723,AH729)*AH727</f>
        <v>8.4286675289949216</v>
      </c>
      <c r="AI730">
        <f t="shared" si="1075"/>
        <v>8.4286675289949216</v>
      </c>
      <c r="AJ730">
        <f t="shared" si="1075"/>
        <v>8.4286675289949216</v>
      </c>
      <c r="AK730">
        <f t="shared" si="1075"/>
        <v>8.4286675289949216</v>
      </c>
      <c r="AL730">
        <f t="shared" si="1075"/>
        <v>8.4286675289949216</v>
      </c>
      <c r="AM730">
        <f t="shared" si="1075"/>
        <v>7.5099247085753422</v>
      </c>
      <c r="AN730">
        <f t="shared" si="1075"/>
        <v>8.4286675289949216</v>
      </c>
      <c r="AO730">
        <f t="shared" si="1075"/>
        <v>7.7639224601416128</v>
      </c>
      <c r="AP730">
        <f t="shared" si="1075"/>
        <v>8.4286675289949216</v>
      </c>
      <c r="AQ730">
        <f t="shared" si="1075"/>
        <v>8.4286675289949216</v>
      </c>
      <c r="AR730">
        <f t="shared" si="1075"/>
        <v>8.4286675289949216</v>
      </c>
      <c r="AS730">
        <f t="shared" si="1075"/>
        <v>8.4286675289949216</v>
      </c>
      <c r="AT730">
        <f t="shared" si="1075"/>
        <v>8.4286675289949216</v>
      </c>
      <c r="AU730">
        <f t="shared" si="1075"/>
        <v>8.4286675289949216</v>
      </c>
      <c r="AV730">
        <f t="shared" si="1075"/>
        <v>8.4286675289949216</v>
      </c>
      <c r="AW730">
        <f t="shared" si="1075"/>
        <v>8.4286675289949216</v>
      </c>
      <c r="AX730">
        <f t="shared" si="1075"/>
        <v>8.4286675289949216</v>
      </c>
      <c r="AY730">
        <f t="shared" si="1075"/>
        <v>8.4286675289949216</v>
      </c>
      <c r="AZ730">
        <f t="shared" si="1075"/>
        <v>8.4286675289949216</v>
      </c>
      <c r="BA730">
        <f t="shared" si="1075"/>
        <v>8.4286675289949216</v>
      </c>
      <c r="BB730">
        <f t="shared" si="1075"/>
        <v>8.4286675289949216</v>
      </c>
      <c r="BC730">
        <f t="shared" si="1075"/>
        <v>8.4286675289949216</v>
      </c>
      <c r="BD730">
        <f t="shared" si="1075"/>
        <v>8.4286675289949216</v>
      </c>
      <c r="BE730">
        <f t="shared" si="1075"/>
        <v>8.4286675289949216</v>
      </c>
      <c r="BF730">
        <f t="shared" si="1075"/>
        <v>8.4286675289949216</v>
      </c>
      <c r="BG730">
        <f t="shared" si="1075"/>
        <v>8.4286675289949216</v>
      </c>
      <c r="BH730">
        <f t="shared" si="1075"/>
        <v>8.4286675289949216</v>
      </c>
    </row>
    <row r="732" spans="1:60" x14ac:dyDescent="0.25">
      <c r="A732" t="s">
        <v>905</v>
      </c>
      <c r="B732">
        <f t="shared" ref="B732:AG732" si="1076">300*3/250*Kings</f>
        <v>3.9600000000000004</v>
      </c>
      <c r="C732">
        <f t="shared" si="1076"/>
        <v>3.9600000000000004</v>
      </c>
      <c r="D732">
        <f t="shared" si="1076"/>
        <v>3.9600000000000004</v>
      </c>
      <c r="E732">
        <f t="shared" si="1076"/>
        <v>3.9600000000000004</v>
      </c>
      <c r="F732">
        <f t="shared" si="1076"/>
        <v>3.9600000000000004</v>
      </c>
      <c r="G732">
        <f t="shared" si="1076"/>
        <v>3.9600000000000004</v>
      </c>
      <c r="H732">
        <f t="shared" si="1076"/>
        <v>3.9600000000000004</v>
      </c>
      <c r="I732">
        <f t="shared" si="1076"/>
        <v>3.9600000000000004</v>
      </c>
      <c r="J732">
        <f t="shared" si="1076"/>
        <v>3.9600000000000004</v>
      </c>
      <c r="K732">
        <f t="shared" si="1076"/>
        <v>3.9600000000000004</v>
      </c>
      <c r="L732">
        <f t="shared" si="1076"/>
        <v>3.9600000000000004</v>
      </c>
      <c r="M732">
        <f t="shared" si="1076"/>
        <v>3.9600000000000004</v>
      </c>
      <c r="N732">
        <f t="shared" si="1076"/>
        <v>3.9600000000000004</v>
      </c>
      <c r="O732">
        <f t="shared" si="1076"/>
        <v>3.9600000000000004</v>
      </c>
      <c r="P732">
        <f t="shared" si="1076"/>
        <v>3.9600000000000004</v>
      </c>
      <c r="Q732">
        <f t="shared" si="1076"/>
        <v>3.9600000000000004</v>
      </c>
      <c r="R732">
        <f t="shared" si="1076"/>
        <v>3.9600000000000004</v>
      </c>
      <c r="S732">
        <f t="shared" si="1076"/>
        <v>3.9600000000000004</v>
      </c>
      <c r="T732">
        <f t="shared" si="1076"/>
        <v>3.9600000000000004</v>
      </c>
      <c r="U732">
        <f t="shared" si="1076"/>
        <v>3.9600000000000004</v>
      </c>
      <c r="V732">
        <f t="shared" si="1076"/>
        <v>3.9600000000000004</v>
      </c>
      <c r="W732">
        <f t="shared" si="1076"/>
        <v>3.9600000000000004</v>
      </c>
      <c r="X732">
        <f t="shared" si="1076"/>
        <v>3.9600000000000004</v>
      </c>
      <c r="Y732">
        <f t="shared" si="1076"/>
        <v>3.9600000000000004</v>
      </c>
      <c r="Z732">
        <f t="shared" si="1076"/>
        <v>3.9600000000000004</v>
      </c>
      <c r="AA732">
        <f t="shared" si="1076"/>
        <v>3.9600000000000004</v>
      </c>
      <c r="AB732">
        <f t="shared" si="1076"/>
        <v>3.9600000000000004</v>
      </c>
      <c r="AC732">
        <f t="shared" si="1076"/>
        <v>3.9600000000000004</v>
      </c>
      <c r="AD732">
        <f t="shared" si="1076"/>
        <v>3.9600000000000004</v>
      </c>
      <c r="AE732">
        <f t="shared" si="1076"/>
        <v>3.9600000000000004</v>
      </c>
      <c r="AF732">
        <f t="shared" si="1076"/>
        <v>3.9600000000000004</v>
      </c>
      <c r="AG732">
        <f t="shared" si="1076"/>
        <v>3.9600000000000004</v>
      </c>
      <c r="AH732">
        <f t="shared" ref="AH732:BH732" si="1077">300*3/250*Kings</f>
        <v>3.9600000000000004</v>
      </c>
      <c r="AI732">
        <f t="shared" si="1077"/>
        <v>3.9600000000000004</v>
      </c>
      <c r="AJ732">
        <f t="shared" si="1077"/>
        <v>3.9600000000000004</v>
      </c>
      <c r="AK732">
        <f t="shared" si="1077"/>
        <v>3.9600000000000004</v>
      </c>
      <c r="AL732">
        <f t="shared" si="1077"/>
        <v>3.9600000000000004</v>
      </c>
      <c r="AM732">
        <f t="shared" si="1077"/>
        <v>3.9600000000000004</v>
      </c>
      <c r="AN732">
        <f t="shared" si="1077"/>
        <v>3.9600000000000004</v>
      </c>
      <c r="AO732">
        <f t="shared" si="1077"/>
        <v>3.9600000000000004</v>
      </c>
      <c r="AP732">
        <f t="shared" si="1077"/>
        <v>3.9600000000000004</v>
      </c>
      <c r="AQ732">
        <f t="shared" si="1077"/>
        <v>3.9600000000000004</v>
      </c>
      <c r="AR732">
        <f t="shared" si="1077"/>
        <v>3.9600000000000004</v>
      </c>
      <c r="AS732">
        <f t="shared" si="1077"/>
        <v>3.9600000000000004</v>
      </c>
      <c r="AT732">
        <f t="shared" si="1077"/>
        <v>3.9600000000000004</v>
      </c>
      <c r="AU732">
        <f t="shared" si="1077"/>
        <v>3.9600000000000004</v>
      </c>
      <c r="AV732">
        <f t="shared" si="1077"/>
        <v>3.9600000000000004</v>
      </c>
      <c r="AW732">
        <f t="shared" si="1077"/>
        <v>3.9600000000000004</v>
      </c>
      <c r="AX732">
        <f t="shared" si="1077"/>
        <v>3.9600000000000004</v>
      </c>
      <c r="AY732">
        <f t="shared" si="1077"/>
        <v>3.9600000000000004</v>
      </c>
      <c r="AZ732">
        <f t="shared" si="1077"/>
        <v>3.9600000000000004</v>
      </c>
      <c r="BA732">
        <f t="shared" si="1077"/>
        <v>3.9600000000000004</v>
      </c>
      <c r="BB732">
        <f t="shared" si="1077"/>
        <v>3.9600000000000004</v>
      </c>
      <c r="BC732">
        <f t="shared" si="1077"/>
        <v>3.9600000000000004</v>
      </c>
      <c r="BD732">
        <f t="shared" si="1077"/>
        <v>3.9600000000000004</v>
      </c>
      <c r="BE732">
        <f t="shared" si="1077"/>
        <v>3.9600000000000004</v>
      </c>
      <c r="BF732">
        <f t="shared" si="1077"/>
        <v>3.9600000000000004</v>
      </c>
      <c r="BG732">
        <f t="shared" si="1077"/>
        <v>3.9600000000000004</v>
      </c>
      <c r="BH732">
        <f t="shared" si="1077"/>
        <v>3.9600000000000004</v>
      </c>
    </row>
    <row r="733" spans="1:60" x14ac:dyDescent="0.25">
      <c r="A733" t="s">
        <v>906</v>
      </c>
      <c r="B733">
        <f t="shared" ref="B733:AG733" si="1078">MIN(B732,B721)*B725+MIN(B722,B732)*B726+MIN(B723,B732)*B727</f>
        <v>3.9600000000000004</v>
      </c>
      <c r="C733">
        <f t="shared" si="1078"/>
        <v>3.9600000000000004</v>
      </c>
      <c r="D733">
        <f t="shared" si="1078"/>
        <v>3.9600000000000004</v>
      </c>
      <c r="E733">
        <f t="shared" si="1078"/>
        <v>3.9600000000000004</v>
      </c>
      <c r="F733">
        <f t="shared" si="1078"/>
        <v>3.9600000000000004</v>
      </c>
      <c r="G733">
        <f t="shared" si="1078"/>
        <v>3.9600000000000004</v>
      </c>
      <c r="H733">
        <f t="shared" si="1078"/>
        <v>3.9600000000000004</v>
      </c>
      <c r="I733">
        <f t="shared" si="1078"/>
        <v>3.9600000000000004</v>
      </c>
      <c r="J733">
        <f t="shared" si="1078"/>
        <v>3.9600000000000004</v>
      </c>
      <c r="K733">
        <f t="shared" si="1078"/>
        <v>3.9600000000000004</v>
      </c>
      <c r="L733">
        <f t="shared" si="1078"/>
        <v>3.9600000000000004</v>
      </c>
      <c r="M733">
        <f t="shared" si="1078"/>
        <v>3.9600000000000004</v>
      </c>
      <c r="N733">
        <f t="shared" si="1078"/>
        <v>3.9600000000000004</v>
      </c>
      <c r="O733">
        <f t="shared" si="1078"/>
        <v>3.9600000000000004</v>
      </c>
      <c r="P733">
        <f t="shared" si="1078"/>
        <v>3.9600000000000004</v>
      </c>
      <c r="Q733">
        <f t="shared" si="1078"/>
        <v>3.9600000000000004</v>
      </c>
      <c r="R733">
        <f t="shared" si="1078"/>
        <v>3.9600000000000004</v>
      </c>
      <c r="S733">
        <f t="shared" si="1078"/>
        <v>3.9600000000000004</v>
      </c>
      <c r="T733">
        <f t="shared" si="1078"/>
        <v>3.9600000000000004</v>
      </c>
      <c r="U733">
        <f t="shared" si="1078"/>
        <v>3.9600000000000004</v>
      </c>
      <c r="V733">
        <f t="shared" si="1078"/>
        <v>3.9600000000000004</v>
      </c>
      <c r="W733">
        <f t="shared" si="1078"/>
        <v>3.9600000000000004</v>
      </c>
      <c r="X733">
        <f t="shared" si="1078"/>
        <v>3.9600000000000004</v>
      </c>
      <c r="Y733">
        <f t="shared" si="1078"/>
        <v>3.9600000000000004</v>
      </c>
      <c r="Z733">
        <f t="shared" si="1078"/>
        <v>3.9600000000000004</v>
      </c>
      <c r="AA733">
        <f t="shared" si="1078"/>
        <v>3.9600000000000004</v>
      </c>
      <c r="AB733">
        <f t="shared" si="1078"/>
        <v>3.9600000000000004</v>
      </c>
      <c r="AC733">
        <f t="shared" si="1078"/>
        <v>3.9600000000000004</v>
      </c>
      <c r="AD733">
        <f t="shared" si="1078"/>
        <v>3.9600000000000004</v>
      </c>
      <c r="AE733">
        <f t="shared" si="1078"/>
        <v>3.9600000000000004</v>
      </c>
      <c r="AF733">
        <f t="shared" si="1078"/>
        <v>3.9600000000000004</v>
      </c>
      <c r="AG733">
        <f t="shared" si="1078"/>
        <v>3.9600000000000004</v>
      </c>
      <c r="AH733">
        <f t="shared" ref="AH733:BH733" si="1079">MIN(AH732,AH721)*AH725+MIN(AH722,AH732)*AH726+MIN(AH723,AH732)*AH727</f>
        <v>3.9600000000000004</v>
      </c>
      <c r="AI733">
        <f t="shared" si="1079"/>
        <v>3.9600000000000004</v>
      </c>
      <c r="AJ733">
        <f t="shared" si="1079"/>
        <v>3.9600000000000004</v>
      </c>
      <c r="AK733">
        <f t="shared" si="1079"/>
        <v>3.9600000000000004</v>
      </c>
      <c r="AL733">
        <f t="shared" si="1079"/>
        <v>3.9600000000000004</v>
      </c>
      <c r="AM733">
        <f t="shared" si="1079"/>
        <v>3.9600000000000009</v>
      </c>
      <c r="AN733">
        <f t="shared" si="1079"/>
        <v>3.9600000000000004</v>
      </c>
      <c r="AO733">
        <f t="shared" si="1079"/>
        <v>3.9600000000000009</v>
      </c>
      <c r="AP733">
        <f t="shared" si="1079"/>
        <v>3.9600000000000004</v>
      </c>
      <c r="AQ733">
        <f t="shared" si="1079"/>
        <v>3.9600000000000004</v>
      </c>
      <c r="AR733">
        <f t="shared" si="1079"/>
        <v>3.9600000000000004</v>
      </c>
      <c r="AS733">
        <f t="shared" si="1079"/>
        <v>3.9600000000000004</v>
      </c>
      <c r="AT733">
        <f t="shared" si="1079"/>
        <v>3.9600000000000004</v>
      </c>
      <c r="AU733">
        <f t="shared" si="1079"/>
        <v>3.9600000000000004</v>
      </c>
      <c r="AV733">
        <f t="shared" si="1079"/>
        <v>3.9600000000000004</v>
      </c>
      <c r="AW733">
        <f t="shared" si="1079"/>
        <v>3.9600000000000004</v>
      </c>
      <c r="AX733">
        <f t="shared" si="1079"/>
        <v>3.9600000000000004</v>
      </c>
      <c r="AY733">
        <f t="shared" si="1079"/>
        <v>3.9600000000000004</v>
      </c>
      <c r="AZ733">
        <f t="shared" si="1079"/>
        <v>3.9600000000000004</v>
      </c>
      <c r="BA733">
        <f t="shared" si="1079"/>
        <v>3.9600000000000004</v>
      </c>
      <c r="BB733">
        <f t="shared" si="1079"/>
        <v>3.9600000000000004</v>
      </c>
      <c r="BC733">
        <f t="shared" si="1079"/>
        <v>3.9600000000000004</v>
      </c>
      <c r="BD733">
        <f t="shared" si="1079"/>
        <v>3.9600000000000004</v>
      </c>
      <c r="BE733">
        <f t="shared" si="1079"/>
        <v>3.9600000000000004</v>
      </c>
      <c r="BF733">
        <f t="shared" si="1079"/>
        <v>3.9600000000000004</v>
      </c>
      <c r="BG733">
        <f t="shared" si="1079"/>
        <v>3.9600000000000004</v>
      </c>
      <c r="BH733">
        <f t="shared" si="1079"/>
        <v>3.9600000000000004</v>
      </c>
    </row>
    <row r="735" spans="1:60" x14ac:dyDescent="0.25">
      <c r="A735" t="s">
        <v>907</v>
      </c>
      <c r="B735">
        <f t="shared" ref="B735:AG735" si="1080">450*3/250*Kings</f>
        <v>5.9400000000000013</v>
      </c>
      <c r="C735">
        <f t="shared" si="1080"/>
        <v>5.9400000000000013</v>
      </c>
      <c r="D735">
        <f t="shared" si="1080"/>
        <v>5.9400000000000013</v>
      </c>
      <c r="E735">
        <f t="shared" si="1080"/>
        <v>5.9400000000000013</v>
      </c>
      <c r="F735">
        <f t="shared" si="1080"/>
        <v>5.9400000000000013</v>
      </c>
      <c r="G735">
        <f t="shared" si="1080"/>
        <v>5.9400000000000013</v>
      </c>
      <c r="H735">
        <f t="shared" si="1080"/>
        <v>5.9400000000000013</v>
      </c>
      <c r="I735">
        <f t="shared" si="1080"/>
        <v>5.9400000000000013</v>
      </c>
      <c r="J735">
        <f t="shared" si="1080"/>
        <v>5.9400000000000013</v>
      </c>
      <c r="K735">
        <f t="shared" si="1080"/>
        <v>5.9400000000000013</v>
      </c>
      <c r="L735">
        <f t="shared" si="1080"/>
        <v>5.9400000000000013</v>
      </c>
      <c r="M735">
        <f t="shared" si="1080"/>
        <v>5.9400000000000013</v>
      </c>
      <c r="N735">
        <f t="shared" si="1080"/>
        <v>5.9400000000000013</v>
      </c>
      <c r="O735">
        <f t="shared" si="1080"/>
        <v>5.9400000000000013</v>
      </c>
      <c r="P735">
        <f t="shared" si="1080"/>
        <v>5.9400000000000013</v>
      </c>
      <c r="Q735">
        <f t="shared" si="1080"/>
        <v>5.9400000000000013</v>
      </c>
      <c r="R735">
        <f t="shared" si="1080"/>
        <v>5.9400000000000013</v>
      </c>
      <c r="S735">
        <f t="shared" si="1080"/>
        <v>5.9400000000000013</v>
      </c>
      <c r="T735">
        <f t="shared" si="1080"/>
        <v>5.9400000000000013</v>
      </c>
      <c r="U735">
        <f t="shared" si="1080"/>
        <v>5.9400000000000013</v>
      </c>
      <c r="V735">
        <f t="shared" si="1080"/>
        <v>5.9400000000000013</v>
      </c>
      <c r="W735">
        <f t="shared" si="1080"/>
        <v>5.9400000000000013</v>
      </c>
      <c r="X735">
        <f t="shared" si="1080"/>
        <v>5.9400000000000013</v>
      </c>
      <c r="Y735">
        <f t="shared" si="1080"/>
        <v>5.9400000000000013</v>
      </c>
      <c r="Z735">
        <f t="shared" si="1080"/>
        <v>5.9400000000000013</v>
      </c>
      <c r="AA735">
        <f t="shared" si="1080"/>
        <v>5.9400000000000013</v>
      </c>
      <c r="AB735">
        <f t="shared" si="1080"/>
        <v>5.9400000000000013</v>
      </c>
      <c r="AC735">
        <f t="shared" si="1080"/>
        <v>5.9400000000000013</v>
      </c>
      <c r="AD735">
        <f t="shared" si="1080"/>
        <v>5.9400000000000013</v>
      </c>
      <c r="AE735">
        <f t="shared" si="1080"/>
        <v>5.9400000000000013</v>
      </c>
      <c r="AF735">
        <f t="shared" si="1080"/>
        <v>5.9400000000000013</v>
      </c>
      <c r="AG735">
        <f t="shared" si="1080"/>
        <v>5.9400000000000013</v>
      </c>
      <c r="AH735">
        <f t="shared" ref="AH735:BH735" si="1081">450*3/250*Kings</f>
        <v>5.9400000000000013</v>
      </c>
      <c r="AI735">
        <f t="shared" si="1081"/>
        <v>5.9400000000000013</v>
      </c>
      <c r="AJ735">
        <f t="shared" si="1081"/>
        <v>5.9400000000000013</v>
      </c>
      <c r="AK735">
        <f t="shared" si="1081"/>
        <v>5.9400000000000013</v>
      </c>
      <c r="AL735">
        <f t="shared" si="1081"/>
        <v>5.9400000000000013</v>
      </c>
      <c r="AM735">
        <f t="shared" si="1081"/>
        <v>5.9400000000000013</v>
      </c>
      <c r="AN735">
        <f t="shared" si="1081"/>
        <v>5.9400000000000013</v>
      </c>
      <c r="AO735">
        <f t="shared" si="1081"/>
        <v>5.9400000000000013</v>
      </c>
      <c r="AP735">
        <f t="shared" si="1081"/>
        <v>5.9400000000000013</v>
      </c>
      <c r="AQ735">
        <f t="shared" si="1081"/>
        <v>5.9400000000000013</v>
      </c>
      <c r="AR735">
        <f t="shared" si="1081"/>
        <v>5.9400000000000013</v>
      </c>
      <c r="AS735">
        <f t="shared" si="1081"/>
        <v>5.9400000000000013</v>
      </c>
      <c r="AT735">
        <f t="shared" si="1081"/>
        <v>5.9400000000000013</v>
      </c>
      <c r="AU735">
        <f t="shared" si="1081"/>
        <v>5.9400000000000013</v>
      </c>
      <c r="AV735">
        <f t="shared" si="1081"/>
        <v>5.9400000000000013</v>
      </c>
      <c r="AW735">
        <f t="shared" si="1081"/>
        <v>5.9400000000000013</v>
      </c>
      <c r="AX735">
        <f t="shared" si="1081"/>
        <v>5.9400000000000013</v>
      </c>
      <c r="AY735">
        <f t="shared" si="1081"/>
        <v>5.9400000000000013</v>
      </c>
      <c r="AZ735">
        <f t="shared" si="1081"/>
        <v>5.9400000000000013</v>
      </c>
      <c r="BA735">
        <f t="shared" si="1081"/>
        <v>5.9400000000000013</v>
      </c>
      <c r="BB735">
        <f t="shared" si="1081"/>
        <v>5.9400000000000013</v>
      </c>
      <c r="BC735">
        <f t="shared" si="1081"/>
        <v>5.9400000000000013</v>
      </c>
      <c r="BD735">
        <f t="shared" si="1081"/>
        <v>5.9400000000000013</v>
      </c>
      <c r="BE735">
        <f t="shared" si="1081"/>
        <v>5.9400000000000013</v>
      </c>
      <c r="BF735">
        <f t="shared" si="1081"/>
        <v>5.9400000000000013</v>
      </c>
      <c r="BG735">
        <f t="shared" si="1081"/>
        <v>5.9400000000000013</v>
      </c>
      <c r="BH735">
        <f t="shared" si="1081"/>
        <v>5.9400000000000013</v>
      </c>
    </row>
    <row r="736" spans="1:60" x14ac:dyDescent="0.25">
      <c r="A736" t="s">
        <v>908</v>
      </c>
      <c r="B736">
        <f t="shared" ref="B736:AG736" si="1082">MIN(B735,B721)*B725+MIN(B722,B735)*B726+MIN(B723,B735)*B727</f>
        <v>5.9400000000000013</v>
      </c>
      <c r="C736">
        <f t="shared" si="1082"/>
        <v>5.9400000000000013</v>
      </c>
      <c r="D736">
        <f t="shared" si="1082"/>
        <v>5.9400000000000013</v>
      </c>
      <c r="E736">
        <f t="shared" si="1082"/>
        <v>5.9400000000000013</v>
      </c>
      <c r="F736">
        <f t="shared" si="1082"/>
        <v>5.9400000000000013</v>
      </c>
      <c r="G736">
        <f t="shared" si="1082"/>
        <v>5.9400000000000013</v>
      </c>
      <c r="H736">
        <f t="shared" si="1082"/>
        <v>5.9400000000000013</v>
      </c>
      <c r="I736">
        <f t="shared" si="1082"/>
        <v>5.9400000000000013</v>
      </c>
      <c r="J736">
        <f t="shared" si="1082"/>
        <v>5.9400000000000013</v>
      </c>
      <c r="K736">
        <f t="shared" si="1082"/>
        <v>5.9400000000000013</v>
      </c>
      <c r="L736">
        <f t="shared" si="1082"/>
        <v>5.9400000000000013</v>
      </c>
      <c r="M736">
        <f t="shared" si="1082"/>
        <v>5.9400000000000013</v>
      </c>
      <c r="N736">
        <f t="shared" si="1082"/>
        <v>5.9400000000000013</v>
      </c>
      <c r="O736">
        <f t="shared" si="1082"/>
        <v>5.9400000000000013</v>
      </c>
      <c r="P736">
        <f t="shared" si="1082"/>
        <v>5.9400000000000013</v>
      </c>
      <c r="Q736">
        <f t="shared" si="1082"/>
        <v>5.9400000000000013</v>
      </c>
      <c r="R736">
        <f t="shared" si="1082"/>
        <v>5.9400000000000013</v>
      </c>
      <c r="S736">
        <f t="shared" si="1082"/>
        <v>5.9400000000000013</v>
      </c>
      <c r="T736">
        <f t="shared" si="1082"/>
        <v>5.9400000000000013</v>
      </c>
      <c r="U736">
        <f t="shared" si="1082"/>
        <v>5.9400000000000013</v>
      </c>
      <c r="V736">
        <f t="shared" si="1082"/>
        <v>5.9400000000000013</v>
      </c>
      <c r="W736">
        <f t="shared" si="1082"/>
        <v>5.9400000000000013</v>
      </c>
      <c r="X736">
        <f t="shared" si="1082"/>
        <v>5.9400000000000013</v>
      </c>
      <c r="Y736">
        <f t="shared" si="1082"/>
        <v>5.9400000000000013</v>
      </c>
      <c r="Z736">
        <f t="shared" si="1082"/>
        <v>5.9400000000000013</v>
      </c>
      <c r="AA736">
        <f t="shared" si="1082"/>
        <v>5.9400000000000013</v>
      </c>
      <c r="AB736">
        <f t="shared" si="1082"/>
        <v>5.9400000000000013</v>
      </c>
      <c r="AC736">
        <f t="shared" si="1082"/>
        <v>5.9400000000000013</v>
      </c>
      <c r="AD736">
        <f t="shared" si="1082"/>
        <v>5.9400000000000013</v>
      </c>
      <c r="AE736">
        <f t="shared" si="1082"/>
        <v>5.9400000000000013</v>
      </c>
      <c r="AF736">
        <f t="shared" si="1082"/>
        <v>5.9400000000000013</v>
      </c>
      <c r="AG736">
        <f t="shared" si="1082"/>
        <v>5.9400000000000013</v>
      </c>
      <c r="AH736">
        <f t="shared" ref="AH736:BH736" si="1083">MIN(AH735,AH721)*AH725+MIN(AH722,AH735)*AH726+MIN(AH723,AH735)*AH727</f>
        <v>5.9400000000000013</v>
      </c>
      <c r="AI736">
        <f t="shared" si="1083"/>
        <v>5.9400000000000013</v>
      </c>
      <c r="AJ736">
        <f t="shared" si="1083"/>
        <v>5.9400000000000013</v>
      </c>
      <c r="AK736">
        <f t="shared" si="1083"/>
        <v>5.9400000000000013</v>
      </c>
      <c r="AL736">
        <f t="shared" si="1083"/>
        <v>5.9400000000000013</v>
      </c>
      <c r="AM736">
        <f t="shared" si="1083"/>
        <v>5.9400000000000013</v>
      </c>
      <c r="AN736">
        <f t="shared" si="1083"/>
        <v>5.9400000000000013</v>
      </c>
      <c r="AO736">
        <f t="shared" si="1083"/>
        <v>5.9400000000000013</v>
      </c>
      <c r="AP736">
        <f t="shared" si="1083"/>
        <v>5.9400000000000013</v>
      </c>
      <c r="AQ736">
        <f t="shared" si="1083"/>
        <v>5.9400000000000013</v>
      </c>
      <c r="AR736">
        <f t="shared" si="1083"/>
        <v>5.9400000000000013</v>
      </c>
      <c r="AS736">
        <f t="shared" si="1083"/>
        <v>5.9400000000000013</v>
      </c>
      <c r="AT736">
        <f t="shared" si="1083"/>
        <v>5.9400000000000013</v>
      </c>
      <c r="AU736">
        <f t="shared" si="1083"/>
        <v>5.9400000000000013</v>
      </c>
      <c r="AV736">
        <f t="shared" si="1083"/>
        <v>5.9400000000000013</v>
      </c>
      <c r="AW736">
        <f t="shared" si="1083"/>
        <v>5.9400000000000013</v>
      </c>
      <c r="AX736">
        <f t="shared" si="1083"/>
        <v>5.9400000000000013</v>
      </c>
      <c r="AY736">
        <f t="shared" si="1083"/>
        <v>5.9400000000000013</v>
      </c>
      <c r="AZ736">
        <f t="shared" si="1083"/>
        <v>5.9400000000000013</v>
      </c>
      <c r="BA736">
        <f t="shared" si="1083"/>
        <v>5.9400000000000013</v>
      </c>
      <c r="BB736">
        <f t="shared" si="1083"/>
        <v>5.9400000000000013</v>
      </c>
      <c r="BC736">
        <f t="shared" si="1083"/>
        <v>5.9400000000000013</v>
      </c>
      <c r="BD736">
        <f t="shared" si="1083"/>
        <v>5.9400000000000013</v>
      </c>
      <c r="BE736">
        <f t="shared" si="1083"/>
        <v>5.9400000000000013</v>
      </c>
      <c r="BF736">
        <f t="shared" si="1083"/>
        <v>5.9400000000000013</v>
      </c>
      <c r="BG736">
        <f t="shared" si="1083"/>
        <v>5.9400000000000013</v>
      </c>
      <c r="BH736">
        <f t="shared" si="1083"/>
        <v>5.9400000000000013</v>
      </c>
    </row>
    <row r="738" spans="1:60" x14ac:dyDescent="0.25">
      <c r="A738" t="s">
        <v>909</v>
      </c>
      <c r="B738">
        <f t="shared" ref="B738:AG738" si="1084">510*3/250*Kings</f>
        <v>6.7320000000000011</v>
      </c>
      <c r="C738">
        <f t="shared" si="1084"/>
        <v>6.7320000000000011</v>
      </c>
      <c r="D738">
        <f t="shared" si="1084"/>
        <v>6.7320000000000011</v>
      </c>
      <c r="E738">
        <f t="shared" si="1084"/>
        <v>6.7320000000000011</v>
      </c>
      <c r="F738">
        <f t="shared" si="1084"/>
        <v>6.7320000000000011</v>
      </c>
      <c r="G738">
        <f t="shared" si="1084"/>
        <v>6.7320000000000011</v>
      </c>
      <c r="H738">
        <f t="shared" si="1084"/>
        <v>6.7320000000000011</v>
      </c>
      <c r="I738">
        <f t="shared" si="1084"/>
        <v>6.7320000000000011</v>
      </c>
      <c r="J738">
        <f t="shared" si="1084"/>
        <v>6.7320000000000011</v>
      </c>
      <c r="K738">
        <f t="shared" si="1084"/>
        <v>6.7320000000000011</v>
      </c>
      <c r="L738">
        <f t="shared" si="1084"/>
        <v>6.7320000000000011</v>
      </c>
      <c r="M738">
        <f t="shared" si="1084"/>
        <v>6.7320000000000011</v>
      </c>
      <c r="N738">
        <f t="shared" si="1084"/>
        <v>6.7320000000000011</v>
      </c>
      <c r="O738">
        <f t="shared" si="1084"/>
        <v>6.7320000000000011</v>
      </c>
      <c r="P738">
        <f t="shared" si="1084"/>
        <v>6.7320000000000011</v>
      </c>
      <c r="Q738">
        <f t="shared" si="1084"/>
        <v>6.7320000000000011</v>
      </c>
      <c r="R738">
        <f t="shared" si="1084"/>
        <v>6.7320000000000011</v>
      </c>
      <c r="S738">
        <f t="shared" si="1084"/>
        <v>6.7320000000000011</v>
      </c>
      <c r="T738">
        <f t="shared" si="1084"/>
        <v>6.7320000000000011</v>
      </c>
      <c r="U738">
        <f t="shared" si="1084"/>
        <v>6.7320000000000011</v>
      </c>
      <c r="V738">
        <f t="shared" si="1084"/>
        <v>6.7320000000000011</v>
      </c>
      <c r="W738">
        <f t="shared" si="1084"/>
        <v>6.7320000000000011</v>
      </c>
      <c r="X738">
        <f t="shared" si="1084"/>
        <v>6.7320000000000011</v>
      </c>
      <c r="Y738">
        <f t="shared" si="1084"/>
        <v>6.7320000000000011</v>
      </c>
      <c r="Z738">
        <f t="shared" si="1084"/>
        <v>6.7320000000000011</v>
      </c>
      <c r="AA738">
        <f t="shared" si="1084"/>
        <v>6.7320000000000011</v>
      </c>
      <c r="AB738">
        <f t="shared" si="1084"/>
        <v>6.7320000000000011</v>
      </c>
      <c r="AC738">
        <f t="shared" si="1084"/>
        <v>6.7320000000000011</v>
      </c>
      <c r="AD738">
        <f t="shared" si="1084"/>
        <v>6.7320000000000011</v>
      </c>
      <c r="AE738">
        <f t="shared" si="1084"/>
        <v>6.7320000000000011</v>
      </c>
      <c r="AF738">
        <f t="shared" si="1084"/>
        <v>6.7320000000000011</v>
      </c>
      <c r="AG738">
        <f t="shared" si="1084"/>
        <v>6.7320000000000011</v>
      </c>
      <c r="AH738">
        <f t="shared" ref="AH738:BH738" si="1085">510*3/250*Kings</f>
        <v>6.7320000000000011</v>
      </c>
      <c r="AI738">
        <f t="shared" si="1085"/>
        <v>6.7320000000000011</v>
      </c>
      <c r="AJ738">
        <f t="shared" si="1085"/>
        <v>6.7320000000000011</v>
      </c>
      <c r="AK738">
        <f t="shared" si="1085"/>
        <v>6.7320000000000011</v>
      </c>
      <c r="AL738">
        <f t="shared" si="1085"/>
        <v>6.7320000000000011</v>
      </c>
      <c r="AM738">
        <f t="shared" si="1085"/>
        <v>6.7320000000000011</v>
      </c>
      <c r="AN738">
        <f t="shared" si="1085"/>
        <v>6.7320000000000011</v>
      </c>
      <c r="AO738">
        <f t="shared" si="1085"/>
        <v>6.7320000000000011</v>
      </c>
      <c r="AP738">
        <f t="shared" si="1085"/>
        <v>6.7320000000000011</v>
      </c>
      <c r="AQ738">
        <f t="shared" si="1085"/>
        <v>6.7320000000000011</v>
      </c>
      <c r="AR738">
        <f t="shared" si="1085"/>
        <v>6.7320000000000011</v>
      </c>
      <c r="AS738">
        <f t="shared" si="1085"/>
        <v>6.7320000000000011</v>
      </c>
      <c r="AT738">
        <f t="shared" si="1085"/>
        <v>6.7320000000000011</v>
      </c>
      <c r="AU738">
        <f t="shared" si="1085"/>
        <v>6.7320000000000011</v>
      </c>
      <c r="AV738">
        <f t="shared" si="1085"/>
        <v>6.7320000000000011</v>
      </c>
      <c r="AW738">
        <f t="shared" si="1085"/>
        <v>6.7320000000000011</v>
      </c>
      <c r="AX738">
        <f t="shared" si="1085"/>
        <v>6.7320000000000011</v>
      </c>
      <c r="AY738">
        <f t="shared" si="1085"/>
        <v>6.7320000000000011</v>
      </c>
      <c r="AZ738">
        <f t="shared" si="1085"/>
        <v>6.7320000000000011</v>
      </c>
      <c r="BA738">
        <f t="shared" si="1085"/>
        <v>6.7320000000000011</v>
      </c>
      <c r="BB738">
        <f t="shared" si="1085"/>
        <v>6.7320000000000011</v>
      </c>
      <c r="BC738">
        <f t="shared" si="1085"/>
        <v>6.7320000000000011</v>
      </c>
      <c r="BD738">
        <f t="shared" si="1085"/>
        <v>6.7320000000000011</v>
      </c>
      <c r="BE738">
        <f t="shared" si="1085"/>
        <v>6.7320000000000011</v>
      </c>
      <c r="BF738">
        <f t="shared" si="1085"/>
        <v>6.7320000000000011</v>
      </c>
      <c r="BG738">
        <f t="shared" si="1085"/>
        <v>6.7320000000000011</v>
      </c>
      <c r="BH738">
        <f t="shared" si="1085"/>
        <v>6.7320000000000011</v>
      </c>
    </row>
    <row r="739" spans="1:60" x14ac:dyDescent="0.25">
      <c r="A739" t="s">
        <v>910</v>
      </c>
      <c r="B739">
        <f t="shared" ref="B739:AG739" si="1086">MIN(B738,B721)*B725+MIN(B722,B738)*B726+MIN(B723,B738)*B727</f>
        <v>6.7320000000000011</v>
      </c>
      <c r="C739">
        <f t="shared" si="1086"/>
        <v>6.7320000000000011</v>
      </c>
      <c r="D739">
        <f t="shared" si="1086"/>
        <v>6.7320000000000011</v>
      </c>
      <c r="E739">
        <f t="shared" si="1086"/>
        <v>6.7320000000000011</v>
      </c>
      <c r="F739">
        <f t="shared" si="1086"/>
        <v>6.7320000000000011</v>
      </c>
      <c r="G739">
        <f t="shared" si="1086"/>
        <v>6.7320000000000011</v>
      </c>
      <c r="H739">
        <f t="shared" si="1086"/>
        <v>6.7320000000000011</v>
      </c>
      <c r="I739">
        <f t="shared" si="1086"/>
        <v>6.7320000000000011</v>
      </c>
      <c r="J739">
        <f t="shared" si="1086"/>
        <v>6.7320000000000011</v>
      </c>
      <c r="K739">
        <f t="shared" si="1086"/>
        <v>6.7320000000000011</v>
      </c>
      <c r="L739">
        <f t="shared" si="1086"/>
        <v>6.7320000000000011</v>
      </c>
      <c r="M739">
        <f t="shared" si="1086"/>
        <v>6.7320000000000011</v>
      </c>
      <c r="N739">
        <f t="shared" si="1086"/>
        <v>6.7320000000000011</v>
      </c>
      <c r="O739">
        <f t="shared" si="1086"/>
        <v>6.7320000000000011</v>
      </c>
      <c r="P739">
        <f t="shared" si="1086"/>
        <v>6.7320000000000011</v>
      </c>
      <c r="Q739">
        <f t="shared" si="1086"/>
        <v>6.7320000000000011</v>
      </c>
      <c r="R739">
        <f t="shared" si="1086"/>
        <v>6.7320000000000011</v>
      </c>
      <c r="S739">
        <f t="shared" si="1086"/>
        <v>6.7320000000000011</v>
      </c>
      <c r="T739">
        <f t="shared" si="1086"/>
        <v>6.7320000000000011</v>
      </c>
      <c r="U739">
        <f t="shared" si="1086"/>
        <v>6.7320000000000011</v>
      </c>
      <c r="V739">
        <f t="shared" si="1086"/>
        <v>6.7320000000000011</v>
      </c>
      <c r="W739">
        <f t="shared" si="1086"/>
        <v>6.7320000000000011</v>
      </c>
      <c r="X739">
        <f t="shared" si="1086"/>
        <v>6.7320000000000011</v>
      </c>
      <c r="Y739">
        <f t="shared" si="1086"/>
        <v>6.7320000000000011</v>
      </c>
      <c r="Z739">
        <f t="shared" si="1086"/>
        <v>6.7320000000000011</v>
      </c>
      <c r="AA739">
        <f t="shared" si="1086"/>
        <v>6.7320000000000011</v>
      </c>
      <c r="AB739">
        <f t="shared" si="1086"/>
        <v>6.7320000000000011</v>
      </c>
      <c r="AC739">
        <f t="shared" si="1086"/>
        <v>6.7320000000000011</v>
      </c>
      <c r="AD739">
        <f t="shared" si="1086"/>
        <v>6.7320000000000011</v>
      </c>
      <c r="AE739">
        <f t="shared" si="1086"/>
        <v>6.7320000000000011</v>
      </c>
      <c r="AF739">
        <f t="shared" si="1086"/>
        <v>6.7320000000000011</v>
      </c>
      <c r="AG739">
        <f t="shared" si="1086"/>
        <v>6.7320000000000011</v>
      </c>
      <c r="AH739">
        <f t="shared" ref="AH739:BH739" si="1087">MIN(AH738,AH721)*AH725+MIN(AH722,AH738)*AH726+MIN(AH723,AH738)*AH727</f>
        <v>6.7320000000000011</v>
      </c>
      <c r="AI739">
        <f t="shared" si="1087"/>
        <v>6.7320000000000011</v>
      </c>
      <c r="AJ739">
        <f t="shared" si="1087"/>
        <v>6.7320000000000011</v>
      </c>
      <c r="AK739">
        <f t="shared" si="1087"/>
        <v>6.7320000000000011</v>
      </c>
      <c r="AL739">
        <f t="shared" si="1087"/>
        <v>6.7320000000000011</v>
      </c>
      <c r="AM739">
        <f t="shared" si="1087"/>
        <v>6.7320000000000011</v>
      </c>
      <c r="AN739">
        <f t="shared" si="1087"/>
        <v>6.7320000000000011</v>
      </c>
      <c r="AO739">
        <f t="shared" si="1087"/>
        <v>6.7320000000000011</v>
      </c>
      <c r="AP739">
        <f t="shared" si="1087"/>
        <v>6.7320000000000011</v>
      </c>
      <c r="AQ739">
        <f t="shared" si="1087"/>
        <v>6.7320000000000011</v>
      </c>
      <c r="AR739">
        <f t="shared" si="1087"/>
        <v>6.7320000000000011</v>
      </c>
      <c r="AS739">
        <f t="shared" si="1087"/>
        <v>6.7320000000000011</v>
      </c>
      <c r="AT739">
        <f t="shared" si="1087"/>
        <v>6.7320000000000011</v>
      </c>
      <c r="AU739">
        <f t="shared" si="1087"/>
        <v>6.7320000000000011</v>
      </c>
      <c r="AV739">
        <f t="shared" si="1087"/>
        <v>6.7320000000000011</v>
      </c>
      <c r="AW739">
        <f t="shared" si="1087"/>
        <v>6.7320000000000011</v>
      </c>
      <c r="AX739">
        <f t="shared" si="1087"/>
        <v>6.7320000000000011</v>
      </c>
      <c r="AY739">
        <f t="shared" si="1087"/>
        <v>6.7320000000000011</v>
      </c>
      <c r="AZ739">
        <f t="shared" si="1087"/>
        <v>6.7320000000000011</v>
      </c>
      <c r="BA739">
        <f t="shared" si="1087"/>
        <v>6.7320000000000011</v>
      </c>
      <c r="BB739">
        <f t="shared" si="1087"/>
        <v>6.7320000000000011</v>
      </c>
      <c r="BC739">
        <f t="shared" si="1087"/>
        <v>6.7320000000000011</v>
      </c>
      <c r="BD739">
        <f t="shared" si="1087"/>
        <v>6.7320000000000011</v>
      </c>
      <c r="BE739">
        <f t="shared" si="1087"/>
        <v>6.7320000000000011</v>
      </c>
      <c r="BF739">
        <f t="shared" si="1087"/>
        <v>6.7320000000000011</v>
      </c>
      <c r="BG739">
        <f t="shared" si="1087"/>
        <v>6.7320000000000011</v>
      </c>
      <c r="BH739">
        <f t="shared" si="1087"/>
        <v>6.7320000000000011</v>
      </c>
    </row>
    <row r="741" spans="1:60" x14ac:dyDescent="0.25">
      <c r="A741" t="s">
        <v>911</v>
      </c>
      <c r="B741">
        <f t="shared" ref="B741:AG741" si="1088">600*3/250*Kings</f>
        <v>7.9200000000000008</v>
      </c>
      <c r="C741">
        <f t="shared" si="1088"/>
        <v>7.9200000000000008</v>
      </c>
      <c r="D741">
        <f t="shared" si="1088"/>
        <v>7.9200000000000008</v>
      </c>
      <c r="E741">
        <f t="shared" si="1088"/>
        <v>7.9200000000000008</v>
      </c>
      <c r="F741">
        <f t="shared" si="1088"/>
        <v>7.9200000000000008</v>
      </c>
      <c r="G741">
        <f t="shared" si="1088"/>
        <v>7.9200000000000008</v>
      </c>
      <c r="H741">
        <f t="shared" si="1088"/>
        <v>7.9200000000000008</v>
      </c>
      <c r="I741">
        <f t="shared" si="1088"/>
        <v>7.9200000000000008</v>
      </c>
      <c r="J741">
        <f t="shared" si="1088"/>
        <v>7.9200000000000008</v>
      </c>
      <c r="K741">
        <f t="shared" si="1088"/>
        <v>7.9200000000000008</v>
      </c>
      <c r="L741">
        <f t="shared" si="1088"/>
        <v>7.9200000000000008</v>
      </c>
      <c r="M741">
        <f t="shared" si="1088"/>
        <v>7.9200000000000008</v>
      </c>
      <c r="N741">
        <f t="shared" si="1088"/>
        <v>7.9200000000000008</v>
      </c>
      <c r="O741">
        <f t="shared" si="1088"/>
        <v>7.9200000000000008</v>
      </c>
      <c r="P741">
        <f t="shared" si="1088"/>
        <v>7.9200000000000008</v>
      </c>
      <c r="Q741">
        <f t="shared" si="1088"/>
        <v>7.9200000000000008</v>
      </c>
      <c r="R741">
        <f t="shared" si="1088"/>
        <v>7.9200000000000008</v>
      </c>
      <c r="S741">
        <f t="shared" si="1088"/>
        <v>7.9200000000000008</v>
      </c>
      <c r="T741">
        <f t="shared" si="1088"/>
        <v>7.9200000000000008</v>
      </c>
      <c r="U741">
        <f t="shared" si="1088"/>
        <v>7.9200000000000008</v>
      </c>
      <c r="V741">
        <f t="shared" si="1088"/>
        <v>7.9200000000000008</v>
      </c>
      <c r="W741">
        <f t="shared" si="1088"/>
        <v>7.9200000000000008</v>
      </c>
      <c r="X741">
        <f t="shared" si="1088"/>
        <v>7.9200000000000008</v>
      </c>
      <c r="Y741">
        <f t="shared" si="1088"/>
        <v>7.9200000000000008</v>
      </c>
      <c r="Z741">
        <f t="shared" si="1088"/>
        <v>7.9200000000000008</v>
      </c>
      <c r="AA741">
        <f t="shared" si="1088"/>
        <v>7.9200000000000008</v>
      </c>
      <c r="AB741">
        <f t="shared" si="1088"/>
        <v>7.9200000000000008</v>
      </c>
      <c r="AC741">
        <f t="shared" si="1088"/>
        <v>7.9200000000000008</v>
      </c>
      <c r="AD741">
        <f t="shared" si="1088"/>
        <v>7.9200000000000008</v>
      </c>
      <c r="AE741">
        <f t="shared" si="1088"/>
        <v>7.9200000000000008</v>
      </c>
      <c r="AF741">
        <f t="shared" si="1088"/>
        <v>7.9200000000000008</v>
      </c>
      <c r="AG741">
        <f t="shared" si="1088"/>
        <v>7.9200000000000008</v>
      </c>
      <c r="AH741">
        <f t="shared" ref="AH741:BH741" si="1089">600*3/250*Kings</f>
        <v>7.9200000000000008</v>
      </c>
      <c r="AI741">
        <f t="shared" si="1089"/>
        <v>7.9200000000000008</v>
      </c>
      <c r="AJ741">
        <f t="shared" si="1089"/>
        <v>7.9200000000000008</v>
      </c>
      <c r="AK741">
        <f t="shared" si="1089"/>
        <v>7.9200000000000008</v>
      </c>
      <c r="AL741">
        <f t="shared" si="1089"/>
        <v>7.9200000000000008</v>
      </c>
      <c r="AM741">
        <f t="shared" si="1089"/>
        <v>7.9200000000000008</v>
      </c>
      <c r="AN741">
        <f t="shared" si="1089"/>
        <v>7.9200000000000008</v>
      </c>
      <c r="AO741">
        <f t="shared" si="1089"/>
        <v>7.9200000000000008</v>
      </c>
      <c r="AP741">
        <f t="shared" si="1089"/>
        <v>7.9200000000000008</v>
      </c>
      <c r="AQ741">
        <f t="shared" si="1089"/>
        <v>7.9200000000000008</v>
      </c>
      <c r="AR741">
        <f t="shared" si="1089"/>
        <v>7.9200000000000008</v>
      </c>
      <c r="AS741">
        <f t="shared" si="1089"/>
        <v>7.9200000000000008</v>
      </c>
      <c r="AT741">
        <f t="shared" si="1089"/>
        <v>7.9200000000000008</v>
      </c>
      <c r="AU741">
        <f t="shared" si="1089"/>
        <v>7.9200000000000008</v>
      </c>
      <c r="AV741">
        <f t="shared" si="1089"/>
        <v>7.9200000000000008</v>
      </c>
      <c r="AW741">
        <f t="shared" si="1089"/>
        <v>7.9200000000000008</v>
      </c>
      <c r="AX741">
        <f t="shared" si="1089"/>
        <v>7.9200000000000008</v>
      </c>
      <c r="AY741">
        <f t="shared" si="1089"/>
        <v>7.9200000000000008</v>
      </c>
      <c r="AZ741">
        <f t="shared" si="1089"/>
        <v>7.9200000000000008</v>
      </c>
      <c r="BA741">
        <f t="shared" si="1089"/>
        <v>7.9200000000000008</v>
      </c>
      <c r="BB741">
        <f t="shared" si="1089"/>
        <v>7.9200000000000008</v>
      </c>
      <c r="BC741">
        <f t="shared" si="1089"/>
        <v>7.9200000000000008</v>
      </c>
      <c r="BD741">
        <f t="shared" si="1089"/>
        <v>7.9200000000000008</v>
      </c>
      <c r="BE741">
        <f t="shared" si="1089"/>
        <v>7.9200000000000008</v>
      </c>
      <c r="BF741">
        <f t="shared" si="1089"/>
        <v>7.9200000000000008</v>
      </c>
      <c r="BG741">
        <f t="shared" si="1089"/>
        <v>7.9200000000000008</v>
      </c>
      <c r="BH741">
        <f t="shared" si="1089"/>
        <v>7.9200000000000008</v>
      </c>
    </row>
    <row r="742" spans="1:60" x14ac:dyDescent="0.25">
      <c r="A742" t="s">
        <v>912</v>
      </c>
      <c r="B742">
        <f t="shared" ref="B742:AG742" si="1090">MIN(B741,B721)*B725+MIN(B722,B741)*B726+MIN(B723,B741)*B727</f>
        <v>7.9200000000000008</v>
      </c>
      <c r="C742">
        <f t="shared" si="1090"/>
        <v>7.9200000000000008</v>
      </c>
      <c r="D742">
        <f t="shared" si="1090"/>
        <v>7.9200000000000008</v>
      </c>
      <c r="E742">
        <f t="shared" si="1090"/>
        <v>7.9200000000000008</v>
      </c>
      <c r="F742">
        <f t="shared" si="1090"/>
        <v>7.9200000000000008</v>
      </c>
      <c r="G742">
        <f t="shared" si="1090"/>
        <v>7.9200000000000008</v>
      </c>
      <c r="H742">
        <f t="shared" si="1090"/>
        <v>7.9200000000000008</v>
      </c>
      <c r="I742">
        <f t="shared" si="1090"/>
        <v>7.9200000000000008</v>
      </c>
      <c r="J742">
        <f t="shared" si="1090"/>
        <v>7.9200000000000008</v>
      </c>
      <c r="K742">
        <f t="shared" si="1090"/>
        <v>7.9200000000000008</v>
      </c>
      <c r="L742">
        <f t="shared" si="1090"/>
        <v>7.9200000000000008</v>
      </c>
      <c r="M742">
        <f t="shared" si="1090"/>
        <v>7.9200000000000008</v>
      </c>
      <c r="N742">
        <f t="shared" si="1090"/>
        <v>7.9200000000000008</v>
      </c>
      <c r="O742">
        <f t="shared" si="1090"/>
        <v>7.9200000000000008</v>
      </c>
      <c r="P742">
        <f t="shared" si="1090"/>
        <v>7.9200000000000008</v>
      </c>
      <c r="Q742">
        <f t="shared" si="1090"/>
        <v>7.9200000000000008</v>
      </c>
      <c r="R742">
        <f t="shared" si="1090"/>
        <v>7.9200000000000008</v>
      </c>
      <c r="S742">
        <f t="shared" si="1090"/>
        <v>7.9200000000000008</v>
      </c>
      <c r="T742">
        <f t="shared" si="1090"/>
        <v>7.9200000000000008</v>
      </c>
      <c r="U742">
        <f t="shared" si="1090"/>
        <v>7.9200000000000008</v>
      </c>
      <c r="V742">
        <f t="shared" si="1090"/>
        <v>7.9200000000000008</v>
      </c>
      <c r="W742">
        <f t="shared" si="1090"/>
        <v>7.9200000000000008</v>
      </c>
      <c r="X742">
        <f t="shared" si="1090"/>
        <v>7.9200000000000008</v>
      </c>
      <c r="Y742">
        <f t="shared" si="1090"/>
        <v>7.9200000000000008</v>
      </c>
      <c r="Z742">
        <f t="shared" si="1090"/>
        <v>7.9200000000000008</v>
      </c>
      <c r="AA742">
        <f t="shared" si="1090"/>
        <v>7.9200000000000008</v>
      </c>
      <c r="AB742">
        <f t="shared" si="1090"/>
        <v>7.9200000000000008</v>
      </c>
      <c r="AC742">
        <f t="shared" si="1090"/>
        <v>7.9200000000000008</v>
      </c>
      <c r="AD742">
        <f t="shared" si="1090"/>
        <v>7.9200000000000008</v>
      </c>
      <c r="AE742">
        <f t="shared" si="1090"/>
        <v>7.9200000000000008</v>
      </c>
      <c r="AF742">
        <f t="shared" si="1090"/>
        <v>7.9200000000000008</v>
      </c>
      <c r="AG742">
        <f t="shared" si="1090"/>
        <v>7.9200000000000008</v>
      </c>
      <c r="AH742">
        <f t="shared" ref="AH742:BH742" si="1091">MIN(AH741,AH721)*AH725+MIN(AH722,AH741)*AH726+MIN(AH723,AH741)*AH727</f>
        <v>7.9200000000000008</v>
      </c>
      <c r="AI742">
        <f t="shared" si="1091"/>
        <v>7.9200000000000008</v>
      </c>
      <c r="AJ742">
        <f t="shared" si="1091"/>
        <v>7.9200000000000008</v>
      </c>
      <c r="AK742">
        <f t="shared" si="1091"/>
        <v>7.9200000000000008</v>
      </c>
      <c r="AL742">
        <f t="shared" si="1091"/>
        <v>7.9200000000000008</v>
      </c>
      <c r="AM742">
        <f t="shared" si="1091"/>
        <v>7.2962916746843689</v>
      </c>
      <c r="AN742">
        <f t="shared" si="1091"/>
        <v>7.9200000000000008</v>
      </c>
      <c r="AO742">
        <f t="shared" si="1091"/>
        <v>7.4687235116928861</v>
      </c>
      <c r="AP742">
        <f t="shared" si="1091"/>
        <v>7.9200000000000008</v>
      </c>
      <c r="AQ742">
        <f t="shared" si="1091"/>
        <v>7.9200000000000008</v>
      </c>
      <c r="AR742">
        <f t="shared" si="1091"/>
        <v>7.9200000000000008</v>
      </c>
      <c r="AS742">
        <f t="shared" si="1091"/>
        <v>7.9200000000000008</v>
      </c>
      <c r="AT742">
        <f t="shared" si="1091"/>
        <v>7.9200000000000008</v>
      </c>
      <c r="AU742">
        <f t="shared" si="1091"/>
        <v>7.9200000000000008</v>
      </c>
      <c r="AV742">
        <f t="shared" si="1091"/>
        <v>7.9200000000000008</v>
      </c>
      <c r="AW742">
        <f t="shared" si="1091"/>
        <v>7.9200000000000008</v>
      </c>
      <c r="AX742">
        <f t="shared" si="1091"/>
        <v>7.9200000000000008</v>
      </c>
      <c r="AY742">
        <f t="shared" si="1091"/>
        <v>7.9200000000000008</v>
      </c>
      <c r="AZ742">
        <f t="shared" si="1091"/>
        <v>7.9200000000000008</v>
      </c>
      <c r="BA742">
        <f t="shared" si="1091"/>
        <v>7.9200000000000008</v>
      </c>
      <c r="BB742">
        <f t="shared" si="1091"/>
        <v>7.9200000000000008</v>
      </c>
      <c r="BC742">
        <f t="shared" si="1091"/>
        <v>7.9200000000000008</v>
      </c>
      <c r="BD742">
        <f t="shared" si="1091"/>
        <v>7.9200000000000008</v>
      </c>
      <c r="BE742">
        <f t="shared" si="1091"/>
        <v>7.9200000000000008</v>
      </c>
      <c r="BF742">
        <f t="shared" si="1091"/>
        <v>7.9200000000000008</v>
      </c>
      <c r="BG742">
        <f t="shared" si="1091"/>
        <v>7.9200000000000008</v>
      </c>
      <c r="BH742">
        <f t="shared" si="1091"/>
        <v>7.9200000000000008</v>
      </c>
    </row>
    <row r="744" spans="1:60" x14ac:dyDescent="0.25">
      <c r="A744" t="s">
        <v>913</v>
      </c>
      <c r="B744">
        <f t="shared" ref="B744:AG744" si="1092">700*3/250*Kings</f>
        <v>9.240000000000002</v>
      </c>
      <c r="C744">
        <f t="shared" si="1092"/>
        <v>9.240000000000002</v>
      </c>
      <c r="D744">
        <f t="shared" si="1092"/>
        <v>9.240000000000002</v>
      </c>
      <c r="E744">
        <f t="shared" si="1092"/>
        <v>9.240000000000002</v>
      </c>
      <c r="F744">
        <f t="shared" si="1092"/>
        <v>9.240000000000002</v>
      </c>
      <c r="G744">
        <f t="shared" si="1092"/>
        <v>9.240000000000002</v>
      </c>
      <c r="H744">
        <f t="shared" si="1092"/>
        <v>9.240000000000002</v>
      </c>
      <c r="I744">
        <f t="shared" si="1092"/>
        <v>9.240000000000002</v>
      </c>
      <c r="J744">
        <f t="shared" si="1092"/>
        <v>9.240000000000002</v>
      </c>
      <c r="K744">
        <f t="shared" si="1092"/>
        <v>9.240000000000002</v>
      </c>
      <c r="L744">
        <f t="shared" si="1092"/>
        <v>9.240000000000002</v>
      </c>
      <c r="M744">
        <f t="shared" si="1092"/>
        <v>9.240000000000002</v>
      </c>
      <c r="N744">
        <f t="shared" si="1092"/>
        <v>9.240000000000002</v>
      </c>
      <c r="O744">
        <f t="shared" si="1092"/>
        <v>9.240000000000002</v>
      </c>
      <c r="P744">
        <f t="shared" si="1092"/>
        <v>9.240000000000002</v>
      </c>
      <c r="Q744">
        <f t="shared" si="1092"/>
        <v>9.240000000000002</v>
      </c>
      <c r="R744">
        <f t="shared" si="1092"/>
        <v>9.240000000000002</v>
      </c>
      <c r="S744">
        <f t="shared" si="1092"/>
        <v>9.240000000000002</v>
      </c>
      <c r="T744">
        <f t="shared" si="1092"/>
        <v>9.240000000000002</v>
      </c>
      <c r="U744">
        <f t="shared" si="1092"/>
        <v>9.240000000000002</v>
      </c>
      <c r="V744">
        <f t="shared" si="1092"/>
        <v>9.240000000000002</v>
      </c>
      <c r="W744">
        <f t="shared" si="1092"/>
        <v>9.240000000000002</v>
      </c>
      <c r="X744">
        <f t="shared" si="1092"/>
        <v>9.240000000000002</v>
      </c>
      <c r="Y744">
        <f t="shared" si="1092"/>
        <v>9.240000000000002</v>
      </c>
      <c r="Z744">
        <f t="shared" si="1092"/>
        <v>9.240000000000002</v>
      </c>
      <c r="AA744">
        <f t="shared" si="1092"/>
        <v>9.240000000000002</v>
      </c>
      <c r="AB744">
        <f t="shared" si="1092"/>
        <v>9.240000000000002</v>
      </c>
      <c r="AC744">
        <f t="shared" si="1092"/>
        <v>9.240000000000002</v>
      </c>
      <c r="AD744">
        <f t="shared" si="1092"/>
        <v>9.240000000000002</v>
      </c>
      <c r="AE744">
        <f t="shared" si="1092"/>
        <v>9.240000000000002</v>
      </c>
      <c r="AF744">
        <f t="shared" si="1092"/>
        <v>9.240000000000002</v>
      </c>
      <c r="AG744">
        <f t="shared" si="1092"/>
        <v>9.240000000000002</v>
      </c>
      <c r="AH744">
        <f t="shared" ref="AH744:BH744" si="1093">700*3/250*Kings</f>
        <v>9.240000000000002</v>
      </c>
      <c r="AI744">
        <f t="shared" si="1093"/>
        <v>9.240000000000002</v>
      </c>
      <c r="AJ744">
        <f t="shared" si="1093"/>
        <v>9.240000000000002</v>
      </c>
      <c r="AK744">
        <f t="shared" si="1093"/>
        <v>9.240000000000002</v>
      </c>
      <c r="AL744">
        <f t="shared" si="1093"/>
        <v>9.240000000000002</v>
      </c>
      <c r="AM744">
        <f t="shared" si="1093"/>
        <v>9.240000000000002</v>
      </c>
      <c r="AN744">
        <f t="shared" si="1093"/>
        <v>9.240000000000002</v>
      </c>
      <c r="AO744">
        <f t="shared" si="1093"/>
        <v>9.240000000000002</v>
      </c>
      <c r="AP744">
        <f t="shared" si="1093"/>
        <v>9.240000000000002</v>
      </c>
      <c r="AQ744">
        <f t="shared" si="1093"/>
        <v>9.240000000000002</v>
      </c>
      <c r="AR744">
        <f t="shared" si="1093"/>
        <v>9.240000000000002</v>
      </c>
      <c r="AS744">
        <f t="shared" si="1093"/>
        <v>9.240000000000002</v>
      </c>
      <c r="AT744">
        <f t="shared" si="1093"/>
        <v>9.240000000000002</v>
      </c>
      <c r="AU744">
        <f t="shared" si="1093"/>
        <v>9.240000000000002</v>
      </c>
      <c r="AV744">
        <f t="shared" si="1093"/>
        <v>9.240000000000002</v>
      </c>
      <c r="AW744">
        <f t="shared" si="1093"/>
        <v>9.240000000000002</v>
      </c>
      <c r="AX744">
        <f t="shared" si="1093"/>
        <v>9.240000000000002</v>
      </c>
      <c r="AY744">
        <f t="shared" si="1093"/>
        <v>9.240000000000002</v>
      </c>
      <c r="AZ744">
        <f t="shared" si="1093"/>
        <v>9.240000000000002</v>
      </c>
      <c r="BA744">
        <f t="shared" si="1093"/>
        <v>9.240000000000002</v>
      </c>
      <c r="BB744">
        <f t="shared" si="1093"/>
        <v>9.240000000000002</v>
      </c>
      <c r="BC744">
        <f t="shared" si="1093"/>
        <v>9.240000000000002</v>
      </c>
      <c r="BD744">
        <f t="shared" si="1093"/>
        <v>9.240000000000002</v>
      </c>
      <c r="BE744">
        <f t="shared" si="1093"/>
        <v>9.240000000000002</v>
      </c>
      <c r="BF744">
        <f t="shared" si="1093"/>
        <v>9.240000000000002</v>
      </c>
      <c r="BG744">
        <f t="shared" si="1093"/>
        <v>9.240000000000002</v>
      </c>
      <c r="BH744">
        <f t="shared" si="1093"/>
        <v>9.240000000000002</v>
      </c>
    </row>
    <row r="745" spans="1:60" x14ac:dyDescent="0.25">
      <c r="A745" t="s">
        <v>914</v>
      </c>
      <c r="B745">
        <f t="shared" ref="B745:AG745" si="1094">MIN(B744,B721)*B725+MIN(B722,B744)*B726+MIN(B723,B744)*B727</f>
        <v>8.4286675289949216</v>
      </c>
      <c r="C745">
        <f t="shared" si="1094"/>
        <v>8.4154675289949239</v>
      </c>
      <c r="D745">
        <f t="shared" si="1094"/>
        <v>8.4286675289949216</v>
      </c>
      <c r="E745">
        <f t="shared" si="1094"/>
        <v>8.4068838778869548</v>
      </c>
      <c r="F745">
        <f t="shared" si="1094"/>
        <v>8.3981704164260123</v>
      </c>
      <c r="G745">
        <f t="shared" si="1094"/>
        <v>8.3981704164260123</v>
      </c>
      <c r="H745">
        <f t="shared" si="1094"/>
        <v>8.3981704164260123</v>
      </c>
      <c r="I745">
        <f t="shared" si="1094"/>
        <v>8.3981704164260265</v>
      </c>
      <c r="J745">
        <f t="shared" si="1094"/>
        <v>8.4286675289949216</v>
      </c>
      <c r="K745">
        <f t="shared" si="1094"/>
        <v>8.4286675289949216</v>
      </c>
      <c r="L745">
        <f t="shared" si="1094"/>
        <v>8.4286675289949216</v>
      </c>
      <c r="M745">
        <f t="shared" si="1094"/>
        <v>8.4286675289949216</v>
      </c>
      <c r="N745">
        <f t="shared" si="1094"/>
        <v>8.4286675289949216</v>
      </c>
      <c r="O745">
        <f t="shared" si="1094"/>
        <v>8.4286675289949216</v>
      </c>
      <c r="P745">
        <f t="shared" si="1094"/>
        <v>8.4286675289949216</v>
      </c>
      <c r="Q745">
        <f t="shared" si="1094"/>
        <v>8.4286675289949216</v>
      </c>
      <c r="R745">
        <f t="shared" si="1094"/>
        <v>8.4286675289949216</v>
      </c>
      <c r="S745">
        <f t="shared" si="1094"/>
        <v>8.4286675289949216</v>
      </c>
      <c r="T745">
        <f t="shared" si="1094"/>
        <v>8.4286675289949216</v>
      </c>
      <c r="U745">
        <f t="shared" si="1094"/>
        <v>9.240000000000002</v>
      </c>
      <c r="V745">
        <f t="shared" si="1094"/>
        <v>9.240000000000002</v>
      </c>
      <c r="W745">
        <f t="shared" si="1094"/>
        <v>8.4286675289949216</v>
      </c>
      <c r="X745">
        <f t="shared" si="1094"/>
        <v>8.4286675289949216</v>
      </c>
      <c r="Y745">
        <f t="shared" si="1094"/>
        <v>8.4286675289949216</v>
      </c>
      <c r="Z745">
        <f t="shared" si="1094"/>
        <v>8.4286675289949216</v>
      </c>
      <c r="AA745">
        <f t="shared" si="1094"/>
        <v>8.4286675289949216</v>
      </c>
      <c r="AB745">
        <f t="shared" si="1094"/>
        <v>8.4286675289949216</v>
      </c>
      <c r="AC745">
        <f t="shared" si="1094"/>
        <v>8.4286675289949216</v>
      </c>
      <c r="AD745">
        <f t="shared" si="1094"/>
        <v>8.4286675289949216</v>
      </c>
      <c r="AE745">
        <f t="shared" si="1094"/>
        <v>8.4286675289949216</v>
      </c>
      <c r="AF745">
        <f t="shared" si="1094"/>
        <v>8.4286675289949216</v>
      </c>
      <c r="AG745">
        <f t="shared" si="1094"/>
        <v>8.4286675289949216</v>
      </c>
      <c r="AH745">
        <f t="shared" ref="AH745:BH745" si="1095">MIN(AH744,AH721)*AH725+MIN(AH722,AH744)*AH726+MIN(AH723,AH744)*AH727</f>
        <v>8.4286675289949216</v>
      </c>
      <c r="AI745">
        <f t="shared" si="1095"/>
        <v>8.4286675289949216</v>
      </c>
      <c r="AJ745">
        <f t="shared" si="1095"/>
        <v>8.4286675289949216</v>
      </c>
      <c r="AK745">
        <f t="shared" si="1095"/>
        <v>8.4286675289949216</v>
      </c>
      <c r="AL745">
        <f t="shared" si="1095"/>
        <v>8.4286675289949216</v>
      </c>
      <c r="AM745">
        <f t="shared" si="1095"/>
        <v>7.5099247085753422</v>
      </c>
      <c r="AN745">
        <f t="shared" si="1095"/>
        <v>8.4286675289949216</v>
      </c>
      <c r="AO745">
        <f t="shared" si="1095"/>
        <v>7.7639224601416128</v>
      </c>
      <c r="AP745">
        <f t="shared" si="1095"/>
        <v>8.4286675289949216</v>
      </c>
      <c r="AQ745">
        <f t="shared" si="1095"/>
        <v>8.4286675289949216</v>
      </c>
      <c r="AR745">
        <f t="shared" si="1095"/>
        <v>8.4286675289949216</v>
      </c>
      <c r="AS745">
        <f t="shared" si="1095"/>
        <v>8.4286675289949216</v>
      </c>
      <c r="AT745">
        <f t="shared" si="1095"/>
        <v>8.4286675289949216</v>
      </c>
      <c r="AU745">
        <f t="shared" si="1095"/>
        <v>8.4286675289949216</v>
      </c>
      <c r="AV745">
        <f t="shared" si="1095"/>
        <v>8.4286675289949216</v>
      </c>
      <c r="AW745">
        <f t="shared" si="1095"/>
        <v>8.4286675289949216</v>
      </c>
      <c r="AX745">
        <f t="shared" si="1095"/>
        <v>8.4286675289949216</v>
      </c>
      <c r="AY745">
        <f t="shared" si="1095"/>
        <v>8.4286675289949216</v>
      </c>
      <c r="AZ745">
        <f t="shared" si="1095"/>
        <v>8.4286675289949216</v>
      </c>
      <c r="BA745">
        <f t="shared" si="1095"/>
        <v>8.4286675289949216</v>
      </c>
      <c r="BB745">
        <f t="shared" si="1095"/>
        <v>8.4286675289949216</v>
      </c>
      <c r="BC745">
        <f t="shared" si="1095"/>
        <v>8.4286675289949216</v>
      </c>
      <c r="BD745">
        <f t="shared" si="1095"/>
        <v>8.4286675289949216</v>
      </c>
      <c r="BE745">
        <f t="shared" si="1095"/>
        <v>8.4286675289949216</v>
      </c>
      <c r="BF745">
        <f t="shared" si="1095"/>
        <v>8.4286675289949216</v>
      </c>
      <c r="BG745">
        <f t="shared" si="1095"/>
        <v>8.4286675289949216</v>
      </c>
      <c r="BH745">
        <f t="shared" si="1095"/>
        <v>8.4286675289949216</v>
      </c>
    </row>
    <row r="747" spans="1:60" x14ac:dyDescent="0.25">
      <c r="A747" t="s">
        <v>915</v>
      </c>
      <c r="B747">
        <f t="shared" ref="B747:AG747" si="1096">MIN(120*3/250*Kings,B97-B719)</f>
        <v>1.5840000000000001</v>
      </c>
      <c r="C747">
        <f t="shared" si="1096"/>
        <v>1.5840000000000001</v>
      </c>
      <c r="D747">
        <f t="shared" si="1096"/>
        <v>1.5840000000000001</v>
      </c>
      <c r="E747">
        <f t="shared" si="1096"/>
        <v>1.5840000000000001</v>
      </c>
      <c r="F747">
        <f t="shared" si="1096"/>
        <v>1.5840000000000001</v>
      </c>
      <c r="G747">
        <f t="shared" si="1096"/>
        <v>1.5840000000000001</v>
      </c>
      <c r="H747">
        <f t="shared" si="1096"/>
        <v>1.5840000000000001</v>
      </c>
      <c r="I747">
        <f t="shared" si="1096"/>
        <v>1.5840000000000001</v>
      </c>
      <c r="J747">
        <f t="shared" si="1096"/>
        <v>1.5840000000000001</v>
      </c>
      <c r="K747">
        <f t="shared" si="1096"/>
        <v>1.5840000000000001</v>
      </c>
      <c r="L747">
        <f t="shared" si="1096"/>
        <v>1.5840000000000001</v>
      </c>
      <c r="M747">
        <f t="shared" si="1096"/>
        <v>1.5840000000000001</v>
      </c>
      <c r="N747">
        <f t="shared" si="1096"/>
        <v>1.5840000000000001</v>
      </c>
      <c r="O747">
        <f t="shared" si="1096"/>
        <v>1.5840000000000001</v>
      </c>
      <c r="P747">
        <f t="shared" si="1096"/>
        <v>1.5840000000000001</v>
      </c>
      <c r="Q747">
        <f t="shared" si="1096"/>
        <v>1.5840000000000001</v>
      </c>
      <c r="R747">
        <f t="shared" si="1096"/>
        <v>1.5840000000000001</v>
      </c>
      <c r="S747">
        <f t="shared" si="1096"/>
        <v>1.5840000000000001</v>
      </c>
      <c r="T747">
        <f t="shared" si="1096"/>
        <v>1.5840000000000001</v>
      </c>
      <c r="U747">
        <f t="shared" si="1096"/>
        <v>1.5840000000000001</v>
      </c>
      <c r="V747">
        <f t="shared" si="1096"/>
        <v>1.5840000000000001</v>
      </c>
      <c r="W747">
        <f t="shared" si="1096"/>
        <v>1.5840000000000001</v>
      </c>
      <c r="X747">
        <f t="shared" si="1096"/>
        <v>1.5840000000000001</v>
      </c>
      <c r="Y747">
        <f t="shared" si="1096"/>
        <v>1.5840000000000001</v>
      </c>
      <c r="Z747">
        <f t="shared" si="1096"/>
        <v>1.5840000000000001</v>
      </c>
      <c r="AA747">
        <f t="shared" si="1096"/>
        <v>1.5840000000000001</v>
      </c>
      <c r="AB747">
        <f t="shared" si="1096"/>
        <v>1.5840000000000001</v>
      </c>
      <c r="AC747">
        <f t="shared" si="1096"/>
        <v>1.5840000000000001</v>
      </c>
      <c r="AD747">
        <f t="shared" si="1096"/>
        <v>1.5840000000000001</v>
      </c>
      <c r="AE747">
        <f t="shared" si="1096"/>
        <v>1.5840000000000001</v>
      </c>
      <c r="AF747">
        <f t="shared" si="1096"/>
        <v>1.5840000000000001</v>
      </c>
      <c r="AG747">
        <f t="shared" si="1096"/>
        <v>1.5840000000000001</v>
      </c>
      <c r="AH747">
        <f t="shared" ref="AH747:BH747" si="1097">MIN(120*3/250*Kings,AH97-AH719)</f>
        <v>1.5840000000000001</v>
      </c>
      <c r="AI747">
        <f t="shared" si="1097"/>
        <v>1.5840000000000001</v>
      </c>
      <c r="AJ747">
        <f t="shared" si="1097"/>
        <v>1.5840000000000001</v>
      </c>
      <c r="AK747">
        <f t="shared" si="1097"/>
        <v>1.5840000000000001</v>
      </c>
      <c r="AL747">
        <f t="shared" si="1097"/>
        <v>1.5840000000000001</v>
      </c>
      <c r="AM747">
        <f t="shared" si="1097"/>
        <v>1.5840000000000001</v>
      </c>
      <c r="AN747">
        <f t="shared" si="1097"/>
        <v>1.5840000000000001</v>
      </c>
      <c r="AO747">
        <f t="shared" si="1097"/>
        <v>1.5840000000000001</v>
      </c>
      <c r="AP747">
        <f t="shared" si="1097"/>
        <v>1.5840000000000001</v>
      </c>
      <c r="AQ747">
        <f t="shared" si="1097"/>
        <v>1.5840000000000001</v>
      </c>
      <c r="AR747">
        <f t="shared" si="1097"/>
        <v>1.5840000000000001</v>
      </c>
      <c r="AS747">
        <f t="shared" si="1097"/>
        <v>1.5840000000000001</v>
      </c>
      <c r="AT747">
        <f t="shared" si="1097"/>
        <v>1.5840000000000001</v>
      </c>
      <c r="AU747">
        <f t="shared" si="1097"/>
        <v>1.5840000000000001</v>
      </c>
      <c r="AV747">
        <f t="shared" si="1097"/>
        <v>1.5840000000000001</v>
      </c>
      <c r="AW747">
        <f t="shared" si="1097"/>
        <v>1.5840000000000001</v>
      </c>
      <c r="AX747">
        <f t="shared" si="1097"/>
        <v>1.5840000000000001</v>
      </c>
      <c r="AY747">
        <f t="shared" si="1097"/>
        <v>1.5840000000000001</v>
      </c>
      <c r="AZ747">
        <f t="shared" si="1097"/>
        <v>1.5840000000000001</v>
      </c>
      <c r="BA747">
        <f t="shared" si="1097"/>
        <v>1.5840000000000001</v>
      </c>
      <c r="BB747">
        <f t="shared" si="1097"/>
        <v>1.5840000000000001</v>
      </c>
      <c r="BC747">
        <f t="shared" si="1097"/>
        <v>1.5840000000000001</v>
      </c>
      <c r="BD747">
        <f t="shared" si="1097"/>
        <v>1.5840000000000001</v>
      </c>
      <c r="BE747">
        <f t="shared" si="1097"/>
        <v>1.5840000000000001</v>
      </c>
      <c r="BF747">
        <f t="shared" si="1097"/>
        <v>1.5840000000000001</v>
      </c>
      <c r="BG747">
        <f t="shared" si="1097"/>
        <v>1.5840000000000001</v>
      </c>
      <c r="BH747">
        <f t="shared" si="1097"/>
        <v>1.5840000000000001</v>
      </c>
    </row>
    <row r="748" spans="1:60" x14ac:dyDescent="0.25">
      <c r="A748" t="s">
        <v>899</v>
      </c>
      <c r="B748">
        <f t="shared" ref="B748:AG748" si="1098">MIN(2*120*3/250*Kings,B97-B719)</f>
        <v>3.1680000000000001</v>
      </c>
      <c r="C748">
        <f t="shared" si="1098"/>
        <v>3.1680000000000001</v>
      </c>
      <c r="D748">
        <f t="shared" si="1098"/>
        <v>3.1680000000000001</v>
      </c>
      <c r="E748">
        <f t="shared" si="1098"/>
        <v>3.1680000000000001</v>
      </c>
      <c r="F748">
        <f t="shared" si="1098"/>
        <v>3.1680000000000001</v>
      </c>
      <c r="G748">
        <f t="shared" si="1098"/>
        <v>3.1680000000000001</v>
      </c>
      <c r="H748">
        <f t="shared" si="1098"/>
        <v>3.1680000000000001</v>
      </c>
      <c r="I748">
        <f t="shared" si="1098"/>
        <v>3.1680000000000001</v>
      </c>
      <c r="J748">
        <f t="shared" si="1098"/>
        <v>3.1680000000000001</v>
      </c>
      <c r="K748">
        <f t="shared" si="1098"/>
        <v>3.1680000000000001</v>
      </c>
      <c r="L748">
        <f t="shared" si="1098"/>
        <v>3.1680000000000001</v>
      </c>
      <c r="M748">
        <f t="shared" si="1098"/>
        <v>3.1680000000000001</v>
      </c>
      <c r="N748">
        <f t="shared" si="1098"/>
        <v>3.1680000000000001</v>
      </c>
      <c r="O748">
        <f t="shared" si="1098"/>
        <v>3.1680000000000001</v>
      </c>
      <c r="P748">
        <f t="shared" si="1098"/>
        <v>3.1680000000000001</v>
      </c>
      <c r="Q748">
        <f t="shared" si="1098"/>
        <v>3.1680000000000001</v>
      </c>
      <c r="R748">
        <f t="shared" si="1098"/>
        <v>3.1680000000000001</v>
      </c>
      <c r="S748">
        <f t="shared" si="1098"/>
        <v>3.1680000000000001</v>
      </c>
      <c r="T748">
        <f t="shared" si="1098"/>
        <v>3.1680000000000001</v>
      </c>
      <c r="U748">
        <f t="shared" si="1098"/>
        <v>3.1680000000000001</v>
      </c>
      <c r="V748">
        <f t="shared" si="1098"/>
        <v>3.1680000000000001</v>
      </c>
      <c r="W748">
        <f t="shared" si="1098"/>
        <v>3.1680000000000001</v>
      </c>
      <c r="X748">
        <f t="shared" si="1098"/>
        <v>3.1680000000000001</v>
      </c>
      <c r="Y748">
        <f t="shared" si="1098"/>
        <v>3.1680000000000001</v>
      </c>
      <c r="Z748">
        <f t="shared" si="1098"/>
        <v>3.1680000000000001</v>
      </c>
      <c r="AA748">
        <f t="shared" si="1098"/>
        <v>3.1680000000000001</v>
      </c>
      <c r="AB748">
        <f t="shared" si="1098"/>
        <v>3.1680000000000001</v>
      </c>
      <c r="AC748">
        <f t="shared" si="1098"/>
        <v>3.1680000000000001</v>
      </c>
      <c r="AD748">
        <f t="shared" si="1098"/>
        <v>3.1680000000000001</v>
      </c>
      <c r="AE748">
        <f t="shared" si="1098"/>
        <v>3.1680000000000001</v>
      </c>
      <c r="AF748">
        <f t="shared" si="1098"/>
        <v>3.1680000000000001</v>
      </c>
      <c r="AG748">
        <f t="shared" si="1098"/>
        <v>3.1680000000000001</v>
      </c>
      <c r="AH748">
        <f t="shared" ref="AH748:BH748" si="1099">MIN(2*120*3/250*Kings,AH97-AH719)</f>
        <v>3.1680000000000001</v>
      </c>
      <c r="AI748">
        <f t="shared" si="1099"/>
        <v>3.1680000000000001</v>
      </c>
      <c r="AJ748">
        <f t="shared" si="1099"/>
        <v>3.1680000000000001</v>
      </c>
      <c r="AK748">
        <f t="shared" si="1099"/>
        <v>3.1680000000000001</v>
      </c>
      <c r="AL748">
        <f t="shared" si="1099"/>
        <v>3.1680000000000001</v>
      </c>
      <c r="AM748">
        <f t="shared" si="1099"/>
        <v>3.1680000000000001</v>
      </c>
      <c r="AN748">
        <f t="shared" si="1099"/>
        <v>3.1680000000000001</v>
      </c>
      <c r="AO748">
        <f t="shared" si="1099"/>
        <v>3.1680000000000001</v>
      </c>
      <c r="AP748">
        <f t="shared" si="1099"/>
        <v>3.1680000000000001</v>
      </c>
      <c r="AQ748">
        <f t="shared" si="1099"/>
        <v>3.1680000000000001</v>
      </c>
      <c r="AR748">
        <f t="shared" si="1099"/>
        <v>3.1680000000000001</v>
      </c>
      <c r="AS748">
        <f t="shared" si="1099"/>
        <v>3.1680000000000001</v>
      </c>
      <c r="AT748">
        <f t="shared" si="1099"/>
        <v>3.1680000000000001</v>
      </c>
      <c r="AU748">
        <f t="shared" si="1099"/>
        <v>3.1680000000000001</v>
      </c>
      <c r="AV748">
        <f t="shared" si="1099"/>
        <v>3.1680000000000001</v>
      </c>
      <c r="AW748">
        <f t="shared" si="1099"/>
        <v>3.1680000000000001</v>
      </c>
      <c r="AX748">
        <f t="shared" si="1099"/>
        <v>3.1680000000000001</v>
      </c>
      <c r="AY748">
        <f t="shared" si="1099"/>
        <v>3.1680000000000001</v>
      </c>
      <c r="AZ748">
        <f t="shared" si="1099"/>
        <v>3.1680000000000001</v>
      </c>
      <c r="BA748">
        <f t="shared" si="1099"/>
        <v>3.1680000000000001</v>
      </c>
      <c r="BB748">
        <f t="shared" si="1099"/>
        <v>3.1680000000000001</v>
      </c>
      <c r="BC748">
        <f t="shared" si="1099"/>
        <v>3.1680000000000001</v>
      </c>
      <c r="BD748">
        <f t="shared" si="1099"/>
        <v>3.1680000000000001</v>
      </c>
      <c r="BE748">
        <f t="shared" si="1099"/>
        <v>3.1680000000000001</v>
      </c>
      <c r="BF748">
        <f t="shared" si="1099"/>
        <v>3.1680000000000001</v>
      </c>
      <c r="BG748">
        <f t="shared" si="1099"/>
        <v>3.1680000000000001</v>
      </c>
      <c r="BH748">
        <f t="shared" si="1099"/>
        <v>3.1680000000000001</v>
      </c>
    </row>
    <row r="749" spans="1:60" x14ac:dyDescent="0.25">
      <c r="A749" t="s">
        <v>916</v>
      </c>
      <c r="B749">
        <f t="shared" ref="B749:AG749" si="1100">B747*B726+B748*B727</f>
        <v>0</v>
      </c>
      <c r="C749">
        <f t="shared" si="1100"/>
        <v>0</v>
      </c>
      <c r="D749">
        <f t="shared" si="1100"/>
        <v>0</v>
      </c>
      <c r="E749">
        <f t="shared" si="1100"/>
        <v>0</v>
      </c>
      <c r="F749">
        <f t="shared" si="1100"/>
        <v>0</v>
      </c>
      <c r="G749">
        <f t="shared" si="1100"/>
        <v>0</v>
      </c>
      <c r="H749">
        <f t="shared" si="1100"/>
        <v>0</v>
      </c>
      <c r="I749">
        <f t="shared" si="1100"/>
        <v>0</v>
      </c>
      <c r="J749">
        <f t="shared" si="1100"/>
        <v>0</v>
      </c>
      <c r="K749">
        <f t="shared" si="1100"/>
        <v>0</v>
      </c>
      <c r="L749">
        <f t="shared" si="1100"/>
        <v>0</v>
      </c>
      <c r="M749">
        <f t="shared" si="1100"/>
        <v>0</v>
      </c>
      <c r="N749">
        <f t="shared" si="1100"/>
        <v>0</v>
      </c>
      <c r="O749">
        <f t="shared" si="1100"/>
        <v>0</v>
      </c>
      <c r="P749">
        <f t="shared" si="1100"/>
        <v>0</v>
      </c>
      <c r="Q749">
        <f t="shared" si="1100"/>
        <v>0</v>
      </c>
      <c r="R749">
        <f t="shared" si="1100"/>
        <v>0</v>
      </c>
      <c r="S749">
        <f t="shared" si="1100"/>
        <v>0</v>
      </c>
      <c r="T749">
        <f t="shared" si="1100"/>
        <v>0</v>
      </c>
      <c r="U749">
        <f t="shared" si="1100"/>
        <v>0</v>
      </c>
      <c r="V749">
        <f t="shared" si="1100"/>
        <v>0</v>
      </c>
      <c r="W749">
        <f t="shared" si="1100"/>
        <v>0</v>
      </c>
      <c r="X749">
        <f t="shared" si="1100"/>
        <v>0</v>
      </c>
      <c r="Y749">
        <f t="shared" si="1100"/>
        <v>0</v>
      </c>
      <c r="Z749">
        <f t="shared" si="1100"/>
        <v>0</v>
      </c>
      <c r="AA749">
        <f t="shared" si="1100"/>
        <v>0</v>
      </c>
      <c r="AB749">
        <f t="shared" si="1100"/>
        <v>0</v>
      </c>
      <c r="AC749">
        <f t="shared" si="1100"/>
        <v>0</v>
      </c>
      <c r="AD749">
        <f t="shared" si="1100"/>
        <v>0</v>
      </c>
      <c r="AE749">
        <f t="shared" si="1100"/>
        <v>0</v>
      </c>
      <c r="AF749">
        <f t="shared" si="1100"/>
        <v>0</v>
      </c>
      <c r="AG749">
        <f t="shared" si="1100"/>
        <v>0</v>
      </c>
      <c r="AH749">
        <f t="shared" ref="AH749:BH749" si="1101">AH747*AH726+AH748*AH727</f>
        <v>0</v>
      </c>
      <c r="AI749">
        <f t="shared" si="1101"/>
        <v>0</v>
      </c>
      <c r="AJ749">
        <f t="shared" si="1101"/>
        <v>0</v>
      </c>
      <c r="AK749">
        <f t="shared" si="1101"/>
        <v>0</v>
      </c>
      <c r="AL749">
        <f t="shared" si="1101"/>
        <v>0</v>
      </c>
      <c r="AM749">
        <f t="shared" si="1101"/>
        <v>0.91874282041957955</v>
      </c>
      <c r="AN749">
        <f t="shared" si="1101"/>
        <v>0</v>
      </c>
      <c r="AO749">
        <f t="shared" si="1101"/>
        <v>0.66474506885330897</v>
      </c>
      <c r="AP749">
        <f t="shared" si="1101"/>
        <v>0</v>
      </c>
      <c r="AQ749">
        <f t="shared" si="1101"/>
        <v>0</v>
      </c>
      <c r="AR749">
        <f t="shared" si="1101"/>
        <v>0</v>
      </c>
      <c r="AS749">
        <f t="shared" si="1101"/>
        <v>0</v>
      </c>
      <c r="AT749">
        <f t="shared" si="1101"/>
        <v>0</v>
      </c>
      <c r="AU749">
        <f t="shared" si="1101"/>
        <v>0</v>
      </c>
      <c r="AV749">
        <f t="shared" si="1101"/>
        <v>0</v>
      </c>
      <c r="AW749">
        <f t="shared" si="1101"/>
        <v>0</v>
      </c>
      <c r="AX749">
        <f t="shared" si="1101"/>
        <v>0</v>
      </c>
      <c r="AY749">
        <f t="shared" si="1101"/>
        <v>0</v>
      </c>
      <c r="AZ749">
        <f t="shared" si="1101"/>
        <v>0</v>
      </c>
      <c r="BA749">
        <f t="shared" si="1101"/>
        <v>0</v>
      </c>
      <c r="BB749">
        <f t="shared" si="1101"/>
        <v>0</v>
      </c>
      <c r="BC749">
        <f t="shared" si="1101"/>
        <v>0</v>
      </c>
      <c r="BD749">
        <f t="shared" si="1101"/>
        <v>0</v>
      </c>
      <c r="BE749">
        <f t="shared" si="1101"/>
        <v>0</v>
      </c>
      <c r="BF749">
        <f t="shared" si="1101"/>
        <v>0</v>
      </c>
      <c r="BG749">
        <f t="shared" si="1101"/>
        <v>0</v>
      </c>
      <c r="BH749">
        <f t="shared" si="1101"/>
        <v>0</v>
      </c>
    </row>
    <row r="751" spans="1:60" x14ac:dyDescent="0.25">
      <c r="A751" t="s">
        <v>917</v>
      </c>
      <c r="B751">
        <f t="shared" ref="B751:AG751" si="1102">B730*B686+B733*B687+B736*B688+B739*B689+B742*B690+B745*B691+B749</f>
        <v>0</v>
      </c>
      <c r="C751">
        <f t="shared" si="1102"/>
        <v>0</v>
      </c>
      <c r="D751">
        <f t="shared" si="1102"/>
        <v>0</v>
      </c>
      <c r="E751">
        <f t="shared" si="1102"/>
        <v>0</v>
      </c>
      <c r="F751">
        <f t="shared" si="1102"/>
        <v>0</v>
      </c>
      <c r="G751">
        <f t="shared" si="1102"/>
        <v>0</v>
      </c>
      <c r="H751">
        <f t="shared" si="1102"/>
        <v>0</v>
      </c>
      <c r="I751">
        <f t="shared" si="1102"/>
        <v>0</v>
      </c>
      <c r="J751">
        <f t="shared" si="1102"/>
        <v>0</v>
      </c>
      <c r="K751">
        <f t="shared" si="1102"/>
        <v>0</v>
      </c>
      <c r="L751">
        <f t="shared" si="1102"/>
        <v>0</v>
      </c>
      <c r="M751">
        <f t="shared" si="1102"/>
        <v>0</v>
      </c>
      <c r="N751">
        <f t="shared" si="1102"/>
        <v>0</v>
      </c>
      <c r="O751">
        <f t="shared" si="1102"/>
        <v>0</v>
      </c>
      <c r="P751">
        <f t="shared" si="1102"/>
        <v>0</v>
      </c>
      <c r="Q751">
        <f t="shared" si="1102"/>
        <v>0</v>
      </c>
      <c r="R751">
        <f t="shared" si="1102"/>
        <v>0</v>
      </c>
      <c r="S751">
        <f t="shared" si="1102"/>
        <v>0</v>
      </c>
      <c r="T751">
        <f t="shared" si="1102"/>
        <v>0</v>
      </c>
      <c r="U751">
        <f t="shared" si="1102"/>
        <v>0</v>
      </c>
      <c r="V751">
        <f t="shared" si="1102"/>
        <v>0</v>
      </c>
      <c r="W751">
        <f t="shared" si="1102"/>
        <v>0</v>
      </c>
      <c r="X751">
        <f t="shared" si="1102"/>
        <v>0</v>
      </c>
      <c r="Y751">
        <f t="shared" si="1102"/>
        <v>0</v>
      </c>
      <c r="Z751">
        <f t="shared" si="1102"/>
        <v>0</v>
      </c>
      <c r="AA751">
        <f t="shared" si="1102"/>
        <v>0</v>
      </c>
      <c r="AB751">
        <f t="shared" si="1102"/>
        <v>0</v>
      </c>
      <c r="AC751">
        <f t="shared" si="1102"/>
        <v>0</v>
      </c>
      <c r="AD751">
        <f t="shared" si="1102"/>
        <v>0</v>
      </c>
      <c r="AE751">
        <f t="shared" si="1102"/>
        <v>0</v>
      </c>
      <c r="AF751">
        <f t="shared" si="1102"/>
        <v>1.7778352321088773</v>
      </c>
      <c r="AG751">
        <f t="shared" si="1102"/>
        <v>1.2903859777980728</v>
      </c>
      <c r="AH751">
        <f t="shared" ref="AH751:BH751" si="1103">AH730*AH686+AH733*AH687+AH736*AH688+AH739*AH689+AH742*AH690+AH745*AH691+AH749</f>
        <v>0</v>
      </c>
      <c r="AI751">
        <f t="shared" si="1103"/>
        <v>0</v>
      </c>
      <c r="AJ751">
        <f t="shared" si="1103"/>
        <v>0</v>
      </c>
      <c r="AK751">
        <f t="shared" si="1103"/>
        <v>0</v>
      </c>
      <c r="AL751">
        <f t="shared" si="1103"/>
        <v>0</v>
      </c>
      <c r="AM751">
        <f t="shared" si="1103"/>
        <v>0.91874282041957955</v>
      </c>
      <c r="AN751">
        <f t="shared" si="1103"/>
        <v>0</v>
      </c>
      <c r="AO751">
        <f t="shared" si="1103"/>
        <v>0.66474506885330897</v>
      </c>
      <c r="AP751">
        <f t="shared" si="1103"/>
        <v>0</v>
      </c>
      <c r="AQ751">
        <f t="shared" si="1103"/>
        <v>0</v>
      </c>
      <c r="AR751">
        <f t="shared" si="1103"/>
        <v>0</v>
      </c>
      <c r="AS751">
        <f t="shared" si="1103"/>
        <v>0</v>
      </c>
      <c r="AT751">
        <f t="shared" si="1103"/>
        <v>0</v>
      </c>
      <c r="AU751">
        <f t="shared" si="1103"/>
        <v>1.9355789666971095</v>
      </c>
      <c r="AV751">
        <f t="shared" si="1103"/>
        <v>2.1936561622567239</v>
      </c>
      <c r="AW751">
        <f t="shared" si="1103"/>
        <v>0</v>
      </c>
      <c r="AX751">
        <f t="shared" si="1103"/>
        <v>0</v>
      </c>
      <c r="AY751">
        <f t="shared" si="1103"/>
        <v>0</v>
      </c>
      <c r="AZ751">
        <f t="shared" si="1103"/>
        <v>0.74936362183886973</v>
      </c>
      <c r="BA751">
        <f t="shared" si="1103"/>
        <v>0.79749202358627658</v>
      </c>
      <c r="BB751">
        <f t="shared" si="1103"/>
        <v>0</v>
      </c>
      <c r="BC751">
        <f t="shared" si="1103"/>
        <v>0</v>
      </c>
      <c r="BD751">
        <f t="shared" si="1103"/>
        <v>0</v>
      </c>
      <c r="BE751">
        <f t="shared" si="1103"/>
        <v>0</v>
      </c>
      <c r="BF751">
        <f t="shared" si="1103"/>
        <v>0</v>
      </c>
      <c r="BG751">
        <f t="shared" si="1103"/>
        <v>0</v>
      </c>
      <c r="BH751">
        <f t="shared" si="1103"/>
        <v>0</v>
      </c>
    </row>
    <row r="753" spans="1:60" x14ac:dyDescent="0.25">
      <c r="A753" s="101" t="s">
        <v>434</v>
      </c>
    </row>
    <row r="754" spans="1:60" x14ac:dyDescent="0.25">
      <c r="A754" t="s">
        <v>896</v>
      </c>
      <c r="B754">
        <f>MIN(B100+5+3+Malice+IF(B54=1,CQC,0)-4.8+B716,B98)</f>
        <v>59.600004252704181</v>
      </c>
      <c r="C754">
        <f>MIN(C100+5+3+Malice+IF(C54=1,CQC,0)-4.8+C716,C98)</f>
        <v>59.613204252704179</v>
      </c>
      <c r="D754">
        <f>MIN(D100+5+3+Malice+IF(D54=1,CQC,0)-4.8+D716,D98)</f>
        <v>59.600004252704181</v>
      </c>
      <c r="E754">
        <f>MIN(E100+5+3+Malice+IF(E54=1,CQC,0)-4.8+E716,E98)</f>
        <v>59.621787903812148</v>
      </c>
      <c r="F754">
        <f>MIN(F100+5+3+Malice+IF(F54=1,CQC,0)-4.8+F716,F98)</f>
        <v>59.600004252704181</v>
      </c>
      <c r="G754">
        <f>MIN(G100+5+3+Malice+IF(G54=1,CQC,0)-4.8+G716,G98)</f>
        <v>59.600004252704181</v>
      </c>
      <c r="H754">
        <f>MIN(H100+5+3+Malice+IF(H54=1,CQC,0)-4.8+H716,H98)</f>
        <v>59.600004252704181</v>
      </c>
      <c r="I754">
        <f>MIN(I100+5+3+Malice+IF(I54=1,CQC,0)-4.8+I716,I98)</f>
        <v>59.600004252704181</v>
      </c>
      <c r="J754">
        <f>MIN(J100+5+3+Malice+IF(J54=1,CQC,0)-4.8+J716,J98)</f>
        <v>59.600004252704181</v>
      </c>
      <c r="K754">
        <f>MIN(K100+5+3+Malice+IF(K54=1,CQC,0)-4.8+K716,K98)</f>
        <v>59.600004252704181</v>
      </c>
      <c r="L754">
        <f>MIN(L100+5+3+Malice+IF(L54=1,CQC,0)-4.8+L716,L98)</f>
        <v>59.600004252704181</v>
      </c>
      <c r="M754">
        <f>MIN(M100+5+3+Malice+IF(M54=1,CQC,0)-4.8+M716,M98)</f>
        <v>59.600004252704181</v>
      </c>
      <c r="N754">
        <f>MIN(N100+5+3+Malice+IF(N54=1,CQC,0)-4.8+N716,N98)</f>
        <v>59.600004252704181</v>
      </c>
      <c r="O754">
        <f>MIN(O100+5+3+Malice+IF(O54=1,CQC,0)-4.8+O716,O98)</f>
        <v>59.600004252704181</v>
      </c>
      <c r="P754">
        <f>MIN(P100+5+3+Malice+IF(P54=1,CQC,0)-4.8+P716,P98)</f>
        <v>59.600004252704181</v>
      </c>
      <c r="Q754">
        <f>MIN(Q100+5+3+Malice+IF(Q54=1,CQC,0)-4.8+Q716,Q98)</f>
        <v>59.600004252704181</v>
      </c>
      <c r="R754">
        <f>MIN(R100+5+3+Malice+IF(R54=1,CQC,0)-4.8+R716,R98)</f>
        <v>59.600004252704181</v>
      </c>
      <c r="S754">
        <f>MIN(S100+5+3+Malice+IF(S54=1,CQC,0)-4.8+S716,S98)</f>
        <v>59.600004252704181</v>
      </c>
      <c r="T754">
        <f>MIN(T100+5+3+Malice+IF(T54=1,CQC,0)-4.8+T716,T98)</f>
        <v>59.600004252704181</v>
      </c>
      <c r="U754">
        <f>MIN(U100+5+3+Malice+IF(U54=1,CQC,0)-4.8+U716,U98)</f>
        <v>59.600004252704181</v>
      </c>
      <c r="V754">
        <f>MIN(V100+5+3+Malice+IF(V54=1,CQC,0)-4.8+V716,V98)</f>
        <v>59.600004252704181</v>
      </c>
      <c r="W754">
        <f>MIN(W100+5+3+Malice+IF(W54=1,CQC,0)-4.8+W716,W98)</f>
        <v>59.600004252704181</v>
      </c>
      <c r="X754">
        <f>MIN(X100+5+3+Malice+IF(X54=1,CQC,0)-4.8+X716,X98)</f>
        <v>54.600004252704181</v>
      </c>
      <c r="Y754">
        <f>MIN(Y100+5+3+Malice+IF(Y54=1,CQC,0)-4.8+Y716,Y98)</f>
        <v>54.600004252704181</v>
      </c>
      <c r="Z754">
        <f>MIN(Z100+5+3+Malice+IF(Z54=1,CQC,0)-4.8+Z716,Z98)</f>
        <v>59.600004252704181</v>
      </c>
      <c r="AA754">
        <f>MIN(AA100+5+3+Malice+IF(AA54=1,CQC,0)-4.8+AA716,AA98)</f>
        <v>59.600004252704181</v>
      </c>
      <c r="AB754">
        <f>MIN(AB100+5+3+Malice+IF(AB54=1,CQC,0)-4.8+AB716,AB98)</f>
        <v>59.600004252704181</v>
      </c>
      <c r="AC754">
        <f>MIN(AC100+5+3+Malice+IF(AC54=1,CQC,0)-4.8+AC716,AC98)</f>
        <v>59.600004252704181</v>
      </c>
      <c r="AD754">
        <f>MIN(AD100+5+3+Malice+IF(AD54=1,CQC,0)-4.8+AD716,AD98)</f>
        <v>59.600004252704181</v>
      </c>
      <c r="AE754">
        <f>MIN(AE100+5+3+Malice+IF(AE54=1,CQC,0)-4.8+AE716,AE98)</f>
        <v>59.600004252704181</v>
      </c>
      <c r="AF754">
        <f>MIN(AF100+5+3+Malice+IF(AF54=1,CQC,0)-4.8+AF716,AF98)</f>
        <v>59.600004252704181</v>
      </c>
      <c r="AG754">
        <f>MIN(AG100+5+3+Malice+IF(AG54=1,CQC,0)-4.8+AG716,AG98)</f>
        <v>59.600004252704181</v>
      </c>
      <c r="AH754">
        <f>MIN(AH100+5+3+Malice+IF(AH54=1,CQC,0)-4.8+AH716,AH98)</f>
        <v>59.600004252704181</v>
      </c>
      <c r="AI754">
        <f>MIN(AI100+5+3+Malice+IF(AI54=1,CQC,0)-4.8+AI716,AI98)</f>
        <v>59.600004252704181</v>
      </c>
      <c r="AJ754">
        <f>MIN(AJ100+5+3+Malice+IF(AJ54=1,CQC,0)-4.8+AJ716,AJ98)</f>
        <v>59.600004252704181</v>
      </c>
      <c r="AK754">
        <f>MIN(AK100+5+3+Malice+IF(AK54=1,CQC,0)-4.8+AK716,AK98)</f>
        <v>59.600004252704181</v>
      </c>
      <c r="AL754">
        <f>MIN(AL100+5+3+Malice+IF(AL54=1,CQC,0)-4.8+AL716,AL98)</f>
        <v>59.600004252704181</v>
      </c>
      <c r="AM754">
        <f>MIN(AM100+5+3+Malice+IF(AM54=1,CQC,0)-4.8+AM716,AM98)</f>
        <v>59.600004252704181</v>
      </c>
      <c r="AN754">
        <f>MIN(AN100+5+3+Malice+IF(AN54=1,CQC,0)-4.8+AN716,AN98)</f>
        <v>59.600004252704181</v>
      </c>
      <c r="AO754">
        <f>MIN(AO100+5+3+Malice+IF(AO54=1,CQC,0)-4.8+AO716,AO98)</f>
        <v>59.600004252704181</v>
      </c>
      <c r="AP754">
        <f>MIN(AP100+5+3+Malice+IF(AP54=1,CQC,0)-4.8+AP716,AP98)</f>
        <v>59.600004252704181</v>
      </c>
      <c r="AQ754">
        <f>MIN(AQ100+5+3+Malice+IF(AQ54=1,CQC,0)-4.8+AQ716,AQ98)</f>
        <v>59.600004252704181</v>
      </c>
      <c r="AR754">
        <f>MIN(AR100+5+3+Malice+IF(AR54=1,CQC,0)-4.8+AR716,AR98)</f>
        <v>59.600004252704181</v>
      </c>
      <c r="AS754">
        <f>MIN(AS100+5+3+Malice+IF(AS54=1,CQC,0)-4.8+AS716,AS98)</f>
        <v>59.600004252704181</v>
      </c>
      <c r="AT754">
        <f>MIN(AT100+5+3+Malice+IF(AT54=1,CQC,0)-4.8+AT716,AT98)</f>
        <v>59.600004252704181</v>
      </c>
      <c r="AU754">
        <f>MIN(AU100+5+3+Malice+IF(AU54=1,CQC,0)-4.8+AU716,AU98)</f>
        <v>59.600004252704181</v>
      </c>
      <c r="AV754">
        <f>MIN(AV100+5+3+Malice+IF(AV54=1,CQC,0)-4.8+AV716,AV98)</f>
        <v>59.600004252704181</v>
      </c>
      <c r="AW754">
        <f>MIN(AW100+5+3+Malice+IF(AW54=1,CQC,0)-4.8+AW716,AW98)</f>
        <v>59.600004252704181</v>
      </c>
      <c r="AX754">
        <f>MIN(AX100+5+3+Malice+IF(AX54=1,CQC,0)-4.8+AX716,AX98)</f>
        <v>59.600004252704181</v>
      </c>
      <c r="AY754">
        <f>MIN(AY100+5+3+Malice+IF(AY54=1,CQC,0)-4.8+AY716,AY98)</f>
        <v>59.600004252704181</v>
      </c>
      <c r="AZ754">
        <f>MIN(AZ100+5+3+Malice+IF(AZ54=1,CQC,0)-4.8+AZ716,AZ98)</f>
        <v>59.600004252704181</v>
      </c>
      <c r="BA754">
        <f>MIN(BA100+5+3+Malice+IF(BA54=1,CQC,0)-4.8+BA716,BA98)</f>
        <v>59.600004252704181</v>
      </c>
      <c r="BB754">
        <f>MIN(BB100+5+3+Malice+IF(BB54=1,CQC,0)-4.8+BB716,BB98)</f>
        <v>59.600004252704181</v>
      </c>
      <c r="BC754">
        <f>MIN(BC100+5+3+Malice+IF(BC54=1,CQC,0)-4.8+BC716,BC98)</f>
        <v>59.600004252704181</v>
      </c>
      <c r="BD754">
        <f>MIN(BD100+5+3+Malice+IF(BD54=1,CQC,0)-4.8+BD716,BD98)</f>
        <v>59.600004252704181</v>
      </c>
      <c r="BE754">
        <f>MIN(BE100+5+3+Malice+IF(BE54=1,CQC,0)-4.8+BE716,BE98)</f>
        <v>59.600004252704181</v>
      </c>
      <c r="BF754">
        <f>MIN(BF100+5+3+Malice+IF(BF54=1,CQC,0)-4.8+BF716,BF98)</f>
        <v>59.600004252704181</v>
      </c>
      <c r="BG754">
        <f>MIN(BG100+5+3+Malice+IF(BG54=1,CQC,0)-4.8+BG716,BG98)</f>
        <v>59.600004252704181</v>
      </c>
      <c r="BH754">
        <f>MIN(BH100+5+3+Malice+IF(BH54=1,CQC,0)-4.8+BH716,BH98)</f>
        <v>59.600004252704181</v>
      </c>
    </row>
    <row r="756" spans="1:60" x14ac:dyDescent="0.25">
      <c r="A756" t="s">
        <v>897</v>
      </c>
      <c r="B756">
        <f t="shared" ref="B756:AG756" si="1104">B98-B754</f>
        <v>8.4286675289949216</v>
      </c>
      <c r="C756">
        <f t="shared" si="1104"/>
        <v>8.4154675289949239</v>
      </c>
      <c r="D756">
        <f t="shared" si="1104"/>
        <v>8.4286675289949216</v>
      </c>
      <c r="E756">
        <f t="shared" si="1104"/>
        <v>8.4068838778869548</v>
      </c>
      <c r="F756">
        <f t="shared" si="1104"/>
        <v>8.3981704164260123</v>
      </c>
      <c r="G756">
        <f t="shared" si="1104"/>
        <v>8.3981704164260123</v>
      </c>
      <c r="H756">
        <f t="shared" si="1104"/>
        <v>8.3981704164260123</v>
      </c>
      <c r="I756">
        <f t="shared" si="1104"/>
        <v>8.3981704164260265</v>
      </c>
      <c r="J756">
        <f t="shared" si="1104"/>
        <v>8.4286675289949216</v>
      </c>
      <c r="K756">
        <f t="shared" si="1104"/>
        <v>8.4286675289949216</v>
      </c>
      <c r="L756">
        <f t="shared" si="1104"/>
        <v>8.4286675289949216</v>
      </c>
      <c r="M756">
        <f t="shared" si="1104"/>
        <v>8.4286675289949216</v>
      </c>
      <c r="N756">
        <f t="shared" si="1104"/>
        <v>8.4286675289949216</v>
      </c>
      <c r="O756">
        <f t="shared" si="1104"/>
        <v>8.4286675289949216</v>
      </c>
      <c r="P756">
        <f t="shared" si="1104"/>
        <v>8.4286675289949216</v>
      </c>
      <c r="Q756">
        <f t="shared" si="1104"/>
        <v>8.4286675289949216</v>
      </c>
      <c r="R756">
        <f t="shared" si="1104"/>
        <v>8.4286675289949216</v>
      </c>
      <c r="S756">
        <f t="shared" si="1104"/>
        <v>8.4286675289949216</v>
      </c>
      <c r="T756">
        <f t="shared" si="1104"/>
        <v>8.4286675289949216</v>
      </c>
      <c r="U756">
        <f t="shared" si="1104"/>
        <v>8.4286675289949216</v>
      </c>
      <c r="V756">
        <f t="shared" si="1104"/>
        <v>8.4286675289949216</v>
      </c>
      <c r="W756">
        <f t="shared" si="1104"/>
        <v>8.4286675289949216</v>
      </c>
      <c r="X756">
        <f t="shared" si="1104"/>
        <v>13.428667528994922</v>
      </c>
      <c r="Y756">
        <f t="shared" si="1104"/>
        <v>13.428667528994922</v>
      </c>
      <c r="Z756">
        <f t="shared" si="1104"/>
        <v>8.4286675289949216</v>
      </c>
      <c r="AA756">
        <f t="shared" si="1104"/>
        <v>8.4286675289949216</v>
      </c>
      <c r="AB756">
        <f t="shared" si="1104"/>
        <v>8.4286675289949216</v>
      </c>
      <c r="AC756">
        <f t="shared" si="1104"/>
        <v>8.4286675289949216</v>
      </c>
      <c r="AD756">
        <f t="shared" si="1104"/>
        <v>8.4286675289949216</v>
      </c>
      <c r="AE756">
        <f t="shared" si="1104"/>
        <v>8.4286675289949216</v>
      </c>
      <c r="AF756">
        <f t="shared" si="1104"/>
        <v>8.4286675289949216</v>
      </c>
      <c r="AG756">
        <f t="shared" si="1104"/>
        <v>8.4286675289949216</v>
      </c>
      <c r="AH756">
        <f t="shared" ref="AH756:BH756" si="1105">AH98-AH754</f>
        <v>8.4286675289949216</v>
      </c>
      <c r="AI756">
        <f t="shared" si="1105"/>
        <v>8.4286675289949216</v>
      </c>
      <c r="AJ756">
        <f t="shared" si="1105"/>
        <v>8.4286675289949216</v>
      </c>
      <c r="AK756">
        <f t="shared" si="1105"/>
        <v>8.4286675289949216</v>
      </c>
      <c r="AL756">
        <f t="shared" si="1105"/>
        <v>8.4286675289949216</v>
      </c>
      <c r="AM756">
        <f t="shared" si="1105"/>
        <v>8.4286675289949216</v>
      </c>
      <c r="AN756">
        <f t="shared" si="1105"/>
        <v>8.4286675289949216</v>
      </c>
      <c r="AO756">
        <f t="shared" si="1105"/>
        <v>8.4286675289949216</v>
      </c>
      <c r="AP756">
        <f t="shared" si="1105"/>
        <v>8.4286675289949216</v>
      </c>
      <c r="AQ756">
        <f t="shared" si="1105"/>
        <v>8.4286675289949216</v>
      </c>
      <c r="AR756">
        <f t="shared" si="1105"/>
        <v>8.4286675289949216</v>
      </c>
      <c r="AS756">
        <f t="shared" si="1105"/>
        <v>8.4286675289949216</v>
      </c>
      <c r="AT756">
        <f t="shared" si="1105"/>
        <v>8.4286675289949216</v>
      </c>
      <c r="AU756">
        <f t="shared" si="1105"/>
        <v>8.4286675289949216</v>
      </c>
      <c r="AV756">
        <f t="shared" si="1105"/>
        <v>8.4286675289949216</v>
      </c>
      <c r="AW756">
        <f t="shared" si="1105"/>
        <v>8.4286675289949216</v>
      </c>
      <c r="AX756">
        <f t="shared" si="1105"/>
        <v>8.4286675289949216</v>
      </c>
      <c r="AY756">
        <f t="shared" si="1105"/>
        <v>8.4286675289949216</v>
      </c>
      <c r="AZ756">
        <f t="shared" si="1105"/>
        <v>8.4286675289949216</v>
      </c>
      <c r="BA756">
        <f t="shared" si="1105"/>
        <v>8.4286675289949216</v>
      </c>
      <c r="BB756">
        <f t="shared" si="1105"/>
        <v>8.4286675289949216</v>
      </c>
      <c r="BC756">
        <f t="shared" si="1105"/>
        <v>8.4286675289949216</v>
      </c>
      <c r="BD756">
        <f t="shared" si="1105"/>
        <v>8.4286675289949216</v>
      </c>
      <c r="BE756">
        <f t="shared" si="1105"/>
        <v>8.4286675289949216</v>
      </c>
      <c r="BF756">
        <f t="shared" si="1105"/>
        <v>8.4286675289949216</v>
      </c>
      <c r="BG756">
        <f t="shared" si="1105"/>
        <v>8.4286675289949216</v>
      </c>
      <c r="BH756">
        <f t="shared" si="1105"/>
        <v>8.4286675289949216</v>
      </c>
    </row>
    <row r="757" spans="1:60" x14ac:dyDescent="0.25">
      <c r="A757" t="s">
        <v>898</v>
      </c>
      <c r="B757">
        <f t="shared" ref="B757:K758" si="1106">MAX(B756-360/250*Kings,0)</f>
        <v>6.8446675289949219</v>
      </c>
      <c r="C757">
        <f t="shared" si="1106"/>
        <v>6.8314675289949243</v>
      </c>
      <c r="D757">
        <f t="shared" si="1106"/>
        <v>6.8446675289949219</v>
      </c>
      <c r="E757">
        <f t="shared" si="1106"/>
        <v>6.8228838778869552</v>
      </c>
      <c r="F757">
        <f t="shared" si="1106"/>
        <v>6.8141704164260126</v>
      </c>
      <c r="G757">
        <f t="shared" si="1106"/>
        <v>6.8141704164260126</v>
      </c>
      <c r="H757">
        <f t="shared" si="1106"/>
        <v>6.8141704164260126</v>
      </c>
      <c r="I757">
        <f t="shared" si="1106"/>
        <v>6.8141704164260268</v>
      </c>
      <c r="J757">
        <f t="shared" si="1106"/>
        <v>6.8446675289949219</v>
      </c>
      <c r="K757">
        <f t="shared" si="1106"/>
        <v>6.8446675289949219</v>
      </c>
      <c r="L757">
        <f t="shared" ref="L757:U758" si="1107">MAX(L756-360/250*Kings,0)</f>
        <v>6.8446675289949219</v>
      </c>
      <c r="M757">
        <f t="shared" si="1107"/>
        <v>6.8446675289949219</v>
      </c>
      <c r="N757">
        <f t="shared" si="1107"/>
        <v>6.8446675289949219</v>
      </c>
      <c r="O757">
        <f t="shared" si="1107"/>
        <v>6.8446675289949219</v>
      </c>
      <c r="P757">
        <f t="shared" si="1107"/>
        <v>6.8446675289949219</v>
      </c>
      <c r="Q757">
        <f t="shared" si="1107"/>
        <v>6.8446675289949219</v>
      </c>
      <c r="R757">
        <f t="shared" si="1107"/>
        <v>6.8446675289949219</v>
      </c>
      <c r="S757">
        <f t="shared" si="1107"/>
        <v>6.8446675289949219</v>
      </c>
      <c r="T757">
        <f t="shared" si="1107"/>
        <v>6.8446675289949219</v>
      </c>
      <c r="U757">
        <f t="shared" si="1107"/>
        <v>6.8446675289949219</v>
      </c>
      <c r="V757">
        <f t="shared" ref="V757:AE758" si="1108">MAX(V756-360/250*Kings,0)</f>
        <v>6.8446675289949219</v>
      </c>
      <c r="W757">
        <f t="shared" si="1108"/>
        <v>6.8446675289949219</v>
      </c>
      <c r="X757">
        <f t="shared" si="1108"/>
        <v>11.844667528994922</v>
      </c>
      <c r="Y757">
        <f t="shared" si="1108"/>
        <v>11.844667528994922</v>
      </c>
      <c r="Z757">
        <f t="shared" si="1108"/>
        <v>6.8446675289949219</v>
      </c>
      <c r="AA757">
        <f t="shared" si="1108"/>
        <v>6.8446675289949219</v>
      </c>
      <c r="AB757">
        <f t="shared" si="1108"/>
        <v>6.8446675289949219</v>
      </c>
      <c r="AC757">
        <f t="shared" si="1108"/>
        <v>6.8446675289949219</v>
      </c>
      <c r="AD757">
        <f t="shared" si="1108"/>
        <v>6.8446675289949219</v>
      </c>
      <c r="AE757">
        <f t="shared" si="1108"/>
        <v>6.8446675289949219</v>
      </c>
      <c r="AF757">
        <f t="shared" ref="AF757:AO758" si="1109">MAX(AF756-360/250*Kings,0)</f>
        <v>6.8446675289949219</v>
      </c>
      <c r="AG757">
        <f t="shared" si="1109"/>
        <v>6.8446675289949219</v>
      </c>
      <c r="AH757">
        <f t="shared" si="1109"/>
        <v>6.8446675289949219</v>
      </c>
      <c r="AI757">
        <f t="shared" si="1109"/>
        <v>6.8446675289949219</v>
      </c>
      <c r="AJ757">
        <f t="shared" si="1109"/>
        <v>6.8446675289949219</v>
      </c>
      <c r="AK757">
        <f t="shared" si="1109"/>
        <v>6.8446675289949219</v>
      </c>
      <c r="AL757">
        <f t="shared" si="1109"/>
        <v>6.8446675289949219</v>
      </c>
      <c r="AM757">
        <f t="shared" si="1109"/>
        <v>6.8446675289949219</v>
      </c>
      <c r="AN757">
        <f t="shared" si="1109"/>
        <v>6.8446675289949219</v>
      </c>
      <c r="AO757">
        <f t="shared" si="1109"/>
        <v>6.8446675289949219</v>
      </c>
      <c r="AP757">
        <f t="shared" ref="AP757:AY758" si="1110">MAX(AP756-360/250*Kings,0)</f>
        <v>6.8446675289949219</v>
      </c>
      <c r="AQ757">
        <f t="shared" si="1110"/>
        <v>6.8446675289949219</v>
      </c>
      <c r="AR757">
        <f t="shared" si="1110"/>
        <v>6.8446675289949219</v>
      </c>
      <c r="AS757">
        <f t="shared" si="1110"/>
        <v>6.8446675289949219</v>
      </c>
      <c r="AT757">
        <f t="shared" si="1110"/>
        <v>6.8446675289949219</v>
      </c>
      <c r="AU757">
        <f t="shared" si="1110"/>
        <v>6.8446675289949219</v>
      </c>
      <c r="AV757">
        <f t="shared" si="1110"/>
        <v>6.8446675289949219</v>
      </c>
      <c r="AW757">
        <f t="shared" si="1110"/>
        <v>6.8446675289949219</v>
      </c>
      <c r="AX757">
        <f t="shared" si="1110"/>
        <v>6.8446675289949219</v>
      </c>
      <c r="AY757">
        <f t="shared" si="1110"/>
        <v>6.8446675289949219</v>
      </c>
      <c r="AZ757">
        <f t="shared" ref="AZ757:BH758" si="1111">MAX(AZ756-360/250*Kings,0)</f>
        <v>6.8446675289949219</v>
      </c>
      <c r="BA757">
        <f t="shared" si="1111"/>
        <v>6.8446675289949219</v>
      </c>
      <c r="BB757">
        <f t="shared" si="1111"/>
        <v>6.8446675289949219</v>
      </c>
      <c r="BC757">
        <f t="shared" si="1111"/>
        <v>6.8446675289949219</v>
      </c>
      <c r="BD757">
        <f t="shared" si="1111"/>
        <v>6.8446675289949219</v>
      </c>
      <c r="BE757">
        <f t="shared" si="1111"/>
        <v>6.8446675289949219</v>
      </c>
      <c r="BF757">
        <f t="shared" si="1111"/>
        <v>6.8446675289949219</v>
      </c>
      <c r="BG757">
        <f t="shared" si="1111"/>
        <v>6.8446675289949219</v>
      </c>
      <c r="BH757">
        <f t="shared" si="1111"/>
        <v>6.8446675289949219</v>
      </c>
    </row>
    <row r="758" spans="1:60" x14ac:dyDescent="0.25">
      <c r="A758" t="s">
        <v>899</v>
      </c>
      <c r="B758">
        <f t="shared" si="1106"/>
        <v>5.2606675289949223</v>
      </c>
      <c r="C758">
        <f t="shared" si="1106"/>
        <v>5.2474675289949246</v>
      </c>
      <c r="D758">
        <f t="shared" si="1106"/>
        <v>5.2606675289949223</v>
      </c>
      <c r="E758">
        <f t="shared" si="1106"/>
        <v>5.2388838778869555</v>
      </c>
      <c r="F758">
        <f t="shared" si="1106"/>
        <v>5.230170416426013</v>
      </c>
      <c r="G758">
        <f t="shared" si="1106"/>
        <v>5.230170416426013</v>
      </c>
      <c r="H758">
        <f t="shared" si="1106"/>
        <v>5.230170416426013</v>
      </c>
      <c r="I758">
        <f t="shared" si="1106"/>
        <v>5.2301704164260272</v>
      </c>
      <c r="J758">
        <f t="shared" si="1106"/>
        <v>5.2606675289949223</v>
      </c>
      <c r="K758">
        <f t="shared" si="1106"/>
        <v>5.2606675289949223</v>
      </c>
      <c r="L758">
        <f t="shared" si="1107"/>
        <v>5.2606675289949223</v>
      </c>
      <c r="M758">
        <f t="shared" si="1107"/>
        <v>5.2606675289949223</v>
      </c>
      <c r="N758">
        <f t="shared" si="1107"/>
        <v>5.2606675289949223</v>
      </c>
      <c r="O758">
        <f t="shared" si="1107"/>
        <v>5.2606675289949223</v>
      </c>
      <c r="P758">
        <f t="shared" si="1107"/>
        <v>5.2606675289949223</v>
      </c>
      <c r="Q758">
        <f t="shared" si="1107"/>
        <v>5.2606675289949223</v>
      </c>
      <c r="R758">
        <f t="shared" si="1107"/>
        <v>5.2606675289949223</v>
      </c>
      <c r="S758">
        <f t="shared" si="1107"/>
        <v>5.2606675289949223</v>
      </c>
      <c r="T758">
        <f t="shared" si="1107"/>
        <v>5.2606675289949223</v>
      </c>
      <c r="U758">
        <f t="shared" si="1107"/>
        <v>5.2606675289949223</v>
      </c>
      <c r="V758">
        <f t="shared" si="1108"/>
        <v>5.2606675289949223</v>
      </c>
      <c r="W758">
        <f t="shared" si="1108"/>
        <v>5.2606675289949223</v>
      </c>
      <c r="X758">
        <f t="shared" si="1108"/>
        <v>10.260667528994922</v>
      </c>
      <c r="Y758">
        <f t="shared" si="1108"/>
        <v>10.260667528994922</v>
      </c>
      <c r="Z758">
        <f t="shared" si="1108"/>
        <v>5.2606675289949223</v>
      </c>
      <c r="AA758">
        <f t="shared" si="1108"/>
        <v>5.2606675289949223</v>
      </c>
      <c r="AB758">
        <f t="shared" si="1108"/>
        <v>5.2606675289949223</v>
      </c>
      <c r="AC758">
        <f t="shared" si="1108"/>
        <v>5.2606675289949223</v>
      </c>
      <c r="AD758">
        <f t="shared" si="1108"/>
        <v>5.2606675289949223</v>
      </c>
      <c r="AE758">
        <f t="shared" si="1108"/>
        <v>5.2606675289949223</v>
      </c>
      <c r="AF758">
        <f t="shared" si="1109"/>
        <v>5.2606675289949223</v>
      </c>
      <c r="AG758">
        <f t="shared" si="1109"/>
        <v>5.2606675289949223</v>
      </c>
      <c r="AH758">
        <f t="shared" si="1109"/>
        <v>5.2606675289949223</v>
      </c>
      <c r="AI758">
        <f t="shared" si="1109"/>
        <v>5.2606675289949223</v>
      </c>
      <c r="AJ758">
        <f t="shared" si="1109"/>
        <v>5.2606675289949223</v>
      </c>
      <c r="AK758">
        <f t="shared" si="1109"/>
        <v>5.2606675289949223</v>
      </c>
      <c r="AL758">
        <f t="shared" si="1109"/>
        <v>5.2606675289949223</v>
      </c>
      <c r="AM758">
        <f t="shared" si="1109"/>
        <v>5.2606675289949223</v>
      </c>
      <c r="AN758">
        <f t="shared" si="1109"/>
        <v>5.2606675289949223</v>
      </c>
      <c r="AO758">
        <f t="shared" si="1109"/>
        <v>5.2606675289949223</v>
      </c>
      <c r="AP758">
        <f t="shared" si="1110"/>
        <v>5.2606675289949223</v>
      </c>
      <c r="AQ758">
        <f t="shared" si="1110"/>
        <v>5.2606675289949223</v>
      </c>
      <c r="AR758">
        <f t="shared" si="1110"/>
        <v>5.2606675289949223</v>
      </c>
      <c r="AS758">
        <f t="shared" si="1110"/>
        <v>5.2606675289949223</v>
      </c>
      <c r="AT758">
        <f t="shared" si="1110"/>
        <v>5.2606675289949223</v>
      </c>
      <c r="AU758">
        <f t="shared" si="1110"/>
        <v>5.2606675289949223</v>
      </c>
      <c r="AV758">
        <f t="shared" si="1110"/>
        <v>5.2606675289949223</v>
      </c>
      <c r="AW758">
        <f t="shared" si="1110"/>
        <v>5.2606675289949223</v>
      </c>
      <c r="AX758">
        <f t="shared" si="1110"/>
        <v>5.2606675289949223</v>
      </c>
      <c r="AY758">
        <f t="shared" si="1110"/>
        <v>5.2606675289949223</v>
      </c>
      <c r="AZ758">
        <f t="shared" si="1111"/>
        <v>5.2606675289949223</v>
      </c>
      <c r="BA758">
        <f t="shared" si="1111"/>
        <v>5.2606675289949223</v>
      </c>
      <c r="BB758">
        <f t="shared" si="1111"/>
        <v>5.2606675289949223</v>
      </c>
      <c r="BC758">
        <f t="shared" si="1111"/>
        <v>5.2606675289949223</v>
      </c>
      <c r="BD758">
        <f t="shared" si="1111"/>
        <v>5.2606675289949223</v>
      </c>
      <c r="BE758">
        <f t="shared" si="1111"/>
        <v>5.2606675289949223</v>
      </c>
      <c r="BF758">
        <f t="shared" si="1111"/>
        <v>5.2606675289949223</v>
      </c>
      <c r="BG758">
        <f t="shared" si="1111"/>
        <v>5.2606675289949223</v>
      </c>
      <c r="BH758">
        <f t="shared" si="1111"/>
        <v>5.2606675289949223</v>
      </c>
    </row>
    <row r="760" spans="1:60" x14ac:dyDescent="0.25">
      <c r="A760" t="s">
        <v>900</v>
      </c>
      <c r="B760">
        <f t="shared" ref="B760:AG760" si="1112">(1-B675)*(1-B676)</f>
        <v>1</v>
      </c>
      <c r="C760">
        <f t="shared" si="1112"/>
        <v>1</v>
      </c>
      <c r="D760">
        <f t="shared" si="1112"/>
        <v>1</v>
      </c>
      <c r="E760">
        <f t="shared" si="1112"/>
        <v>1</v>
      </c>
      <c r="F760">
        <f t="shared" si="1112"/>
        <v>1</v>
      </c>
      <c r="G760">
        <f t="shared" si="1112"/>
        <v>1</v>
      </c>
      <c r="H760">
        <f t="shared" si="1112"/>
        <v>1</v>
      </c>
      <c r="I760">
        <f t="shared" si="1112"/>
        <v>1</v>
      </c>
      <c r="J760">
        <f t="shared" si="1112"/>
        <v>1</v>
      </c>
      <c r="K760">
        <f t="shared" si="1112"/>
        <v>1</v>
      </c>
      <c r="L760">
        <f t="shared" si="1112"/>
        <v>1</v>
      </c>
      <c r="M760">
        <f t="shared" si="1112"/>
        <v>1</v>
      </c>
      <c r="N760">
        <f t="shared" si="1112"/>
        <v>1</v>
      </c>
      <c r="O760">
        <f t="shared" si="1112"/>
        <v>1</v>
      </c>
      <c r="P760">
        <f t="shared" si="1112"/>
        <v>1</v>
      </c>
      <c r="Q760">
        <f t="shared" si="1112"/>
        <v>1</v>
      </c>
      <c r="R760">
        <f t="shared" si="1112"/>
        <v>1</v>
      </c>
      <c r="S760">
        <f t="shared" si="1112"/>
        <v>1</v>
      </c>
      <c r="T760">
        <f t="shared" si="1112"/>
        <v>1</v>
      </c>
      <c r="U760">
        <f t="shared" si="1112"/>
        <v>1</v>
      </c>
      <c r="V760">
        <f t="shared" si="1112"/>
        <v>1</v>
      </c>
      <c r="W760">
        <f t="shared" si="1112"/>
        <v>1</v>
      </c>
      <c r="X760">
        <f t="shared" si="1112"/>
        <v>1</v>
      </c>
      <c r="Y760">
        <f t="shared" si="1112"/>
        <v>1</v>
      </c>
      <c r="Z760">
        <f t="shared" si="1112"/>
        <v>1</v>
      </c>
      <c r="AA760">
        <f t="shared" si="1112"/>
        <v>1</v>
      </c>
      <c r="AB760">
        <f t="shared" si="1112"/>
        <v>1</v>
      </c>
      <c r="AC760">
        <f t="shared" si="1112"/>
        <v>1</v>
      </c>
      <c r="AD760">
        <f t="shared" si="1112"/>
        <v>1</v>
      </c>
      <c r="AE760">
        <f t="shared" si="1112"/>
        <v>1</v>
      </c>
      <c r="AF760">
        <f t="shared" si="1112"/>
        <v>1</v>
      </c>
      <c r="AG760">
        <f t="shared" si="1112"/>
        <v>1</v>
      </c>
      <c r="AH760">
        <f t="shared" ref="AH760:BH760" si="1113">(1-AH675)*(1-AH676)</f>
        <v>1</v>
      </c>
      <c r="AI760">
        <f t="shared" si="1113"/>
        <v>1</v>
      </c>
      <c r="AJ760">
        <f t="shared" si="1113"/>
        <v>1</v>
      </c>
      <c r="AK760">
        <f t="shared" si="1113"/>
        <v>1</v>
      </c>
      <c r="AL760">
        <f t="shared" si="1113"/>
        <v>1</v>
      </c>
      <c r="AM760">
        <f t="shared" si="1113"/>
        <v>0.41998559316945738</v>
      </c>
      <c r="AN760">
        <f t="shared" si="1113"/>
        <v>1</v>
      </c>
      <c r="AO760">
        <f t="shared" si="1113"/>
        <v>0.58033770905725446</v>
      </c>
      <c r="AP760">
        <f t="shared" si="1113"/>
        <v>1</v>
      </c>
      <c r="AQ760">
        <f t="shared" si="1113"/>
        <v>1</v>
      </c>
      <c r="AR760">
        <f t="shared" si="1113"/>
        <v>1</v>
      </c>
      <c r="AS760">
        <f t="shared" si="1113"/>
        <v>1</v>
      </c>
      <c r="AT760">
        <f t="shared" si="1113"/>
        <v>1</v>
      </c>
      <c r="AU760">
        <f t="shared" si="1113"/>
        <v>1</v>
      </c>
      <c r="AV760">
        <f t="shared" si="1113"/>
        <v>1</v>
      </c>
      <c r="AW760">
        <f t="shared" si="1113"/>
        <v>1</v>
      </c>
      <c r="AX760">
        <f t="shared" si="1113"/>
        <v>1</v>
      </c>
      <c r="AY760">
        <f t="shared" si="1113"/>
        <v>1</v>
      </c>
      <c r="AZ760">
        <f t="shared" si="1113"/>
        <v>1</v>
      </c>
      <c r="BA760">
        <f t="shared" si="1113"/>
        <v>1</v>
      </c>
      <c r="BB760">
        <f t="shared" si="1113"/>
        <v>1</v>
      </c>
      <c r="BC760">
        <f t="shared" si="1113"/>
        <v>1</v>
      </c>
      <c r="BD760">
        <f t="shared" si="1113"/>
        <v>1</v>
      </c>
      <c r="BE760">
        <f t="shared" si="1113"/>
        <v>1</v>
      </c>
      <c r="BF760">
        <f t="shared" si="1113"/>
        <v>1</v>
      </c>
      <c r="BG760">
        <f t="shared" si="1113"/>
        <v>1</v>
      </c>
      <c r="BH760">
        <f t="shared" si="1113"/>
        <v>1</v>
      </c>
    </row>
    <row r="761" spans="1:60" x14ac:dyDescent="0.25">
      <c r="A761" t="s">
        <v>901</v>
      </c>
      <c r="B761">
        <f t="shared" ref="B761:AG761" si="1114">1-B725-B727</f>
        <v>0</v>
      </c>
      <c r="C761">
        <f t="shared" si="1114"/>
        <v>0</v>
      </c>
      <c r="D761">
        <f t="shared" si="1114"/>
        <v>0</v>
      </c>
      <c r="E761">
        <f t="shared" si="1114"/>
        <v>0</v>
      </c>
      <c r="F761">
        <f t="shared" si="1114"/>
        <v>0</v>
      </c>
      <c r="G761">
        <f t="shared" si="1114"/>
        <v>0</v>
      </c>
      <c r="H761">
        <f t="shared" si="1114"/>
        <v>0</v>
      </c>
      <c r="I761">
        <f t="shared" si="1114"/>
        <v>0</v>
      </c>
      <c r="J761">
        <f t="shared" si="1114"/>
        <v>0</v>
      </c>
      <c r="K761">
        <f t="shared" si="1114"/>
        <v>0</v>
      </c>
      <c r="L761">
        <f t="shared" si="1114"/>
        <v>0</v>
      </c>
      <c r="M761">
        <f t="shared" si="1114"/>
        <v>0</v>
      </c>
      <c r="N761">
        <f t="shared" si="1114"/>
        <v>0</v>
      </c>
      <c r="O761">
        <f t="shared" si="1114"/>
        <v>0</v>
      </c>
      <c r="P761">
        <f t="shared" si="1114"/>
        <v>0</v>
      </c>
      <c r="Q761">
        <f t="shared" si="1114"/>
        <v>0</v>
      </c>
      <c r="R761">
        <f t="shared" si="1114"/>
        <v>0</v>
      </c>
      <c r="S761">
        <f t="shared" si="1114"/>
        <v>0</v>
      </c>
      <c r="T761">
        <f t="shared" si="1114"/>
        <v>0</v>
      </c>
      <c r="U761">
        <f t="shared" si="1114"/>
        <v>0</v>
      </c>
      <c r="V761">
        <f t="shared" si="1114"/>
        <v>0</v>
      </c>
      <c r="W761">
        <f t="shared" si="1114"/>
        <v>0</v>
      </c>
      <c r="X761">
        <f t="shared" si="1114"/>
        <v>0</v>
      </c>
      <c r="Y761">
        <f t="shared" si="1114"/>
        <v>0</v>
      </c>
      <c r="Z761">
        <f t="shared" si="1114"/>
        <v>0</v>
      </c>
      <c r="AA761">
        <f t="shared" si="1114"/>
        <v>0</v>
      </c>
      <c r="AB761">
        <f t="shared" si="1114"/>
        <v>0</v>
      </c>
      <c r="AC761">
        <f t="shared" si="1114"/>
        <v>0</v>
      </c>
      <c r="AD761">
        <f t="shared" si="1114"/>
        <v>0</v>
      </c>
      <c r="AE761">
        <f t="shared" si="1114"/>
        <v>0</v>
      </c>
      <c r="AF761">
        <f t="shared" si="1114"/>
        <v>0</v>
      </c>
      <c r="AG761">
        <f t="shared" si="1114"/>
        <v>0</v>
      </c>
      <c r="AH761">
        <f t="shared" ref="AH761:BH761" si="1115">1-AH725-AH727</f>
        <v>0</v>
      </c>
      <c r="AI761">
        <f t="shared" si="1115"/>
        <v>0</v>
      </c>
      <c r="AJ761">
        <f t="shared" si="1115"/>
        <v>0</v>
      </c>
      <c r="AK761">
        <f t="shared" si="1115"/>
        <v>0</v>
      </c>
      <c r="AL761">
        <f t="shared" si="1115"/>
        <v>0</v>
      </c>
      <c r="AM761">
        <f t="shared" si="1115"/>
        <v>0.58001440683054262</v>
      </c>
      <c r="AN761">
        <f t="shared" si="1115"/>
        <v>0</v>
      </c>
      <c r="AO761">
        <f t="shared" si="1115"/>
        <v>0.41966229094274554</v>
      </c>
      <c r="AP761">
        <f t="shared" si="1115"/>
        <v>0</v>
      </c>
      <c r="AQ761">
        <f t="shared" si="1115"/>
        <v>0</v>
      </c>
      <c r="AR761">
        <f t="shared" si="1115"/>
        <v>0</v>
      </c>
      <c r="AS761">
        <f t="shared" si="1115"/>
        <v>0</v>
      </c>
      <c r="AT761">
        <f t="shared" si="1115"/>
        <v>0</v>
      </c>
      <c r="AU761">
        <f t="shared" si="1115"/>
        <v>0</v>
      </c>
      <c r="AV761">
        <f t="shared" si="1115"/>
        <v>0</v>
      </c>
      <c r="AW761">
        <f t="shared" si="1115"/>
        <v>0</v>
      </c>
      <c r="AX761">
        <f t="shared" si="1115"/>
        <v>0</v>
      </c>
      <c r="AY761">
        <f t="shared" si="1115"/>
        <v>0</v>
      </c>
      <c r="AZ761">
        <f t="shared" si="1115"/>
        <v>0</v>
      </c>
      <c r="BA761">
        <f t="shared" si="1115"/>
        <v>0</v>
      </c>
      <c r="BB761">
        <f t="shared" si="1115"/>
        <v>0</v>
      </c>
      <c r="BC761">
        <f t="shared" si="1115"/>
        <v>0</v>
      </c>
      <c r="BD761">
        <f t="shared" si="1115"/>
        <v>0</v>
      </c>
      <c r="BE761">
        <f t="shared" si="1115"/>
        <v>0</v>
      </c>
      <c r="BF761">
        <f t="shared" si="1115"/>
        <v>0</v>
      </c>
      <c r="BG761">
        <f t="shared" si="1115"/>
        <v>0</v>
      </c>
      <c r="BH761">
        <f t="shared" si="1115"/>
        <v>0</v>
      </c>
    </row>
    <row r="762" spans="1:60" x14ac:dyDescent="0.25">
      <c r="A762" t="s">
        <v>902</v>
      </c>
      <c r="B762">
        <f t="shared" ref="B762:AG762" si="1116">B675*B676</f>
        <v>0</v>
      </c>
      <c r="C762">
        <f t="shared" si="1116"/>
        <v>0</v>
      </c>
      <c r="D762">
        <f t="shared" si="1116"/>
        <v>0</v>
      </c>
      <c r="E762">
        <f t="shared" si="1116"/>
        <v>0</v>
      </c>
      <c r="F762">
        <f t="shared" si="1116"/>
        <v>0</v>
      </c>
      <c r="G762">
        <f t="shared" si="1116"/>
        <v>0</v>
      </c>
      <c r="H762">
        <f t="shared" si="1116"/>
        <v>0</v>
      </c>
      <c r="I762">
        <f t="shared" si="1116"/>
        <v>0</v>
      </c>
      <c r="J762">
        <f t="shared" si="1116"/>
        <v>0</v>
      </c>
      <c r="K762">
        <f t="shared" si="1116"/>
        <v>0</v>
      </c>
      <c r="L762">
        <f t="shared" si="1116"/>
        <v>0</v>
      </c>
      <c r="M762">
        <f t="shared" si="1116"/>
        <v>0</v>
      </c>
      <c r="N762">
        <f t="shared" si="1116"/>
        <v>0</v>
      </c>
      <c r="O762">
        <f t="shared" si="1116"/>
        <v>0</v>
      </c>
      <c r="P762">
        <f t="shared" si="1116"/>
        <v>0</v>
      </c>
      <c r="Q762">
        <f t="shared" si="1116"/>
        <v>0</v>
      </c>
      <c r="R762">
        <f t="shared" si="1116"/>
        <v>0</v>
      </c>
      <c r="S762">
        <f t="shared" si="1116"/>
        <v>0</v>
      </c>
      <c r="T762">
        <f t="shared" si="1116"/>
        <v>0</v>
      </c>
      <c r="U762">
        <f t="shared" si="1116"/>
        <v>0</v>
      </c>
      <c r="V762">
        <f t="shared" si="1116"/>
        <v>0</v>
      </c>
      <c r="W762">
        <f t="shared" si="1116"/>
        <v>0</v>
      </c>
      <c r="X762">
        <f t="shared" si="1116"/>
        <v>0</v>
      </c>
      <c r="Y762">
        <f t="shared" si="1116"/>
        <v>0</v>
      </c>
      <c r="Z762">
        <f t="shared" si="1116"/>
        <v>0</v>
      </c>
      <c r="AA762">
        <f t="shared" si="1116"/>
        <v>0</v>
      </c>
      <c r="AB762">
        <f t="shared" si="1116"/>
        <v>0</v>
      </c>
      <c r="AC762">
        <f t="shared" si="1116"/>
        <v>0</v>
      </c>
      <c r="AD762">
        <f t="shared" si="1116"/>
        <v>0</v>
      </c>
      <c r="AE762">
        <f t="shared" si="1116"/>
        <v>0</v>
      </c>
      <c r="AF762">
        <f t="shared" si="1116"/>
        <v>0</v>
      </c>
      <c r="AG762">
        <f t="shared" si="1116"/>
        <v>0</v>
      </c>
      <c r="AH762">
        <f t="shared" ref="AH762:BH762" si="1117">AH675*AH676</f>
        <v>0</v>
      </c>
      <c r="AI762">
        <f t="shared" si="1117"/>
        <v>0</v>
      </c>
      <c r="AJ762">
        <f t="shared" si="1117"/>
        <v>0</v>
      </c>
      <c r="AK762">
        <f t="shared" si="1117"/>
        <v>0</v>
      </c>
      <c r="AL762">
        <f t="shared" si="1117"/>
        <v>0</v>
      </c>
      <c r="AM762">
        <f t="shared" si="1117"/>
        <v>0</v>
      </c>
      <c r="AN762">
        <f t="shared" si="1117"/>
        <v>0</v>
      </c>
      <c r="AO762">
        <f t="shared" si="1117"/>
        <v>0</v>
      </c>
      <c r="AP762">
        <f t="shared" si="1117"/>
        <v>0</v>
      </c>
      <c r="AQ762">
        <f t="shared" si="1117"/>
        <v>0</v>
      </c>
      <c r="AR762">
        <f t="shared" si="1117"/>
        <v>0</v>
      </c>
      <c r="AS762">
        <f t="shared" si="1117"/>
        <v>0</v>
      </c>
      <c r="AT762">
        <f t="shared" si="1117"/>
        <v>0</v>
      </c>
      <c r="AU762">
        <f t="shared" si="1117"/>
        <v>0</v>
      </c>
      <c r="AV762">
        <f t="shared" si="1117"/>
        <v>0</v>
      </c>
      <c r="AW762">
        <f t="shared" si="1117"/>
        <v>0</v>
      </c>
      <c r="AX762">
        <f t="shared" si="1117"/>
        <v>0</v>
      </c>
      <c r="AY762">
        <f t="shared" si="1117"/>
        <v>0</v>
      </c>
      <c r="AZ762">
        <f t="shared" si="1117"/>
        <v>0</v>
      </c>
      <c r="BA762">
        <f t="shared" si="1117"/>
        <v>0</v>
      </c>
      <c r="BB762">
        <f t="shared" si="1117"/>
        <v>0</v>
      </c>
      <c r="BC762">
        <f t="shared" si="1117"/>
        <v>0</v>
      </c>
      <c r="BD762">
        <f t="shared" si="1117"/>
        <v>0</v>
      </c>
      <c r="BE762">
        <f t="shared" si="1117"/>
        <v>0</v>
      </c>
      <c r="BF762">
        <f t="shared" si="1117"/>
        <v>0</v>
      </c>
      <c r="BG762">
        <f t="shared" si="1117"/>
        <v>0</v>
      </c>
      <c r="BH762">
        <f t="shared" si="1117"/>
        <v>0</v>
      </c>
    </row>
    <row r="764" spans="1:60" x14ac:dyDescent="0.25">
      <c r="A764" t="s">
        <v>904</v>
      </c>
      <c r="B764">
        <f t="shared" ref="B764:AG764" si="1118">MIN(B729,B756)*B725+MIN(B757,B729)*B726+MIN(B758,B729)*B727</f>
        <v>8.4286675289949216</v>
      </c>
      <c r="C764">
        <f t="shared" si="1118"/>
        <v>8.4154675289949239</v>
      </c>
      <c r="D764">
        <f t="shared" si="1118"/>
        <v>8.4286675289949216</v>
      </c>
      <c r="E764">
        <f t="shared" si="1118"/>
        <v>8.4068838778869548</v>
      </c>
      <c r="F764">
        <f t="shared" si="1118"/>
        <v>8.3981704164260123</v>
      </c>
      <c r="G764">
        <f t="shared" si="1118"/>
        <v>8.3981704164260123</v>
      </c>
      <c r="H764">
        <f t="shared" si="1118"/>
        <v>8.3981704164260123</v>
      </c>
      <c r="I764">
        <f t="shared" si="1118"/>
        <v>8.3981704164260265</v>
      </c>
      <c r="J764">
        <f t="shared" si="1118"/>
        <v>8.4286675289949216</v>
      </c>
      <c r="K764">
        <f t="shared" si="1118"/>
        <v>8.4286675289949216</v>
      </c>
      <c r="L764">
        <f t="shared" si="1118"/>
        <v>8.4286675289949216</v>
      </c>
      <c r="M764">
        <f t="shared" si="1118"/>
        <v>8.4286675289949216</v>
      </c>
      <c r="N764">
        <f t="shared" si="1118"/>
        <v>8.4286675289949216</v>
      </c>
      <c r="O764">
        <f t="shared" si="1118"/>
        <v>8.4286675289949216</v>
      </c>
      <c r="P764">
        <f t="shared" si="1118"/>
        <v>8.4286675289949216</v>
      </c>
      <c r="Q764">
        <f t="shared" si="1118"/>
        <v>8.4286675289949216</v>
      </c>
      <c r="R764">
        <f t="shared" si="1118"/>
        <v>8.4286675289949216</v>
      </c>
      <c r="S764">
        <f t="shared" si="1118"/>
        <v>8.4286675289949216</v>
      </c>
      <c r="T764">
        <f t="shared" si="1118"/>
        <v>8.4286675289949216</v>
      </c>
      <c r="U764">
        <f t="shared" si="1118"/>
        <v>8.4286675289949216</v>
      </c>
      <c r="V764">
        <f t="shared" si="1118"/>
        <v>8.4286675289949216</v>
      </c>
      <c r="W764">
        <f t="shared" si="1118"/>
        <v>8.4286675289949216</v>
      </c>
      <c r="X764">
        <f t="shared" si="1118"/>
        <v>13.331594478071779</v>
      </c>
      <c r="Y764">
        <f t="shared" si="1118"/>
        <v>13.331594478071779</v>
      </c>
      <c r="Z764">
        <f t="shared" si="1118"/>
        <v>8.4286675289949216</v>
      </c>
      <c r="AA764">
        <f t="shared" si="1118"/>
        <v>8.4286675289949216</v>
      </c>
      <c r="AB764">
        <f t="shared" si="1118"/>
        <v>8.4286675289949216</v>
      </c>
      <c r="AC764">
        <f t="shared" si="1118"/>
        <v>8.4286675289949216</v>
      </c>
      <c r="AD764">
        <f t="shared" si="1118"/>
        <v>8.4286675289949216</v>
      </c>
      <c r="AE764">
        <f t="shared" si="1118"/>
        <v>8.4286675289949216</v>
      </c>
      <c r="AF764">
        <f t="shared" si="1118"/>
        <v>8.4286675289949216</v>
      </c>
      <c r="AG764">
        <f t="shared" si="1118"/>
        <v>8.4286675289949216</v>
      </c>
      <c r="AH764">
        <f t="shared" ref="AH764:BH764" si="1119">MIN(AH729,AH756)*AH725+MIN(AH757,AH729)*AH726+MIN(AH758,AH729)*AH727</f>
        <v>8.4286675289949216</v>
      </c>
      <c r="AI764">
        <f t="shared" si="1119"/>
        <v>8.4286675289949216</v>
      </c>
      <c r="AJ764">
        <f t="shared" si="1119"/>
        <v>8.4286675289949216</v>
      </c>
      <c r="AK764">
        <f t="shared" si="1119"/>
        <v>8.4286675289949216</v>
      </c>
      <c r="AL764">
        <f t="shared" si="1119"/>
        <v>8.4286675289949216</v>
      </c>
      <c r="AM764">
        <f t="shared" si="1119"/>
        <v>7.5099247085753422</v>
      </c>
      <c r="AN764">
        <f t="shared" si="1119"/>
        <v>8.4286675289949216</v>
      </c>
      <c r="AO764">
        <f t="shared" si="1119"/>
        <v>7.7639224601416128</v>
      </c>
      <c r="AP764">
        <f t="shared" si="1119"/>
        <v>8.4286675289949216</v>
      </c>
      <c r="AQ764">
        <f t="shared" si="1119"/>
        <v>8.4286675289949216</v>
      </c>
      <c r="AR764">
        <f t="shared" si="1119"/>
        <v>8.4286675289949216</v>
      </c>
      <c r="AS764">
        <f t="shared" si="1119"/>
        <v>8.4286675289949216</v>
      </c>
      <c r="AT764">
        <f t="shared" si="1119"/>
        <v>8.4286675289949216</v>
      </c>
      <c r="AU764">
        <f t="shared" si="1119"/>
        <v>8.4286675289949216</v>
      </c>
      <c r="AV764">
        <f t="shared" si="1119"/>
        <v>8.4286675289949216</v>
      </c>
      <c r="AW764">
        <f t="shared" si="1119"/>
        <v>8.4286675289949216</v>
      </c>
      <c r="AX764">
        <f t="shared" si="1119"/>
        <v>8.4286675289949216</v>
      </c>
      <c r="AY764">
        <f t="shared" si="1119"/>
        <v>8.4286675289949216</v>
      </c>
      <c r="AZ764">
        <f t="shared" si="1119"/>
        <v>8.4286675289949216</v>
      </c>
      <c r="BA764">
        <f t="shared" si="1119"/>
        <v>8.4286675289949216</v>
      </c>
      <c r="BB764">
        <f t="shared" si="1119"/>
        <v>8.4286675289949216</v>
      </c>
      <c r="BC764">
        <f t="shared" si="1119"/>
        <v>8.4286675289949216</v>
      </c>
      <c r="BD764">
        <f t="shared" si="1119"/>
        <v>8.4286675289949216</v>
      </c>
      <c r="BE764">
        <f t="shared" si="1119"/>
        <v>8.4286675289949216</v>
      </c>
      <c r="BF764">
        <f t="shared" si="1119"/>
        <v>8.4286675289949216</v>
      </c>
      <c r="BG764">
        <f t="shared" si="1119"/>
        <v>8.4286675289949216</v>
      </c>
      <c r="BH764">
        <f t="shared" si="1119"/>
        <v>8.4286675289949216</v>
      </c>
    </row>
    <row r="765" spans="1:60" x14ac:dyDescent="0.25">
      <c r="A765" t="s">
        <v>906</v>
      </c>
      <c r="B765">
        <f t="shared" ref="B765:AG765" si="1120">MIN(B732,B756)*B725+MIN(B757,B732)*B726+MIN(B758,B732)*B727</f>
        <v>3.9600000000000004</v>
      </c>
      <c r="C765">
        <f t="shared" si="1120"/>
        <v>3.9600000000000004</v>
      </c>
      <c r="D765">
        <f t="shared" si="1120"/>
        <v>3.9600000000000004</v>
      </c>
      <c r="E765">
        <f t="shared" si="1120"/>
        <v>3.9600000000000004</v>
      </c>
      <c r="F765">
        <f t="shared" si="1120"/>
        <v>3.9600000000000004</v>
      </c>
      <c r="G765">
        <f t="shared" si="1120"/>
        <v>3.9600000000000004</v>
      </c>
      <c r="H765">
        <f t="shared" si="1120"/>
        <v>3.9600000000000004</v>
      </c>
      <c r="I765">
        <f t="shared" si="1120"/>
        <v>3.9600000000000004</v>
      </c>
      <c r="J765">
        <f t="shared" si="1120"/>
        <v>3.9600000000000004</v>
      </c>
      <c r="K765">
        <f t="shared" si="1120"/>
        <v>3.9600000000000004</v>
      </c>
      <c r="L765">
        <f t="shared" si="1120"/>
        <v>3.9600000000000004</v>
      </c>
      <c r="M765">
        <f t="shared" si="1120"/>
        <v>3.9600000000000004</v>
      </c>
      <c r="N765">
        <f t="shared" si="1120"/>
        <v>3.9600000000000004</v>
      </c>
      <c r="O765">
        <f t="shared" si="1120"/>
        <v>3.9600000000000004</v>
      </c>
      <c r="P765">
        <f t="shared" si="1120"/>
        <v>3.9600000000000004</v>
      </c>
      <c r="Q765">
        <f t="shared" si="1120"/>
        <v>3.9600000000000004</v>
      </c>
      <c r="R765">
        <f t="shared" si="1120"/>
        <v>3.9600000000000004</v>
      </c>
      <c r="S765">
        <f t="shared" si="1120"/>
        <v>3.9600000000000004</v>
      </c>
      <c r="T765">
        <f t="shared" si="1120"/>
        <v>3.9600000000000004</v>
      </c>
      <c r="U765">
        <f t="shared" si="1120"/>
        <v>3.9600000000000004</v>
      </c>
      <c r="V765">
        <f t="shared" si="1120"/>
        <v>3.9600000000000004</v>
      </c>
      <c r="W765">
        <f t="shared" si="1120"/>
        <v>3.9600000000000004</v>
      </c>
      <c r="X765">
        <f t="shared" si="1120"/>
        <v>3.9600000000000004</v>
      </c>
      <c r="Y765">
        <f t="shared" si="1120"/>
        <v>3.9600000000000004</v>
      </c>
      <c r="Z765">
        <f t="shared" si="1120"/>
        <v>3.9600000000000004</v>
      </c>
      <c r="AA765">
        <f t="shared" si="1120"/>
        <v>3.9600000000000004</v>
      </c>
      <c r="AB765">
        <f t="shared" si="1120"/>
        <v>3.9600000000000004</v>
      </c>
      <c r="AC765">
        <f t="shared" si="1120"/>
        <v>3.9600000000000004</v>
      </c>
      <c r="AD765">
        <f t="shared" si="1120"/>
        <v>3.9600000000000004</v>
      </c>
      <c r="AE765">
        <f t="shared" si="1120"/>
        <v>3.9600000000000004</v>
      </c>
      <c r="AF765">
        <f t="shared" si="1120"/>
        <v>3.9600000000000004</v>
      </c>
      <c r="AG765">
        <f t="shared" si="1120"/>
        <v>3.9600000000000004</v>
      </c>
      <c r="AH765">
        <f t="shared" ref="AH765:BH765" si="1121">MIN(AH732,AH756)*AH725+MIN(AH757,AH732)*AH726+MIN(AH758,AH732)*AH727</f>
        <v>3.9600000000000004</v>
      </c>
      <c r="AI765">
        <f t="shared" si="1121"/>
        <v>3.9600000000000004</v>
      </c>
      <c r="AJ765">
        <f t="shared" si="1121"/>
        <v>3.9600000000000004</v>
      </c>
      <c r="AK765">
        <f t="shared" si="1121"/>
        <v>3.9600000000000004</v>
      </c>
      <c r="AL765">
        <f t="shared" si="1121"/>
        <v>3.9600000000000004</v>
      </c>
      <c r="AM765">
        <f t="shared" si="1121"/>
        <v>3.9600000000000009</v>
      </c>
      <c r="AN765">
        <f t="shared" si="1121"/>
        <v>3.9600000000000004</v>
      </c>
      <c r="AO765">
        <f t="shared" si="1121"/>
        <v>3.9600000000000009</v>
      </c>
      <c r="AP765">
        <f t="shared" si="1121"/>
        <v>3.9600000000000004</v>
      </c>
      <c r="AQ765">
        <f t="shared" si="1121"/>
        <v>3.9600000000000004</v>
      </c>
      <c r="AR765">
        <f t="shared" si="1121"/>
        <v>3.9600000000000004</v>
      </c>
      <c r="AS765">
        <f t="shared" si="1121"/>
        <v>3.9600000000000004</v>
      </c>
      <c r="AT765">
        <f t="shared" si="1121"/>
        <v>3.9600000000000004</v>
      </c>
      <c r="AU765">
        <f t="shared" si="1121"/>
        <v>3.9600000000000004</v>
      </c>
      <c r="AV765">
        <f t="shared" si="1121"/>
        <v>3.9600000000000004</v>
      </c>
      <c r="AW765">
        <f t="shared" si="1121"/>
        <v>3.9600000000000004</v>
      </c>
      <c r="AX765">
        <f t="shared" si="1121"/>
        <v>3.9600000000000004</v>
      </c>
      <c r="AY765">
        <f t="shared" si="1121"/>
        <v>3.9600000000000004</v>
      </c>
      <c r="AZ765">
        <f t="shared" si="1121"/>
        <v>3.9600000000000004</v>
      </c>
      <c r="BA765">
        <f t="shared" si="1121"/>
        <v>3.9600000000000004</v>
      </c>
      <c r="BB765">
        <f t="shared" si="1121"/>
        <v>3.9600000000000004</v>
      </c>
      <c r="BC765">
        <f t="shared" si="1121"/>
        <v>3.9600000000000004</v>
      </c>
      <c r="BD765">
        <f t="shared" si="1121"/>
        <v>3.9600000000000004</v>
      </c>
      <c r="BE765">
        <f t="shared" si="1121"/>
        <v>3.9600000000000004</v>
      </c>
      <c r="BF765">
        <f t="shared" si="1121"/>
        <v>3.9600000000000004</v>
      </c>
      <c r="BG765">
        <f t="shared" si="1121"/>
        <v>3.9600000000000004</v>
      </c>
      <c r="BH765">
        <f t="shared" si="1121"/>
        <v>3.9600000000000004</v>
      </c>
    </row>
    <row r="766" spans="1:60" x14ac:dyDescent="0.25">
      <c r="A766" t="s">
        <v>908</v>
      </c>
      <c r="B766">
        <f t="shared" ref="B766:AG766" si="1122">MIN(B735,B756)*B725+MIN(B757,B735)*B726+MIN(B758,B735)*B727</f>
        <v>5.9400000000000013</v>
      </c>
      <c r="C766">
        <f t="shared" si="1122"/>
        <v>5.9400000000000013</v>
      </c>
      <c r="D766">
        <f t="shared" si="1122"/>
        <v>5.9400000000000013</v>
      </c>
      <c r="E766">
        <f t="shared" si="1122"/>
        <v>5.9400000000000013</v>
      </c>
      <c r="F766">
        <f t="shared" si="1122"/>
        <v>5.9400000000000013</v>
      </c>
      <c r="G766">
        <f t="shared" si="1122"/>
        <v>5.9400000000000013</v>
      </c>
      <c r="H766">
        <f t="shared" si="1122"/>
        <v>5.9400000000000013</v>
      </c>
      <c r="I766">
        <f t="shared" si="1122"/>
        <v>5.9400000000000013</v>
      </c>
      <c r="J766">
        <f t="shared" si="1122"/>
        <v>5.9400000000000013</v>
      </c>
      <c r="K766">
        <f t="shared" si="1122"/>
        <v>5.9400000000000013</v>
      </c>
      <c r="L766">
        <f t="shared" si="1122"/>
        <v>5.9400000000000013</v>
      </c>
      <c r="M766">
        <f t="shared" si="1122"/>
        <v>5.9400000000000013</v>
      </c>
      <c r="N766">
        <f t="shared" si="1122"/>
        <v>5.9400000000000013</v>
      </c>
      <c r="O766">
        <f t="shared" si="1122"/>
        <v>5.9400000000000013</v>
      </c>
      <c r="P766">
        <f t="shared" si="1122"/>
        <v>5.9400000000000013</v>
      </c>
      <c r="Q766">
        <f t="shared" si="1122"/>
        <v>5.9400000000000013</v>
      </c>
      <c r="R766">
        <f t="shared" si="1122"/>
        <v>5.9400000000000013</v>
      </c>
      <c r="S766">
        <f t="shared" si="1122"/>
        <v>5.9400000000000013</v>
      </c>
      <c r="T766">
        <f t="shared" si="1122"/>
        <v>5.9400000000000013</v>
      </c>
      <c r="U766">
        <f t="shared" si="1122"/>
        <v>5.9400000000000013</v>
      </c>
      <c r="V766">
        <f t="shared" si="1122"/>
        <v>5.9400000000000013</v>
      </c>
      <c r="W766">
        <f t="shared" si="1122"/>
        <v>5.9400000000000013</v>
      </c>
      <c r="X766">
        <f t="shared" si="1122"/>
        <v>5.9400000000000013</v>
      </c>
      <c r="Y766">
        <f t="shared" si="1122"/>
        <v>5.9400000000000013</v>
      </c>
      <c r="Z766">
        <f t="shared" si="1122"/>
        <v>5.9400000000000013</v>
      </c>
      <c r="AA766">
        <f t="shared" si="1122"/>
        <v>5.9400000000000013</v>
      </c>
      <c r="AB766">
        <f t="shared" si="1122"/>
        <v>5.9400000000000013</v>
      </c>
      <c r="AC766">
        <f t="shared" si="1122"/>
        <v>5.9400000000000013</v>
      </c>
      <c r="AD766">
        <f t="shared" si="1122"/>
        <v>5.9400000000000013</v>
      </c>
      <c r="AE766">
        <f t="shared" si="1122"/>
        <v>5.9400000000000013</v>
      </c>
      <c r="AF766">
        <f t="shared" si="1122"/>
        <v>5.9400000000000013</v>
      </c>
      <c r="AG766">
        <f t="shared" si="1122"/>
        <v>5.9400000000000013</v>
      </c>
      <c r="AH766">
        <f t="shared" ref="AH766:BH766" si="1123">MIN(AH735,AH756)*AH725+MIN(AH757,AH735)*AH726+MIN(AH758,AH735)*AH727</f>
        <v>5.9400000000000013</v>
      </c>
      <c r="AI766">
        <f t="shared" si="1123"/>
        <v>5.9400000000000013</v>
      </c>
      <c r="AJ766">
        <f t="shared" si="1123"/>
        <v>5.9400000000000013</v>
      </c>
      <c r="AK766">
        <f t="shared" si="1123"/>
        <v>5.9400000000000013</v>
      </c>
      <c r="AL766">
        <f t="shared" si="1123"/>
        <v>5.9400000000000013</v>
      </c>
      <c r="AM766">
        <f t="shared" si="1123"/>
        <v>5.9400000000000013</v>
      </c>
      <c r="AN766">
        <f t="shared" si="1123"/>
        <v>5.9400000000000013</v>
      </c>
      <c r="AO766">
        <f t="shared" si="1123"/>
        <v>5.9400000000000013</v>
      </c>
      <c r="AP766">
        <f t="shared" si="1123"/>
        <v>5.9400000000000013</v>
      </c>
      <c r="AQ766">
        <f t="shared" si="1123"/>
        <v>5.9400000000000013</v>
      </c>
      <c r="AR766">
        <f t="shared" si="1123"/>
        <v>5.9400000000000013</v>
      </c>
      <c r="AS766">
        <f t="shared" si="1123"/>
        <v>5.9400000000000013</v>
      </c>
      <c r="AT766">
        <f t="shared" si="1123"/>
        <v>5.9400000000000013</v>
      </c>
      <c r="AU766">
        <f t="shared" si="1123"/>
        <v>5.9400000000000013</v>
      </c>
      <c r="AV766">
        <f t="shared" si="1123"/>
        <v>5.9400000000000013</v>
      </c>
      <c r="AW766">
        <f t="shared" si="1123"/>
        <v>5.9400000000000013</v>
      </c>
      <c r="AX766">
        <f t="shared" si="1123"/>
        <v>5.9400000000000013</v>
      </c>
      <c r="AY766">
        <f t="shared" si="1123"/>
        <v>5.9400000000000013</v>
      </c>
      <c r="AZ766">
        <f t="shared" si="1123"/>
        <v>5.9400000000000013</v>
      </c>
      <c r="BA766">
        <f t="shared" si="1123"/>
        <v>5.9400000000000013</v>
      </c>
      <c r="BB766">
        <f t="shared" si="1123"/>
        <v>5.9400000000000013</v>
      </c>
      <c r="BC766">
        <f t="shared" si="1123"/>
        <v>5.9400000000000013</v>
      </c>
      <c r="BD766">
        <f t="shared" si="1123"/>
        <v>5.9400000000000013</v>
      </c>
      <c r="BE766">
        <f t="shared" si="1123"/>
        <v>5.9400000000000013</v>
      </c>
      <c r="BF766">
        <f t="shared" si="1123"/>
        <v>5.9400000000000013</v>
      </c>
      <c r="BG766">
        <f t="shared" si="1123"/>
        <v>5.9400000000000013</v>
      </c>
      <c r="BH766">
        <f t="shared" si="1123"/>
        <v>5.9400000000000013</v>
      </c>
    </row>
    <row r="767" spans="1:60" x14ac:dyDescent="0.25">
      <c r="A767" t="s">
        <v>910</v>
      </c>
      <c r="B767">
        <f t="shared" ref="B767:AG767" si="1124">MIN(B738,B756)*B725+MIN(B757,B738)*B726+MIN(B758,B738)*B727</f>
        <v>6.7320000000000011</v>
      </c>
      <c r="C767">
        <f t="shared" si="1124"/>
        <v>6.7320000000000011</v>
      </c>
      <c r="D767">
        <f t="shared" si="1124"/>
        <v>6.7320000000000011</v>
      </c>
      <c r="E767">
        <f t="shared" si="1124"/>
        <v>6.7320000000000011</v>
      </c>
      <c r="F767">
        <f t="shared" si="1124"/>
        <v>6.7320000000000011</v>
      </c>
      <c r="G767">
        <f t="shared" si="1124"/>
        <v>6.7320000000000011</v>
      </c>
      <c r="H767">
        <f t="shared" si="1124"/>
        <v>6.7320000000000011</v>
      </c>
      <c r="I767">
        <f t="shared" si="1124"/>
        <v>6.7320000000000011</v>
      </c>
      <c r="J767">
        <f t="shared" si="1124"/>
        <v>6.7320000000000011</v>
      </c>
      <c r="K767">
        <f t="shared" si="1124"/>
        <v>6.7320000000000011</v>
      </c>
      <c r="L767">
        <f t="shared" si="1124"/>
        <v>6.7320000000000011</v>
      </c>
      <c r="M767">
        <f t="shared" si="1124"/>
        <v>6.7320000000000011</v>
      </c>
      <c r="N767">
        <f t="shared" si="1124"/>
        <v>6.7320000000000011</v>
      </c>
      <c r="O767">
        <f t="shared" si="1124"/>
        <v>6.7320000000000011</v>
      </c>
      <c r="P767">
        <f t="shared" si="1124"/>
        <v>6.7320000000000011</v>
      </c>
      <c r="Q767">
        <f t="shared" si="1124"/>
        <v>6.7320000000000011</v>
      </c>
      <c r="R767">
        <f t="shared" si="1124"/>
        <v>6.7320000000000011</v>
      </c>
      <c r="S767">
        <f t="shared" si="1124"/>
        <v>6.7320000000000011</v>
      </c>
      <c r="T767">
        <f t="shared" si="1124"/>
        <v>6.7320000000000011</v>
      </c>
      <c r="U767">
        <f t="shared" si="1124"/>
        <v>6.7320000000000011</v>
      </c>
      <c r="V767">
        <f t="shared" si="1124"/>
        <v>6.7320000000000011</v>
      </c>
      <c r="W767">
        <f t="shared" si="1124"/>
        <v>6.7320000000000011</v>
      </c>
      <c r="X767">
        <f t="shared" si="1124"/>
        <v>6.7320000000000011</v>
      </c>
      <c r="Y767">
        <f t="shared" si="1124"/>
        <v>6.7320000000000011</v>
      </c>
      <c r="Z767">
        <f t="shared" si="1124"/>
        <v>6.7320000000000011</v>
      </c>
      <c r="AA767">
        <f t="shared" si="1124"/>
        <v>6.7320000000000011</v>
      </c>
      <c r="AB767">
        <f t="shared" si="1124"/>
        <v>6.7320000000000011</v>
      </c>
      <c r="AC767">
        <f t="shared" si="1124"/>
        <v>6.7320000000000011</v>
      </c>
      <c r="AD767">
        <f t="shared" si="1124"/>
        <v>6.7320000000000011</v>
      </c>
      <c r="AE767">
        <f t="shared" si="1124"/>
        <v>6.7320000000000011</v>
      </c>
      <c r="AF767">
        <f t="shared" si="1124"/>
        <v>6.7320000000000011</v>
      </c>
      <c r="AG767">
        <f t="shared" si="1124"/>
        <v>6.7320000000000011</v>
      </c>
      <c r="AH767">
        <f t="shared" ref="AH767:BH767" si="1125">MIN(AH738,AH756)*AH725+MIN(AH757,AH738)*AH726+MIN(AH758,AH738)*AH727</f>
        <v>6.7320000000000011</v>
      </c>
      <c r="AI767">
        <f t="shared" si="1125"/>
        <v>6.7320000000000011</v>
      </c>
      <c r="AJ767">
        <f t="shared" si="1125"/>
        <v>6.7320000000000011</v>
      </c>
      <c r="AK767">
        <f t="shared" si="1125"/>
        <v>6.7320000000000011</v>
      </c>
      <c r="AL767">
        <f t="shared" si="1125"/>
        <v>6.7320000000000011</v>
      </c>
      <c r="AM767">
        <f t="shared" si="1125"/>
        <v>6.7320000000000011</v>
      </c>
      <c r="AN767">
        <f t="shared" si="1125"/>
        <v>6.7320000000000011</v>
      </c>
      <c r="AO767">
        <f t="shared" si="1125"/>
        <v>6.7320000000000011</v>
      </c>
      <c r="AP767">
        <f t="shared" si="1125"/>
        <v>6.7320000000000011</v>
      </c>
      <c r="AQ767">
        <f t="shared" si="1125"/>
        <v>6.7320000000000011</v>
      </c>
      <c r="AR767">
        <f t="shared" si="1125"/>
        <v>6.7320000000000011</v>
      </c>
      <c r="AS767">
        <f t="shared" si="1125"/>
        <v>6.7320000000000011</v>
      </c>
      <c r="AT767">
        <f t="shared" si="1125"/>
        <v>6.7320000000000011</v>
      </c>
      <c r="AU767">
        <f t="shared" si="1125"/>
        <v>6.7320000000000011</v>
      </c>
      <c r="AV767">
        <f t="shared" si="1125"/>
        <v>6.7320000000000011</v>
      </c>
      <c r="AW767">
        <f t="shared" si="1125"/>
        <v>6.7320000000000011</v>
      </c>
      <c r="AX767">
        <f t="shared" si="1125"/>
        <v>6.7320000000000011</v>
      </c>
      <c r="AY767">
        <f t="shared" si="1125"/>
        <v>6.7320000000000011</v>
      </c>
      <c r="AZ767">
        <f t="shared" si="1125"/>
        <v>6.7320000000000011</v>
      </c>
      <c r="BA767">
        <f t="shared" si="1125"/>
        <v>6.7320000000000011</v>
      </c>
      <c r="BB767">
        <f t="shared" si="1125"/>
        <v>6.7320000000000011</v>
      </c>
      <c r="BC767">
        <f t="shared" si="1125"/>
        <v>6.7320000000000011</v>
      </c>
      <c r="BD767">
        <f t="shared" si="1125"/>
        <v>6.7320000000000011</v>
      </c>
      <c r="BE767">
        <f t="shared" si="1125"/>
        <v>6.7320000000000011</v>
      </c>
      <c r="BF767">
        <f t="shared" si="1125"/>
        <v>6.7320000000000011</v>
      </c>
      <c r="BG767">
        <f t="shared" si="1125"/>
        <v>6.7320000000000011</v>
      </c>
      <c r="BH767">
        <f t="shared" si="1125"/>
        <v>6.7320000000000011</v>
      </c>
    </row>
    <row r="768" spans="1:60" x14ac:dyDescent="0.25">
      <c r="A768" t="s">
        <v>918</v>
      </c>
      <c r="B768">
        <f t="shared" ref="B768:AG768" si="1126">MIN(B741,B756)*B725+MIN(B757,B741)*B726+MIN(B758,B741)*B727</f>
        <v>7.9200000000000008</v>
      </c>
      <c r="C768">
        <f t="shared" si="1126"/>
        <v>7.9200000000000008</v>
      </c>
      <c r="D768">
        <f t="shared" si="1126"/>
        <v>7.9200000000000008</v>
      </c>
      <c r="E768">
        <f t="shared" si="1126"/>
        <v>7.9200000000000008</v>
      </c>
      <c r="F768">
        <f t="shared" si="1126"/>
        <v>7.9200000000000008</v>
      </c>
      <c r="G768">
        <f t="shared" si="1126"/>
        <v>7.9200000000000008</v>
      </c>
      <c r="H768">
        <f t="shared" si="1126"/>
        <v>7.9200000000000008</v>
      </c>
      <c r="I768">
        <f t="shared" si="1126"/>
        <v>7.9200000000000008</v>
      </c>
      <c r="J768">
        <f t="shared" si="1126"/>
        <v>7.9200000000000008</v>
      </c>
      <c r="K768">
        <f t="shared" si="1126"/>
        <v>7.9200000000000008</v>
      </c>
      <c r="L768">
        <f t="shared" si="1126"/>
        <v>7.9200000000000008</v>
      </c>
      <c r="M768">
        <f t="shared" si="1126"/>
        <v>7.9200000000000008</v>
      </c>
      <c r="N768">
        <f t="shared" si="1126"/>
        <v>7.9200000000000008</v>
      </c>
      <c r="O768">
        <f t="shared" si="1126"/>
        <v>7.9200000000000008</v>
      </c>
      <c r="P768">
        <f t="shared" si="1126"/>
        <v>7.9200000000000008</v>
      </c>
      <c r="Q768">
        <f t="shared" si="1126"/>
        <v>7.9200000000000008</v>
      </c>
      <c r="R768">
        <f t="shared" si="1126"/>
        <v>7.9200000000000008</v>
      </c>
      <c r="S768">
        <f t="shared" si="1126"/>
        <v>7.9200000000000008</v>
      </c>
      <c r="T768">
        <f t="shared" si="1126"/>
        <v>7.9200000000000008</v>
      </c>
      <c r="U768">
        <f t="shared" si="1126"/>
        <v>7.9200000000000008</v>
      </c>
      <c r="V768">
        <f t="shared" si="1126"/>
        <v>7.9200000000000008</v>
      </c>
      <c r="W768">
        <f t="shared" si="1126"/>
        <v>7.9200000000000008</v>
      </c>
      <c r="X768">
        <f t="shared" si="1126"/>
        <v>7.9200000000000008</v>
      </c>
      <c r="Y768">
        <f t="shared" si="1126"/>
        <v>7.9200000000000008</v>
      </c>
      <c r="Z768">
        <f t="shared" si="1126"/>
        <v>7.9200000000000008</v>
      </c>
      <c r="AA768">
        <f t="shared" si="1126"/>
        <v>7.9200000000000008</v>
      </c>
      <c r="AB768">
        <f t="shared" si="1126"/>
        <v>7.9200000000000008</v>
      </c>
      <c r="AC768">
        <f t="shared" si="1126"/>
        <v>7.9200000000000008</v>
      </c>
      <c r="AD768">
        <f t="shared" si="1126"/>
        <v>7.9200000000000008</v>
      </c>
      <c r="AE768">
        <f t="shared" si="1126"/>
        <v>7.9200000000000008</v>
      </c>
      <c r="AF768">
        <f t="shared" si="1126"/>
        <v>7.9200000000000008</v>
      </c>
      <c r="AG768">
        <f t="shared" si="1126"/>
        <v>7.9200000000000008</v>
      </c>
      <c r="AH768">
        <f t="shared" ref="AH768:BH768" si="1127">MIN(AH741,AH756)*AH725+MIN(AH757,AH741)*AH726+MIN(AH758,AH741)*AH727</f>
        <v>7.9200000000000008</v>
      </c>
      <c r="AI768">
        <f t="shared" si="1127"/>
        <v>7.9200000000000008</v>
      </c>
      <c r="AJ768">
        <f t="shared" si="1127"/>
        <v>7.9200000000000008</v>
      </c>
      <c r="AK768">
        <f t="shared" si="1127"/>
        <v>7.9200000000000008</v>
      </c>
      <c r="AL768">
        <f t="shared" si="1127"/>
        <v>7.9200000000000008</v>
      </c>
      <c r="AM768">
        <f t="shared" si="1127"/>
        <v>7.2962916746843689</v>
      </c>
      <c r="AN768">
        <f t="shared" si="1127"/>
        <v>7.9200000000000008</v>
      </c>
      <c r="AO768">
        <f t="shared" si="1127"/>
        <v>7.4687235116928861</v>
      </c>
      <c r="AP768">
        <f t="shared" si="1127"/>
        <v>7.9200000000000008</v>
      </c>
      <c r="AQ768">
        <f t="shared" si="1127"/>
        <v>7.9200000000000008</v>
      </c>
      <c r="AR768">
        <f t="shared" si="1127"/>
        <v>7.9200000000000008</v>
      </c>
      <c r="AS768">
        <f t="shared" si="1127"/>
        <v>7.9200000000000008</v>
      </c>
      <c r="AT768">
        <f t="shared" si="1127"/>
        <v>7.9200000000000008</v>
      </c>
      <c r="AU768">
        <f t="shared" si="1127"/>
        <v>7.9200000000000008</v>
      </c>
      <c r="AV768">
        <f t="shared" si="1127"/>
        <v>7.9200000000000008</v>
      </c>
      <c r="AW768">
        <f t="shared" si="1127"/>
        <v>7.9200000000000008</v>
      </c>
      <c r="AX768">
        <f t="shared" si="1127"/>
        <v>7.9200000000000008</v>
      </c>
      <c r="AY768">
        <f t="shared" si="1127"/>
        <v>7.9200000000000008</v>
      </c>
      <c r="AZ768">
        <f t="shared" si="1127"/>
        <v>7.9200000000000008</v>
      </c>
      <c r="BA768">
        <f t="shared" si="1127"/>
        <v>7.9200000000000008</v>
      </c>
      <c r="BB768">
        <f t="shared" si="1127"/>
        <v>7.9200000000000008</v>
      </c>
      <c r="BC768">
        <f t="shared" si="1127"/>
        <v>7.9200000000000008</v>
      </c>
      <c r="BD768">
        <f t="shared" si="1127"/>
        <v>7.9200000000000008</v>
      </c>
      <c r="BE768">
        <f t="shared" si="1127"/>
        <v>7.9200000000000008</v>
      </c>
      <c r="BF768">
        <f t="shared" si="1127"/>
        <v>7.9200000000000008</v>
      </c>
      <c r="BG768">
        <f t="shared" si="1127"/>
        <v>7.9200000000000008</v>
      </c>
      <c r="BH768">
        <f t="shared" si="1127"/>
        <v>7.9200000000000008</v>
      </c>
    </row>
    <row r="769" spans="1:60" x14ac:dyDescent="0.25">
      <c r="A769" t="s">
        <v>919</v>
      </c>
      <c r="B769">
        <f t="shared" ref="B769:AG769" si="1128">MIN(B744,B756)*B725+MIN(B757,B744)*B726+MIN(B758,B744)*B727</f>
        <v>8.4286675289949216</v>
      </c>
      <c r="C769">
        <f t="shared" si="1128"/>
        <v>8.4154675289949239</v>
      </c>
      <c r="D769">
        <f t="shared" si="1128"/>
        <v>8.4286675289949216</v>
      </c>
      <c r="E769">
        <f t="shared" si="1128"/>
        <v>8.4068838778869548</v>
      </c>
      <c r="F769">
        <f t="shared" si="1128"/>
        <v>8.3981704164260123</v>
      </c>
      <c r="G769">
        <f t="shared" si="1128"/>
        <v>8.3981704164260123</v>
      </c>
      <c r="H769">
        <f t="shared" si="1128"/>
        <v>8.3981704164260123</v>
      </c>
      <c r="I769">
        <f t="shared" si="1128"/>
        <v>8.3981704164260265</v>
      </c>
      <c r="J769">
        <f t="shared" si="1128"/>
        <v>8.4286675289949216</v>
      </c>
      <c r="K769">
        <f t="shared" si="1128"/>
        <v>8.4286675289949216</v>
      </c>
      <c r="L769">
        <f t="shared" si="1128"/>
        <v>8.4286675289949216</v>
      </c>
      <c r="M769">
        <f t="shared" si="1128"/>
        <v>8.4286675289949216</v>
      </c>
      <c r="N769">
        <f t="shared" si="1128"/>
        <v>8.4286675289949216</v>
      </c>
      <c r="O769">
        <f t="shared" si="1128"/>
        <v>8.4286675289949216</v>
      </c>
      <c r="P769">
        <f t="shared" si="1128"/>
        <v>8.4286675289949216</v>
      </c>
      <c r="Q769">
        <f t="shared" si="1128"/>
        <v>8.4286675289949216</v>
      </c>
      <c r="R769">
        <f t="shared" si="1128"/>
        <v>8.4286675289949216</v>
      </c>
      <c r="S769">
        <f t="shared" si="1128"/>
        <v>8.4286675289949216</v>
      </c>
      <c r="T769">
        <f t="shared" si="1128"/>
        <v>8.4286675289949216</v>
      </c>
      <c r="U769">
        <f t="shared" si="1128"/>
        <v>8.4286675289949216</v>
      </c>
      <c r="V769">
        <f t="shared" si="1128"/>
        <v>8.4286675289949216</v>
      </c>
      <c r="W769">
        <f t="shared" si="1128"/>
        <v>8.4286675289949216</v>
      </c>
      <c r="X769">
        <f t="shared" si="1128"/>
        <v>9.240000000000002</v>
      </c>
      <c r="Y769">
        <f t="shared" si="1128"/>
        <v>9.240000000000002</v>
      </c>
      <c r="Z769">
        <f t="shared" si="1128"/>
        <v>8.4286675289949216</v>
      </c>
      <c r="AA769">
        <f t="shared" si="1128"/>
        <v>8.4286675289949216</v>
      </c>
      <c r="AB769">
        <f t="shared" si="1128"/>
        <v>8.4286675289949216</v>
      </c>
      <c r="AC769">
        <f t="shared" si="1128"/>
        <v>8.4286675289949216</v>
      </c>
      <c r="AD769">
        <f t="shared" si="1128"/>
        <v>8.4286675289949216</v>
      </c>
      <c r="AE769">
        <f t="shared" si="1128"/>
        <v>8.4286675289949216</v>
      </c>
      <c r="AF769">
        <f t="shared" si="1128"/>
        <v>8.4286675289949216</v>
      </c>
      <c r="AG769">
        <f t="shared" si="1128"/>
        <v>8.4286675289949216</v>
      </c>
      <c r="AH769">
        <f t="shared" ref="AH769:BH769" si="1129">MIN(AH744,AH756)*AH725+MIN(AH757,AH744)*AH726+MIN(AH758,AH744)*AH727</f>
        <v>8.4286675289949216</v>
      </c>
      <c r="AI769">
        <f t="shared" si="1129"/>
        <v>8.4286675289949216</v>
      </c>
      <c r="AJ769">
        <f t="shared" si="1129"/>
        <v>8.4286675289949216</v>
      </c>
      <c r="AK769">
        <f t="shared" si="1129"/>
        <v>8.4286675289949216</v>
      </c>
      <c r="AL769">
        <f t="shared" si="1129"/>
        <v>8.4286675289949216</v>
      </c>
      <c r="AM769">
        <f t="shared" si="1129"/>
        <v>7.5099247085753422</v>
      </c>
      <c r="AN769">
        <f t="shared" si="1129"/>
        <v>8.4286675289949216</v>
      </c>
      <c r="AO769">
        <f t="shared" si="1129"/>
        <v>7.7639224601416128</v>
      </c>
      <c r="AP769">
        <f t="shared" si="1129"/>
        <v>8.4286675289949216</v>
      </c>
      <c r="AQ769">
        <f t="shared" si="1129"/>
        <v>8.4286675289949216</v>
      </c>
      <c r="AR769">
        <f t="shared" si="1129"/>
        <v>8.4286675289949216</v>
      </c>
      <c r="AS769">
        <f t="shared" si="1129"/>
        <v>8.4286675289949216</v>
      </c>
      <c r="AT769">
        <f t="shared" si="1129"/>
        <v>8.4286675289949216</v>
      </c>
      <c r="AU769">
        <f t="shared" si="1129"/>
        <v>8.4286675289949216</v>
      </c>
      <c r="AV769">
        <f t="shared" si="1129"/>
        <v>8.4286675289949216</v>
      </c>
      <c r="AW769">
        <f t="shared" si="1129"/>
        <v>8.4286675289949216</v>
      </c>
      <c r="AX769">
        <f t="shared" si="1129"/>
        <v>8.4286675289949216</v>
      </c>
      <c r="AY769">
        <f t="shared" si="1129"/>
        <v>8.4286675289949216</v>
      </c>
      <c r="AZ769">
        <f t="shared" si="1129"/>
        <v>8.4286675289949216</v>
      </c>
      <c r="BA769">
        <f t="shared" si="1129"/>
        <v>8.4286675289949216</v>
      </c>
      <c r="BB769">
        <f t="shared" si="1129"/>
        <v>8.4286675289949216</v>
      </c>
      <c r="BC769">
        <f t="shared" si="1129"/>
        <v>8.4286675289949216</v>
      </c>
      <c r="BD769">
        <f t="shared" si="1129"/>
        <v>8.4286675289949216</v>
      </c>
      <c r="BE769">
        <f t="shared" si="1129"/>
        <v>8.4286675289949216</v>
      </c>
      <c r="BF769">
        <f t="shared" si="1129"/>
        <v>8.4286675289949216</v>
      </c>
      <c r="BG769">
        <f t="shared" si="1129"/>
        <v>8.4286675289949216</v>
      </c>
      <c r="BH769">
        <f t="shared" si="1129"/>
        <v>8.4286675289949216</v>
      </c>
    </row>
    <row r="771" spans="1:60" x14ac:dyDescent="0.25">
      <c r="A771" t="s">
        <v>915</v>
      </c>
      <c r="B771">
        <f t="shared" ref="B771:AG771" si="1130">MIN(120*3/250*Kings,B98-B754)</f>
        <v>1.5840000000000001</v>
      </c>
      <c r="C771">
        <f t="shared" si="1130"/>
        <v>1.5840000000000001</v>
      </c>
      <c r="D771">
        <f t="shared" si="1130"/>
        <v>1.5840000000000001</v>
      </c>
      <c r="E771">
        <f t="shared" si="1130"/>
        <v>1.5840000000000001</v>
      </c>
      <c r="F771">
        <f t="shared" si="1130"/>
        <v>1.5840000000000001</v>
      </c>
      <c r="G771">
        <f t="shared" si="1130"/>
        <v>1.5840000000000001</v>
      </c>
      <c r="H771">
        <f t="shared" si="1130"/>
        <v>1.5840000000000001</v>
      </c>
      <c r="I771">
        <f t="shared" si="1130"/>
        <v>1.5840000000000001</v>
      </c>
      <c r="J771">
        <f t="shared" si="1130"/>
        <v>1.5840000000000001</v>
      </c>
      <c r="K771">
        <f t="shared" si="1130"/>
        <v>1.5840000000000001</v>
      </c>
      <c r="L771">
        <f t="shared" si="1130"/>
        <v>1.5840000000000001</v>
      </c>
      <c r="M771">
        <f t="shared" si="1130"/>
        <v>1.5840000000000001</v>
      </c>
      <c r="N771">
        <f t="shared" si="1130"/>
        <v>1.5840000000000001</v>
      </c>
      <c r="O771">
        <f t="shared" si="1130"/>
        <v>1.5840000000000001</v>
      </c>
      <c r="P771">
        <f t="shared" si="1130"/>
        <v>1.5840000000000001</v>
      </c>
      <c r="Q771">
        <f t="shared" si="1130"/>
        <v>1.5840000000000001</v>
      </c>
      <c r="R771">
        <f t="shared" si="1130"/>
        <v>1.5840000000000001</v>
      </c>
      <c r="S771">
        <f t="shared" si="1130"/>
        <v>1.5840000000000001</v>
      </c>
      <c r="T771">
        <f t="shared" si="1130"/>
        <v>1.5840000000000001</v>
      </c>
      <c r="U771">
        <f t="shared" si="1130"/>
        <v>1.5840000000000001</v>
      </c>
      <c r="V771">
        <f t="shared" si="1130"/>
        <v>1.5840000000000001</v>
      </c>
      <c r="W771">
        <f t="shared" si="1130"/>
        <v>1.5840000000000001</v>
      </c>
      <c r="X771">
        <f t="shared" si="1130"/>
        <v>1.5840000000000001</v>
      </c>
      <c r="Y771">
        <f t="shared" si="1130"/>
        <v>1.5840000000000001</v>
      </c>
      <c r="Z771">
        <f t="shared" si="1130"/>
        <v>1.5840000000000001</v>
      </c>
      <c r="AA771">
        <f t="shared" si="1130"/>
        <v>1.5840000000000001</v>
      </c>
      <c r="AB771">
        <f t="shared" si="1130"/>
        <v>1.5840000000000001</v>
      </c>
      <c r="AC771">
        <f t="shared" si="1130"/>
        <v>1.5840000000000001</v>
      </c>
      <c r="AD771">
        <f t="shared" si="1130"/>
        <v>1.5840000000000001</v>
      </c>
      <c r="AE771">
        <f t="shared" si="1130"/>
        <v>1.5840000000000001</v>
      </c>
      <c r="AF771">
        <f t="shared" si="1130"/>
        <v>1.5840000000000001</v>
      </c>
      <c r="AG771">
        <f t="shared" si="1130"/>
        <v>1.5840000000000001</v>
      </c>
      <c r="AH771">
        <f t="shared" ref="AH771:BH771" si="1131">MIN(120*3/250*Kings,AH98-AH754)</f>
        <v>1.5840000000000001</v>
      </c>
      <c r="AI771">
        <f t="shared" si="1131"/>
        <v>1.5840000000000001</v>
      </c>
      <c r="AJ771">
        <f t="shared" si="1131"/>
        <v>1.5840000000000001</v>
      </c>
      <c r="AK771">
        <f t="shared" si="1131"/>
        <v>1.5840000000000001</v>
      </c>
      <c r="AL771">
        <f t="shared" si="1131"/>
        <v>1.5840000000000001</v>
      </c>
      <c r="AM771">
        <f t="shared" si="1131"/>
        <v>1.5840000000000001</v>
      </c>
      <c r="AN771">
        <f t="shared" si="1131"/>
        <v>1.5840000000000001</v>
      </c>
      <c r="AO771">
        <f t="shared" si="1131"/>
        <v>1.5840000000000001</v>
      </c>
      <c r="AP771">
        <f t="shared" si="1131"/>
        <v>1.5840000000000001</v>
      </c>
      <c r="AQ771">
        <f t="shared" si="1131"/>
        <v>1.5840000000000001</v>
      </c>
      <c r="AR771">
        <f t="shared" si="1131"/>
        <v>1.5840000000000001</v>
      </c>
      <c r="AS771">
        <f t="shared" si="1131"/>
        <v>1.5840000000000001</v>
      </c>
      <c r="AT771">
        <f t="shared" si="1131"/>
        <v>1.5840000000000001</v>
      </c>
      <c r="AU771">
        <f t="shared" si="1131"/>
        <v>1.5840000000000001</v>
      </c>
      <c r="AV771">
        <f t="shared" si="1131"/>
        <v>1.5840000000000001</v>
      </c>
      <c r="AW771">
        <f t="shared" si="1131"/>
        <v>1.5840000000000001</v>
      </c>
      <c r="AX771">
        <f t="shared" si="1131"/>
        <v>1.5840000000000001</v>
      </c>
      <c r="AY771">
        <f t="shared" si="1131"/>
        <v>1.5840000000000001</v>
      </c>
      <c r="AZ771">
        <f t="shared" si="1131"/>
        <v>1.5840000000000001</v>
      </c>
      <c r="BA771">
        <f t="shared" si="1131"/>
        <v>1.5840000000000001</v>
      </c>
      <c r="BB771">
        <f t="shared" si="1131"/>
        <v>1.5840000000000001</v>
      </c>
      <c r="BC771">
        <f t="shared" si="1131"/>
        <v>1.5840000000000001</v>
      </c>
      <c r="BD771">
        <f t="shared" si="1131"/>
        <v>1.5840000000000001</v>
      </c>
      <c r="BE771">
        <f t="shared" si="1131"/>
        <v>1.5840000000000001</v>
      </c>
      <c r="BF771">
        <f t="shared" si="1131"/>
        <v>1.5840000000000001</v>
      </c>
      <c r="BG771">
        <f t="shared" si="1131"/>
        <v>1.5840000000000001</v>
      </c>
      <c r="BH771">
        <f t="shared" si="1131"/>
        <v>1.5840000000000001</v>
      </c>
    </row>
    <row r="772" spans="1:60" x14ac:dyDescent="0.25">
      <c r="A772" t="s">
        <v>899</v>
      </c>
      <c r="B772">
        <f t="shared" ref="B772:AG772" si="1132">MIN(240*3/250*Kings,B98-B754)</f>
        <v>3.1680000000000001</v>
      </c>
      <c r="C772">
        <f t="shared" si="1132"/>
        <v>3.1680000000000001</v>
      </c>
      <c r="D772">
        <f t="shared" si="1132"/>
        <v>3.1680000000000001</v>
      </c>
      <c r="E772">
        <f t="shared" si="1132"/>
        <v>3.1680000000000001</v>
      </c>
      <c r="F772">
        <f t="shared" si="1132"/>
        <v>3.1680000000000001</v>
      </c>
      <c r="G772">
        <f t="shared" si="1132"/>
        <v>3.1680000000000001</v>
      </c>
      <c r="H772">
        <f t="shared" si="1132"/>
        <v>3.1680000000000001</v>
      </c>
      <c r="I772">
        <f t="shared" si="1132"/>
        <v>3.1680000000000001</v>
      </c>
      <c r="J772">
        <f t="shared" si="1132"/>
        <v>3.1680000000000001</v>
      </c>
      <c r="K772">
        <f t="shared" si="1132"/>
        <v>3.1680000000000001</v>
      </c>
      <c r="L772">
        <f t="shared" si="1132"/>
        <v>3.1680000000000001</v>
      </c>
      <c r="M772">
        <f t="shared" si="1132"/>
        <v>3.1680000000000001</v>
      </c>
      <c r="N772">
        <f t="shared" si="1132"/>
        <v>3.1680000000000001</v>
      </c>
      <c r="O772">
        <f t="shared" si="1132"/>
        <v>3.1680000000000001</v>
      </c>
      <c r="P772">
        <f t="shared" si="1132"/>
        <v>3.1680000000000001</v>
      </c>
      <c r="Q772">
        <f t="shared" si="1132"/>
        <v>3.1680000000000001</v>
      </c>
      <c r="R772">
        <f t="shared" si="1132"/>
        <v>3.1680000000000001</v>
      </c>
      <c r="S772">
        <f t="shared" si="1132"/>
        <v>3.1680000000000001</v>
      </c>
      <c r="T772">
        <f t="shared" si="1132"/>
        <v>3.1680000000000001</v>
      </c>
      <c r="U772">
        <f t="shared" si="1132"/>
        <v>3.1680000000000001</v>
      </c>
      <c r="V772">
        <f t="shared" si="1132"/>
        <v>3.1680000000000001</v>
      </c>
      <c r="W772">
        <f t="shared" si="1132"/>
        <v>3.1680000000000001</v>
      </c>
      <c r="X772">
        <f t="shared" si="1132"/>
        <v>3.1680000000000001</v>
      </c>
      <c r="Y772">
        <f t="shared" si="1132"/>
        <v>3.1680000000000001</v>
      </c>
      <c r="Z772">
        <f t="shared" si="1132"/>
        <v>3.1680000000000001</v>
      </c>
      <c r="AA772">
        <f t="shared" si="1132"/>
        <v>3.1680000000000001</v>
      </c>
      <c r="AB772">
        <f t="shared" si="1132"/>
        <v>3.1680000000000001</v>
      </c>
      <c r="AC772">
        <f t="shared" si="1132"/>
        <v>3.1680000000000001</v>
      </c>
      <c r="AD772">
        <f t="shared" si="1132"/>
        <v>3.1680000000000001</v>
      </c>
      <c r="AE772">
        <f t="shared" si="1132"/>
        <v>3.1680000000000001</v>
      </c>
      <c r="AF772">
        <f t="shared" si="1132"/>
        <v>3.1680000000000001</v>
      </c>
      <c r="AG772">
        <f t="shared" si="1132"/>
        <v>3.1680000000000001</v>
      </c>
      <c r="AH772">
        <f t="shared" ref="AH772:BH772" si="1133">MIN(240*3/250*Kings,AH98-AH754)</f>
        <v>3.1680000000000001</v>
      </c>
      <c r="AI772">
        <f t="shared" si="1133"/>
        <v>3.1680000000000001</v>
      </c>
      <c r="AJ772">
        <f t="shared" si="1133"/>
        <v>3.1680000000000001</v>
      </c>
      <c r="AK772">
        <f t="shared" si="1133"/>
        <v>3.1680000000000001</v>
      </c>
      <c r="AL772">
        <f t="shared" si="1133"/>
        <v>3.1680000000000001</v>
      </c>
      <c r="AM772">
        <f t="shared" si="1133"/>
        <v>3.1680000000000001</v>
      </c>
      <c r="AN772">
        <f t="shared" si="1133"/>
        <v>3.1680000000000001</v>
      </c>
      <c r="AO772">
        <f t="shared" si="1133"/>
        <v>3.1680000000000001</v>
      </c>
      <c r="AP772">
        <f t="shared" si="1133"/>
        <v>3.1680000000000001</v>
      </c>
      <c r="AQ772">
        <f t="shared" si="1133"/>
        <v>3.1680000000000001</v>
      </c>
      <c r="AR772">
        <f t="shared" si="1133"/>
        <v>3.1680000000000001</v>
      </c>
      <c r="AS772">
        <f t="shared" si="1133"/>
        <v>3.1680000000000001</v>
      </c>
      <c r="AT772">
        <f t="shared" si="1133"/>
        <v>3.1680000000000001</v>
      </c>
      <c r="AU772">
        <f t="shared" si="1133"/>
        <v>3.1680000000000001</v>
      </c>
      <c r="AV772">
        <f t="shared" si="1133"/>
        <v>3.1680000000000001</v>
      </c>
      <c r="AW772">
        <f t="shared" si="1133"/>
        <v>3.1680000000000001</v>
      </c>
      <c r="AX772">
        <f t="shared" si="1133"/>
        <v>3.1680000000000001</v>
      </c>
      <c r="AY772">
        <f t="shared" si="1133"/>
        <v>3.1680000000000001</v>
      </c>
      <c r="AZ772">
        <f t="shared" si="1133"/>
        <v>3.1680000000000001</v>
      </c>
      <c r="BA772">
        <f t="shared" si="1133"/>
        <v>3.1680000000000001</v>
      </c>
      <c r="BB772">
        <f t="shared" si="1133"/>
        <v>3.1680000000000001</v>
      </c>
      <c r="BC772">
        <f t="shared" si="1133"/>
        <v>3.1680000000000001</v>
      </c>
      <c r="BD772">
        <f t="shared" si="1133"/>
        <v>3.1680000000000001</v>
      </c>
      <c r="BE772">
        <f t="shared" si="1133"/>
        <v>3.1680000000000001</v>
      </c>
      <c r="BF772">
        <f t="shared" si="1133"/>
        <v>3.1680000000000001</v>
      </c>
      <c r="BG772">
        <f t="shared" si="1133"/>
        <v>3.1680000000000001</v>
      </c>
      <c r="BH772">
        <f t="shared" si="1133"/>
        <v>3.1680000000000001</v>
      </c>
    </row>
    <row r="773" spans="1:60" x14ac:dyDescent="0.25">
      <c r="A773" t="s">
        <v>916</v>
      </c>
      <c r="B773">
        <f t="shared" ref="B773:AG773" si="1134">B771*B761+B772*B762</f>
        <v>0</v>
      </c>
      <c r="C773">
        <f t="shared" si="1134"/>
        <v>0</v>
      </c>
      <c r="D773">
        <f t="shared" si="1134"/>
        <v>0</v>
      </c>
      <c r="E773">
        <f t="shared" si="1134"/>
        <v>0</v>
      </c>
      <c r="F773">
        <f t="shared" si="1134"/>
        <v>0</v>
      </c>
      <c r="G773">
        <f t="shared" si="1134"/>
        <v>0</v>
      </c>
      <c r="H773">
        <f t="shared" si="1134"/>
        <v>0</v>
      </c>
      <c r="I773">
        <f t="shared" si="1134"/>
        <v>0</v>
      </c>
      <c r="J773">
        <f t="shared" si="1134"/>
        <v>0</v>
      </c>
      <c r="K773">
        <f t="shared" si="1134"/>
        <v>0</v>
      </c>
      <c r="L773">
        <f t="shared" si="1134"/>
        <v>0</v>
      </c>
      <c r="M773">
        <f t="shared" si="1134"/>
        <v>0</v>
      </c>
      <c r="N773">
        <f t="shared" si="1134"/>
        <v>0</v>
      </c>
      <c r="O773">
        <f t="shared" si="1134"/>
        <v>0</v>
      </c>
      <c r="P773">
        <f t="shared" si="1134"/>
        <v>0</v>
      </c>
      <c r="Q773">
        <f t="shared" si="1134"/>
        <v>0</v>
      </c>
      <c r="R773">
        <f t="shared" si="1134"/>
        <v>0</v>
      </c>
      <c r="S773">
        <f t="shared" si="1134"/>
        <v>0</v>
      </c>
      <c r="T773">
        <f t="shared" si="1134"/>
        <v>0</v>
      </c>
      <c r="U773">
        <f t="shared" si="1134"/>
        <v>0</v>
      </c>
      <c r="V773">
        <f t="shared" si="1134"/>
        <v>0</v>
      </c>
      <c r="W773">
        <f t="shared" si="1134"/>
        <v>0</v>
      </c>
      <c r="X773">
        <f t="shared" si="1134"/>
        <v>0</v>
      </c>
      <c r="Y773">
        <f t="shared" si="1134"/>
        <v>0</v>
      </c>
      <c r="Z773">
        <f t="shared" si="1134"/>
        <v>0</v>
      </c>
      <c r="AA773">
        <f t="shared" si="1134"/>
        <v>0</v>
      </c>
      <c r="AB773">
        <f t="shared" si="1134"/>
        <v>0</v>
      </c>
      <c r="AC773">
        <f t="shared" si="1134"/>
        <v>0</v>
      </c>
      <c r="AD773">
        <f t="shared" si="1134"/>
        <v>0</v>
      </c>
      <c r="AE773">
        <f t="shared" si="1134"/>
        <v>0</v>
      </c>
      <c r="AF773">
        <f t="shared" si="1134"/>
        <v>0</v>
      </c>
      <c r="AG773">
        <f t="shared" si="1134"/>
        <v>0</v>
      </c>
      <c r="AH773">
        <f t="shared" ref="AH773:BH773" si="1135">AH771*AH761+AH772*AH762</f>
        <v>0</v>
      </c>
      <c r="AI773">
        <f t="shared" si="1135"/>
        <v>0</v>
      </c>
      <c r="AJ773">
        <f t="shared" si="1135"/>
        <v>0</v>
      </c>
      <c r="AK773">
        <f t="shared" si="1135"/>
        <v>0</v>
      </c>
      <c r="AL773">
        <f t="shared" si="1135"/>
        <v>0</v>
      </c>
      <c r="AM773">
        <f t="shared" si="1135"/>
        <v>0.91874282041957955</v>
      </c>
      <c r="AN773">
        <f t="shared" si="1135"/>
        <v>0</v>
      </c>
      <c r="AO773">
        <f t="shared" si="1135"/>
        <v>0.66474506885330897</v>
      </c>
      <c r="AP773">
        <f t="shared" si="1135"/>
        <v>0</v>
      </c>
      <c r="AQ773">
        <f t="shared" si="1135"/>
        <v>0</v>
      </c>
      <c r="AR773">
        <f t="shared" si="1135"/>
        <v>0</v>
      </c>
      <c r="AS773">
        <f t="shared" si="1135"/>
        <v>0</v>
      </c>
      <c r="AT773">
        <f t="shared" si="1135"/>
        <v>0</v>
      </c>
      <c r="AU773">
        <f t="shared" si="1135"/>
        <v>0</v>
      </c>
      <c r="AV773">
        <f t="shared" si="1135"/>
        <v>0</v>
      </c>
      <c r="AW773">
        <f t="shared" si="1135"/>
        <v>0</v>
      </c>
      <c r="AX773">
        <f t="shared" si="1135"/>
        <v>0</v>
      </c>
      <c r="AY773">
        <f t="shared" si="1135"/>
        <v>0</v>
      </c>
      <c r="AZ773">
        <f t="shared" si="1135"/>
        <v>0</v>
      </c>
      <c r="BA773">
        <f t="shared" si="1135"/>
        <v>0</v>
      </c>
      <c r="BB773">
        <f t="shared" si="1135"/>
        <v>0</v>
      </c>
      <c r="BC773">
        <f t="shared" si="1135"/>
        <v>0</v>
      </c>
      <c r="BD773">
        <f t="shared" si="1135"/>
        <v>0</v>
      </c>
      <c r="BE773">
        <f t="shared" si="1135"/>
        <v>0</v>
      </c>
      <c r="BF773">
        <f t="shared" si="1135"/>
        <v>0</v>
      </c>
      <c r="BG773">
        <f t="shared" si="1135"/>
        <v>0</v>
      </c>
      <c r="BH773">
        <f t="shared" si="1135"/>
        <v>0</v>
      </c>
    </row>
    <row r="775" spans="1:60" x14ac:dyDescent="0.25">
      <c r="A775" t="s">
        <v>917</v>
      </c>
      <c r="B775">
        <f t="shared" ref="B775:AG775" si="1136">SUMPRODUCT(B764:B769,B686:B691)+B773</f>
        <v>0</v>
      </c>
      <c r="C775">
        <f t="shared" si="1136"/>
        <v>0</v>
      </c>
      <c r="D775">
        <f t="shared" si="1136"/>
        <v>0</v>
      </c>
      <c r="E775">
        <f t="shared" si="1136"/>
        <v>0</v>
      </c>
      <c r="F775">
        <f t="shared" si="1136"/>
        <v>0</v>
      </c>
      <c r="G775">
        <f t="shared" si="1136"/>
        <v>0</v>
      </c>
      <c r="H775">
        <f t="shared" si="1136"/>
        <v>0</v>
      </c>
      <c r="I775">
        <f t="shared" si="1136"/>
        <v>0</v>
      </c>
      <c r="J775">
        <f t="shared" si="1136"/>
        <v>0</v>
      </c>
      <c r="K775">
        <f t="shared" si="1136"/>
        <v>0</v>
      </c>
      <c r="L775">
        <f t="shared" si="1136"/>
        <v>0</v>
      </c>
      <c r="M775">
        <f t="shared" si="1136"/>
        <v>0</v>
      </c>
      <c r="N775">
        <f t="shared" si="1136"/>
        <v>0</v>
      </c>
      <c r="O775">
        <f t="shared" si="1136"/>
        <v>0</v>
      </c>
      <c r="P775">
        <f t="shared" si="1136"/>
        <v>0</v>
      </c>
      <c r="Q775">
        <f t="shared" si="1136"/>
        <v>0</v>
      </c>
      <c r="R775">
        <f t="shared" si="1136"/>
        <v>0</v>
      </c>
      <c r="S775">
        <f t="shared" si="1136"/>
        <v>0</v>
      </c>
      <c r="T775">
        <f t="shared" si="1136"/>
        <v>0</v>
      </c>
      <c r="U775">
        <f t="shared" si="1136"/>
        <v>0</v>
      </c>
      <c r="V775">
        <f t="shared" si="1136"/>
        <v>0</v>
      </c>
      <c r="W775">
        <f t="shared" si="1136"/>
        <v>0</v>
      </c>
      <c r="X775">
        <f t="shared" si="1136"/>
        <v>0</v>
      </c>
      <c r="Y775">
        <f t="shared" si="1136"/>
        <v>0</v>
      </c>
      <c r="Z775">
        <f t="shared" si="1136"/>
        <v>0</v>
      </c>
      <c r="AA775">
        <f t="shared" si="1136"/>
        <v>0</v>
      </c>
      <c r="AB775">
        <f t="shared" si="1136"/>
        <v>0</v>
      </c>
      <c r="AC775">
        <f t="shared" si="1136"/>
        <v>0</v>
      </c>
      <c r="AD775">
        <f t="shared" si="1136"/>
        <v>0</v>
      </c>
      <c r="AE775">
        <f t="shared" si="1136"/>
        <v>0</v>
      </c>
      <c r="AF775">
        <f t="shared" si="1136"/>
        <v>1.7778352321088773</v>
      </c>
      <c r="AG775">
        <f t="shared" si="1136"/>
        <v>1.2903859777980728</v>
      </c>
      <c r="AH775">
        <f t="shared" ref="AH775:BH775" si="1137">SUMPRODUCT(AH764:AH769,AH686:AH691)+AH773</f>
        <v>0</v>
      </c>
      <c r="AI775">
        <f t="shared" si="1137"/>
        <v>0</v>
      </c>
      <c r="AJ775">
        <f t="shared" si="1137"/>
        <v>0</v>
      </c>
      <c r="AK775">
        <f t="shared" si="1137"/>
        <v>0</v>
      </c>
      <c r="AL775">
        <f t="shared" si="1137"/>
        <v>0</v>
      </c>
      <c r="AM775">
        <f t="shared" si="1137"/>
        <v>0.91874282041957955</v>
      </c>
      <c r="AN775">
        <f t="shared" si="1137"/>
        <v>0</v>
      </c>
      <c r="AO775">
        <f t="shared" si="1137"/>
        <v>0.66474506885330897</v>
      </c>
      <c r="AP775">
        <f t="shared" si="1137"/>
        <v>0</v>
      </c>
      <c r="AQ775">
        <f t="shared" si="1137"/>
        <v>0</v>
      </c>
      <c r="AR775">
        <f t="shared" si="1137"/>
        <v>0</v>
      </c>
      <c r="AS775">
        <f t="shared" si="1137"/>
        <v>0</v>
      </c>
      <c r="AT775">
        <f t="shared" si="1137"/>
        <v>0</v>
      </c>
      <c r="AU775">
        <f t="shared" si="1137"/>
        <v>1.9355789666971095</v>
      </c>
      <c r="AV775">
        <f t="shared" si="1137"/>
        <v>2.1936561622567239</v>
      </c>
      <c r="AW775">
        <f t="shared" si="1137"/>
        <v>0</v>
      </c>
      <c r="AX775">
        <f t="shared" si="1137"/>
        <v>0</v>
      </c>
      <c r="AY775">
        <f t="shared" si="1137"/>
        <v>0</v>
      </c>
      <c r="AZ775">
        <f t="shared" si="1137"/>
        <v>0.74936362183886973</v>
      </c>
      <c r="BA775">
        <f t="shared" si="1137"/>
        <v>0.79749202358627658</v>
      </c>
      <c r="BB775">
        <f t="shared" si="1137"/>
        <v>0</v>
      </c>
      <c r="BC775">
        <f t="shared" si="1137"/>
        <v>0</v>
      </c>
      <c r="BD775">
        <f t="shared" si="1137"/>
        <v>0</v>
      </c>
      <c r="BE775">
        <f t="shared" si="1137"/>
        <v>0</v>
      </c>
      <c r="BF775">
        <f t="shared" si="1137"/>
        <v>0</v>
      </c>
      <c r="BG775">
        <f t="shared" si="1137"/>
        <v>0</v>
      </c>
      <c r="BH775">
        <f t="shared" si="1137"/>
        <v>0</v>
      </c>
    </row>
    <row r="777" spans="1:60" x14ac:dyDescent="0.25">
      <c r="A777" t="s">
        <v>920</v>
      </c>
      <c r="B777">
        <f t="shared" ref="B777:AG777" si="1138">B729*B686+B732*B687+B735*B688+B738*B689+B741*B690+B744*B691+360/250*Kings*(B675+B676)</f>
        <v>0</v>
      </c>
      <c r="C777">
        <f t="shared" si="1138"/>
        <v>0</v>
      </c>
      <c r="D777">
        <f t="shared" si="1138"/>
        <v>0</v>
      </c>
      <c r="E777">
        <f t="shared" si="1138"/>
        <v>0</v>
      </c>
      <c r="F777">
        <f t="shared" si="1138"/>
        <v>0</v>
      </c>
      <c r="G777">
        <f t="shared" si="1138"/>
        <v>0</v>
      </c>
      <c r="H777">
        <f t="shared" si="1138"/>
        <v>0</v>
      </c>
      <c r="I777">
        <f t="shared" si="1138"/>
        <v>0</v>
      </c>
      <c r="J777">
        <f t="shared" si="1138"/>
        <v>0</v>
      </c>
      <c r="K777">
        <f t="shared" si="1138"/>
        <v>0</v>
      </c>
      <c r="L777">
        <f t="shared" si="1138"/>
        <v>0</v>
      </c>
      <c r="M777">
        <f t="shared" si="1138"/>
        <v>0</v>
      </c>
      <c r="N777">
        <f t="shared" si="1138"/>
        <v>0</v>
      </c>
      <c r="O777">
        <f t="shared" si="1138"/>
        <v>0</v>
      </c>
      <c r="P777">
        <f t="shared" si="1138"/>
        <v>0</v>
      </c>
      <c r="Q777">
        <f t="shared" si="1138"/>
        <v>0</v>
      </c>
      <c r="R777">
        <f t="shared" si="1138"/>
        <v>0</v>
      </c>
      <c r="S777">
        <f t="shared" si="1138"/>
        <v>0</v>
      </c>
      <c r="T777">
        <f t="shared" si="1138"/>
        <v>0</v>
      </c>
      <c r="U777">
        <f t="shared" si="1138"/>
        <v>0</v>
      </c>
      <c r="V777">
        <f t="shared" si="1138"/>
        <v>0</v>
      </c>
      <c r="W777">
        <f t="shared" si="1138"/>
        <v>0</v>
      </c>
      <c r="X777">
        <f t="shared" si="1138"/>
        <v>0</v>
      </c>
      <c r="Y777">
        <f t="shared" si="1138"/>
        <v>0</v>
      </c>
      <c r="Z777">
        <f t="shared" si="1138"/>
        <v>0</v>
      </c>
      <c r="AA777">
        <f t="shared" si="1138"/>
        <v>0</v>
      </c>
      <c r="AB777">
        <f t="shared" si="1138"/>
        <v>0</v>
      </c>
      <c r="AC777">
        <f t="shared" si="1138"/>
        <v>0</v>
      </c>
      <c r="AD777">
        <f t="shared" si="1138"/>
        <v>0</v>
      </c>
      <c r="AE777">
        <f t="shared" si="1138"/>
        <v>0</v>
      </c>
      <c r="AF777">
        <f t="shared" si="1138"/>
        <v>2.8119958797485567</v>
      </c>
      <c r="AG777">
        <f t="shared" si="1138"/>
        <v>1.2903859777980728</v>
      </c>
      <c r="AH777">
        <f t="shared" ref="AH777:BH777" si="1139">AH729*AH686+AH732*AH687+AH735*AH688+AH738*AH689+AH741*AH690+AH744*AH691+360/250*Kings*(AH675+AH676)</f>
        <v>0</v>
      </c>
      <c r="AI777">
        <f t="shared" si="1139"/>
        <v>0</v>
      </c>
      <c r="AJ777">
        <f t="shared" si="1139"/>
        <v>0</v>
      </c>
      <c r="AK777">
        <f t="shared" si="1139"/>
        <v>0</v>
      </c>
      <c r="AL777">
        <f t="shared" si="1139"/>
        <v>0</v>
      </c>
      <c r="AM777">
        <f t="shared" si="1139"/>
        <v>0.91874282041957955</v>
      </c>
      <c r="AN777">
        <f t="shared" si="1139"/>
        <v>0</v>
      </c>
      <c r="AO777">
        <f t="shared" si="1139"/>
        <v>0.66474506885330897</v>
      </c>
      <c r="AP777">
        <f t="shared" si="1139"/>
        <v>0</v>
      </c>
      <c r="AQ777">
        <f t="shared" si="1139"/>
        <v>0</v>
      </c>
      <c r="AR777">
        <f t="shared" si="1139"/>
        <v>0</v>
      </c>
      <c r="AS777">
        <f t="shared" si="1139"/>
        <v>0</v>
      </c>
      <c r="AT777">
        <f t="shared" si="1139"/>
        <v>0</v>
      </c>
      <c r="AU777">
        <f t="shared" si="1139"/>
        <v>1.9355789666971095</v>
      </c>
      <c r="AV777">
        <f t="shared" si="1139"/>
        <v>2.1936561622567239</v>
      </c>
      <c r="AW777">
        <f t="shared" si="1139"/>
        <v>0</v>
      </c>
      <c r="AX777">
        <f t="shared" si="1139"/>
        <v>0</v>
      </c>
      <c r="AY777">
        <f t="shared" si="1139"/>
        <v>0</v>
      </c>
      <c r="AZ777">
        <f t="shared" si="1139"/>
        <v>0.74936362183886973</v>
      </c>
      <c r="BA777">
        <f t="shared" si="1139"/>
        <v>0.87425755881201472</v>
      </c>
      <c r="BB777">
        <f t="shared" si="1139"/>
        <v>0</v>
      </c>
      <c r="BC777">
        <f t="shared" si="1139"/>
        <v>0</v>
      </c>
      <c r="BD777">
        <f t="shared" si="1139"/>
        <v>0</v>
      </c>
      <c r="BE777">
        <f t="shared" si="1139"/>
        <v>0</v>
      </c>
      <c r="BF777">
        <f t="shared" si="1139"/>
        <v>0</v>
      </c>
      <c r="BG777">
        <f t="shared" si="1139"/>
        <v>0</v>
      </c>
      <c r="BH777">
        <f t="shared" si="1139"/>
        <v>0</v>
      </c>
    </row>
    <row r="778" spans="1:60" x14ac:dyDescent="0.25">
      <c r="A778" t="s">
        <v>921</v>
      </c>
      <c r="B778">
        <f t="shared" ref="B778:AG778" si="1140">B716+B$101+B777</f>
        <v>59.600004252704181</v>
      </c>
      <c r="C778">
        <f t="shared" si="1140"/>
        <v>59.613204252704179</v>
      </c>
      <c r="D778">
        <f t="shared" si="1140"/>
        <v>59.600004252704181</v>
      </c>
      <c r="E778">
        <f t="shared" si="1140"/>
        <v>59.621787903812148</v>
      </c>
      <c r="F778">
        <f t="shared" si="1140"/>
        <v>59.600004252704181</v>
      </c>
      <c r="G778">
        <f t="shared" si="1140"/>
        <v>59.600004252704181</v>
      </c>
      <c r="H778">
        <f t="shared" si="1140"/>
        <v>59.600004252704181</v>
      </c>
      <c r="I778">
        <f t="shared" si="1140"/>
        <v>59.600004252704181</v>
      </c>
      <c r="J778">
        <f t="shared" si="1140"/>
        <v>59.600004252704181</v>
      </c>
      <c r="K778">
        <f t="shared" si="1140"/>
        <v>59.600004252704181</v>
      </c>
      <c r="L778">
        <f t="shared" si="1140"/>
        <v>59.600004252704181</v>
      </c>
      <c r="M778">
        <f t="shared" si="1140"/>
        <v>59.600004252704181</v>
      </c>
      <c r="N778">
        <f t="shared" si="1140"/>
        <v>59.600004252704181</v>
      </c>
      <c r="O778">
        <f t="shared" si="1140"/>
        <v>59.600004252704181</v>
      </c>
      <c r="P778">
        <f t="shared" si="1140"/>
        <v>59.600004252704181</v>
      </c>
      <c r="Q778">
        <f t="shared" si="1140"/>
        <v>59.600004252704181</v>
      </c>
      <c r="R778">
        <f t="shared" si="1140"/>
        <v>59.600004252704181</v>
      </c>
      <c r="S778">
        <f t="shared" si="1140"/>
        <v>59.600004252704181</v>
      </c>
      <c r="T778">
        <f t="shared" si="1140"/>
        <v>59.600004252704181</v>
      </c>
      <c r="U778">
        <f t="shared" si="1140"/>
        <v>54.600004252704181</v>
      </c>
      <c r="V778">
        <f t="shared" si="1140"/>
        <v>54.600004252704181</v>
      </c>
      <c r="W778">
        <f t="shared" si="1140"/>
        <v>59.600004252704181</v>
      </c>
      <c r="X778">
        <f t="shared" si="1140"/>
        <v>59.600004252704181</v>
      </c>
      <c r="Y778">
        <f t="shared" si="1140"/>
        <v>59.600004252704181</v>
      </c>
      <c r="Z778">
        <f t="shared" si="1140"/>
        <v>59.600004252704181</v>
      </c>
      <c r="AA778">
        <f t="shared" si="1140"/>
        <v>59.600004252704181</v>
      </c>
      <c r="AB778">
        <f t="shared" si="1140"/>
        <v>59.600004252704181</v>
      </c>
      <c r="AC778">
        <f t="shared" si="1140"/>
        <v>59.600004252704181</v>
      </c>
      <c r="AD778">
        <f t="shared" si="1140"/>
        <v>59.600004252704181</v>
      </c>
      <c r="AE778">
        <f t="shared" si="1140"/>
        <v>59.600004252704181</v>
      </c>
      <c r="AF778">
        <f t="shared" si="1140"/>
        <v>62.412000132452739</v>
      </c>
      <c r="AG778">
        <f t="shared" si="1140"/>
        <v>60.890390230502256</v>
      </c>
      <c r="AH778">
        <f t="shared" ref="AH778:BH778" si="1141">AH716+AH$101+AH777</f>
        <v>59.600004252704181</v>
      </c>
      <c r="AI778">
        <f t="shared" si="1141"/>
        <v>59.600004252704181</v>
      </c>
      <c r="AJ778">
        <f t="shared" si="1141"/>
        <v>59.600004252704181</v>
      </c>
      <c r="AK778">
        <f t="shared" si="1141"/>
        <v>59.600004252704181</v>
      </c>
      <c r="AL778">
        <f t="shared" si="1141"/>
        <v>59.600004252704181</v>
      </c>
      <c r="AM778">
        <f t="shared" si="1141"/>
        <v>60.518747073123762</v>
      </c>
      <c r="AN778">
        <f t="shared" si="1141"/>
        <v>59.600004252704181</v>
      </c>
      <c r="AO778">
        <f t="shared" si="1141"/>
        <v>60.264749321557488</v>
      </c>
      <c r="AP778">
        <f t="shared" si="1141"/>
        <v>59.600004252704181</v>
      </c>
      <c r="AQ778">
        <f t="shared" si="1141"/>
        <v>59.600004252704181</v>
      </c>
      <c r="AR778">
        <f t="shared" si="1141"/>
        <v>59.600004252704181</v>
      </c>
      <c r="AS778">
        <f t="shared" si="1141"/>
        <v>59.600004252704181</v>
      </c>
      <c r="AT778">
        <f t="shared" si="1141"/>
        <v>59.600004252704181</v>
      </c>
      <c r="AU778">
        <f t="shared" si="1141"/>
        <v>61.535583219401289</v>
      </c>
      <c r="AV778">
        <f t="shared" si="1141"/>
        <v>61.793660414960904</v>
      </c>
      <c r="AW778">
        <f t="shared" si="1141"/>
        <v>59.600004252704181</v>
      </c>
      <c r="AX778">
        <f t="shared" si="1141"/>
        <v>59.600004252704181</v>
      </c>
      <c r="AY778">
        <f t="shared" si="1141"/>
        <v>59.600004252704181</v>
      </c>
      <c r="AZ778">
        <f t="shared" si="1141"/>
        <v>60.349367874543049</v>
      </c>
      <c r="BA778">
        <f t="shared" si="1141"/>
        <v>60.474261811516193</v>
      </c>
      <c r="BB778">
        <f t="shared" si="1141"/>
        <v>59.600004252704181</v>
      </c>
      <c r="BC778">
        <f t="shared" si="1141"/>
        <v>59.600004252704181</v>
      </c>
      <c r="BD778">
        <f t="shared" si="1141"/>
        <v>59.600004252704181</v>
      </c>
      <c r="BE778">
        <f t="shared" si="1141"/>
        <v>59.600004252704181</v>
      </c>
      <c r="BF778">
        <f t="shared" si="1141"/>
        <v>59.600004252704181</v>
      </c>
      <c r="BG778">
        <f t="shared" si="1141"/>
        <v>59.600004252704181</v>
      </c>
      <c r="BH778">
        <f t="shared" si="1141"/>
        <v>59.600004252704181</v>
      </c>
    </row>
    <row r="779" spans="1:60" x14ac:dyDescent="0.25">
      <c r="A779" t="s">
        <v>922</v>
      </c>
      <c r="B779">
        <f>B100+5+3+Malice+IF(B54=1,CQC,0)-4.8+B716+B777</f>
        <v>59.600004252704181</v>
      </c>
      <c r="C779">
        <f>C100+5+3+Malice+IF(C54=1,CQC,0)-4.8+C716+C777</f>
        <v>59.613204252704179</v>
      </c>
      <c r="D779">
        <f>D100+5+3+Malice+IF(D54=1,CQC,0)-4.8+D716+D777</f>
        <v>59.600004252704181</v>
      </c>
      <c r="E779">
        <f>E100+5+3+Malice+IF(E54=1,CQC,0)-4.8+E716+E777</f>
        <v>59.621787903812148</v>
      </c>
      <c r="F779">
        <f>F100+5+3+Malice+IF(F54=1,CQC,0)-4.8+F716+F777</f>
        <v>59.600004252704181</v>
      </c>
      <c r="G779">
        <f>G100+5+3+Malice+IF(G54=1,CQC,0)-4.8+G716+G777</f>
        <v>59.600004252704181</v>
      </c>
      <c r="H779">
        <f>H100+5+3+Malice+IF(H54=1,CQC,0)-4.8+H716+H777</f>
        <v>59.600004252704181</v>
      </c>
      <c r="I779">
        <f>I100+5+3+Malice+IF(I54=1,CQC,0)-4.8+I716+I777</f>
        <v>59.600004252704181</v>
      </c>
      <c r="J779">
        <f>J100+5+3+Malice+IF(J54=1,CQC,0)-4.8+J716+J777</f>
        <v>59.600004252704181</v>
      </c>
      <c r="K779">
        <f>K100+5+3+Malice+IF(K54=1,CQC,0)-4.8+K716+K777</f>
        <v>59.600004252704181</v>
      </c>
      <c r="L779">
        <f>L100+5+3+Malice+IF(L54=1,CQC,0)-4.8+L716+L777</f>
        <v>59.600004252704181</v>
      </c>
      <c r="M779">
        <f>M100+5+3+Malice+IF(M54=1,CQC,0)-4.8+M716+M777</f>
        <v>59.600004252704181</v>
      </c>
      <c r="N779">
        <f>N100+5+3+Malice+IF(N54=1,CQC,0)-4.8+N716+N777</f>
        <v>59.600004252704181</v>
      </c>
      <c r="O779">
        <f>O100+5+3+Malice+IF(O54=1,CQC,0)-4.8+O716+O777</f>
        <v>59.600004252704181</v>
      </c>
      <c r="P779">
        <f>P100+5+3+Malice+IF(P54=1,CQC,0)-4.8+P716+P777</f>
        <v>59.600004252704181</v>
      </c>
      <c r="Q779">
        <f>Q100+5+3+Malice+IF(Q54=1,CQC,0)-4.8+Q716+Q777</f>
        <v>59.600004252704181</v>
      </c>
      <c r="R779">
        <f>R100+5+3+Malice+IF(R54=1,CQC,0)-4.8+R716+R777</f>
        <v>59.600004252704181</v>
      </c>
      <c r="S779">
        <f>S100+5+3+Malice+IF(S54=1,CQC,0)-4.8+S716+S777</f>
        <v>59.600004252704181</v>
      </c>
      <c r="T779">
        <f>T100+5+3+Malice+IF(T54=1,CQC,0)-4.8+T716+T777</f>
        <v>59.600004252704181</v>
      </c>
      <c r="U779">
        <f>U100+5+3+Malice+IF(U54=1,CQC,0)-4.8+U716+U777</f>
        <v>59.600004252704181</v>
      </c>
      <c r="V779">
        <f>V100+5+3+Malice+IF(V54=1,CQC,0)-4.8+V716+V777</f>
        <v>59.600004252704181</v>
      </c>
      <c r="W779">
        <f>W100+5+3+Malice+IF(W54=1,CQC,0)-4.8+W716+W777</f>
        <v>59.600004252704181</v>
      </c>
      <c r="X779">
        <f>X100+5+3+Malice+IF(X54=1,CQC,0)-4.8+X716+X777</f>
        <v>54.600004252704181</v>
      </c>
      <c r="Y779">
        <f>Y100+5+3+Malice+IF(Y54=1,CQC,0)-4.8+Y716+Y777</f>
        <v>54.600004252704181</v>
      </c>
      <c r="Z779">
        <f>Z100+5+3+Malice+IF(Z54=1,CQC,0)-4.8+Z716+Z777</f>
        <v>59.600004252704181</v>
      </c>
      <c r="AA779">
        <f>AA100+5+3+Malice+IF(AA54=1,CQC,0)-4.8+AA716+AA777</f>
        <v>59.600004252704181</v>
      </c>
      <c r="AB779">
        <f>AB100+5+3+Malice+IF(AB54=1,CQC,0)-4.8+AB716+AB777</f>
        <v>59.600004252704181</v>
      </c>
      <c r="AC779">
        <f>AC100+5+3+Malice+IF(AC54=1,CQC,0)-4.8+AC716+AC777</f>
        <v>59.600004252704181</v>
      </c>
      <c r="AD779">
        <f>AD100+5+3+Malice+IF(AD54=1,CQC,0)-4.8+AD716+AD777</f>
        <v>59.600004252704181</v>
      </c>
      <c r="AE779">
        <f>AE100+5+3+Malice+IF(AE54=1,CQC,0)-4.8+AE716+AE777</f>
        <v>59.600004252704181</v>
      </c>
      <c r="AF779">
        <f>AF100+5+3+Malice+IF(AF54=1,CQC,0)-4.8+AF716+AF777</f>
        <v>62.412000132452739</v>
      </c>
      <c r="AG779">
        <f>AG100+5+3+Malice+IF(AG54=1,CQC,0)-4.8+AG716+AG777</f>
        <v>60.890390230502256</v>
      </c>
      <c r="AH779">
        <f>AH100+5+3+Malice+IF(AH54=1,CQC,0)-4.8+AH716+AH777</f>
        <v>59.600004252704181</v>
      </c>
      <c r="AI779">
        <f>AI100+5+3+Malice+IF(AI54=1,CQC,0)-4.8+AI716+AI777</f>
        <v>59.600004252704181</v>
      </c>
      <c r="AJ779">
        <f>AJ100+5+3+Malice+IF(AJ54=1,CQC,0)-4.8+AJ716+AJ777</f>
        <v>59.600004252704181</v>
      </c>
      <c r="AK779">
        <f>AK100+5+3+Malice+IF(AK54=1,CQC,0)-4.8+AK716+AK777</f>
        <v>59.600004252704181</v>
      </c>
      <c r="AL779">
        <f>AL100+5+3+Malice+IF(AL54=1,CQC,0)-4.8+AL716+AL777</f>
        <v>59.600004252704181</v>
      </c>
      <c r="AM779">
        <f>AM100+5+3+Malice+IF(AM54=1,CQC,0)-4.8+AM716+AM777</f>
        <v>60.518747073123762</v>
      </c>
      <c r="AN779">
        <f>AN100+5+3+Malice+IF(AN54=1,CQC,0)-4.8+AN716+AN777</f>
        <v>59.600004252704181</v>
      </c>
      <c r="AO779">
        <f>AO100+5+3+Malice+IF(AO54=1,CQC,0)-4.8+AO716+AO777</f>
        <v>60.264749321557488</v>
      </c>
      <c r="AP779">
        <f>AP100+5+3+Malice+IF(AP54=1,CQC,0)-4.8+AP716+AP777</f>
        <v>59.600004252704181</v>
      </c>
      <c r="AQ779">
        <f>AQ100+5+3+Malice+IF(AQ54=1,CQC,0)-4.8+AQ716+AQ777</f>
        <v>59.600004252704181</v>
      </c>
      <c r="AR779">
        <f>AR100+5+3+Malice+IF(AR54=1,CQC,0)-4.8+AR716+AR777</f>
        <v>59.600004252704181</v>
      </c>
      <c r="AS779">
        <f>AS100+5+3+Malice+IF(AS54=1,CQC,0)-4.8+AS716+AS777</f>
        <v>59.600004252704181</v>
      </c>
      <c r="AT779">
        <f>AT100+5+3+Malice+IF(AT54=1,CQC,0)-4.8+AT716+AT777</f>
        <v>59.600004252704181</v>
      </c>
      <c r="AU779">
        <f>AU100+5+3+Malice+IF(AU54=1,CQC,0)-4.8+AU716+AU777</f>
        <v>61.535583219401289</v>
      </c>
      <c r="AV779">
        <f>AV100+5+3+Malice+IF(AV54=1,CQC,0)-4.8+AV716+AV777</f>
        <v>61.793660414960904</v>
      </c>
      <c r="AW779">
        <f>AW100+5+3+Malice+IF(AW54=1,CQC,0)-4.8+AW716+AW777</f>
        <v>59.600004252704181</v>
      </c>
      <c r="AX779">
        <f>AX100+5+3+Malice+IF(AX54=1,CQC,0)-4.8+AX716+AX777</f>
        <v>59.600004252704181</v>
      </c>
      <c r="AY779">
        <f>AY100+5+3+Malice+IF(AY54=1,CQC,0)-4.8+AY716+AY777</f>
        <v>59.600004252704181</v>
      </c>
      <c r="AZ779">
        <f>AZ100+5+3+Malice+IF(AZ54=1,CQC,0)-4.8+AZ716+AZ777</f>
        <v>60.349367874543049</v>
      </c>
      <c r="BA779">
        <f>BA100+5+3+Malice+IF(BA54=1,CQC,0)-4.8+BA716+BA777</f>
        <v>60.474261811516193</v>
      </c>
      <c r="BB779">
        <f>BB100+5+3+Malice+IF(BB54=1,CQC,0)-4.8+BB716+BB777</f>
        <v>59.600004252704181</v>
      </c>
      <c r="BC779">
        <f>BC100+5+3+Malice+IF(BC54=1,CQC,0)-4.8+BC716+BC777</f>
        <v>59.600004252704181</v>
      </c>
      <c r="BD779">
        <f>BD100+5+3+Malice+IF(BD54=1,CQC,0)-4.8+BD716+BD777</f>
        <v>59.600004252704181</v>
      </c>
      <c r="BE779">
        <f>BE100+5+3+Malice+IF(BE54=1,CQC,0)-4.8+BE716+BE777</f>
        <v>59.600004252704181</v>
      </c>
      <c r="BF779">
        <f>BF100+5+3+Malice+IF(BF54=1,CQC,0)-4.8+BF716+BF777</f>
        <v>59.600004252704181</v>
      </c>
      <c r="BG779">
        <f>BG100+5+3+Malice+IF(BG54=1,CQC,0)-4.8+BG716+BG777</f>
        <v>59.600004252704181</v>
      </c>
      <c r="BH779">
        <f>BH100+5+3+Malice+IF(BH54=1,CQC,0)-4.8+BH716+BH777</f>
        <v>59.600004252704181</v>
      </c>
    </row>
    <row r="780" spans="1:60" x14ac:dyDescent="0.25">
      <c r="A780" t="s">
        <v>923</v>
      </c>
      <c r="B780">
        <f t="shared" ref="B780:AG780" si="1142">IF(ABS(B778-B782)&lt;0.000001,0,IF(ABS(B779-B783)&lt;0.000001,0,1))</f>
        <v>0</v>
      </c>
      <c r="C780">
        <f t="shared" si="1142"/>
        <v>0</v>
      </c>
      <c r="D780">
        <f t="shared" si="1142"/>
        <v>0</v>
      </c>
      <c r="E780">
        <f t="shared" si="1142"/>
        <v>0</v>
      </c>
      <c r="F780">
        <f t="shared" si="1142"/>
        <v>0</v>
      </c>
      <c r="G780">
        <f t="shared" si="1142"/>
        <v>0</v>
      </c>
      <c r="H780">
        <f t="shared" si="1142"/>
        <v>0</v>
      </c>
      <c r="I780">
        <f t="shared" si="1142"/>
        <v>0</v>
      </c>
      <c r="J780">
        <f t="shared" si="1142"/>
        <v>0</v>
      </c>
      <c r="K780">
        <f t="shared" si="1142"/>
        <v>0</v>
      </c>
      <c r="L780">
        <f t="shared" si="1142"/>
        <v>0</v>
      </c>
      <c r="M780">
        <f t="shared" si="1142"/>
        <v>0</v>
      </c>
      <c r="N780">
        <f t="shared" si="1142"/>
        <v>0</v>
      </c>
      <c r="O780">
        <f t="shared" si="1142"/>
        <v>0</v>
      </c>
      <c r="P780">
        <f t="shared" si="1142"/>
        <v>0</v>
      </c>
      <c r="Q780">
        <f t="shared" si="1142"/>
        <v>0</v>
      </c>
      <c r="R780">
        <f t="shared" si="1142"/>
        <v>0</v>
      </c>
      <c r="S780">
        <f t="shared" si="1142"/>
        <v>0</v>
      </c>
      <c r="T780">
        <f t="shared" si="1142"/>
        <v>0</v>
      </c>
      <c r="U780">
        <f t="shared" si="1142"/>
        <v>0</v>
      </c>
      <c r="V780">
        <f t="shared" si="1142"/>
        <v>0</v>
      </c>
      <c r="W780">
        <f t="shared" si="1142"/>
        <v>0</v>
      </c>
      <c r="X780">
        <f t="shared" si="1142"/>
        <v>0</v>
      </c>
      <c r="Y780">
        <f t="shared" si="1142"/>
        <v>0</v>
      </c>
      <c r="Z780">
        <f t="shared" si="1142"/>
        <v>0</v>
      </c>
      <c r="AA780">
        <f t="shared" si="1142"/>
        <v>0</v>
      </c>
      <c r="AB780">
        <f t="shared" si="1142"/>
        <v>0</v>
      </c>
      <c r="AC780">
        <f t="shared" si="1142"/>
        <v>0</v>
      </c>
      <c r="AD780">
        <f t="shared" si="1142"/>
        <v>0</v>
      </c>
      <c r="AE780">
        <f t="shared" si="1142"/>
        <v>0</v>
      </c>
      <c r="AF780">
        <f t="shared" si="1142"/>
        <v>1</v>
      </c>
      <c r="AG780">
        <f t="shared" si="1142"/>
        <v>0</v>
      </c>
      <c r="AH780">
        <f t="shared" ref="AH780:BH780" si="1143">IF(ABS(AH778-AH782)&lt;0.000001,0,IF(ABS(AH779-AH783)&lt;0.000001,0,1))</f>
        <v>0</v>
      </c>
      <c r="AI780">
        <f t="shared" si="1143"/>
        <v>0</v>
      </c>
      <c r="AJ780">
        <f t="shared" si="1143"/>
        <v>0</v>
      </c>
      <c r="AK780">
        <f t="shared" si="1143"/>
        <v>0</v>
      </c>
      <c r="AL780">
        <f t="shared" si="1143"/>
        <v>0</v>
      </c>
      <c r="AM780">
        <f t="shared" si="1143"/>
        <v>0</v>
      </c>
      <c r="AN780">
        <f t="shared" si="1143"/>
        <v>0</v>
      </c>
      <c r="AO780">
        <f t="shared" si="1143"/>
        <v>0</v>
      </c>
      <c r="AP780">
        <f t="shared" si="1143"/>
        <v>0</v>
      </c>
      <c r="AQ780">
        <f t="shared" si="1143"/>
        <v>0</v>
      </c>
      <c r="AR780">
        <f t="shared" si="1143"/>
        <v>0</v>
      </c>
      <c r="AS780">
        <f t="shared" si="1143"/>
        <v>0</v>
      </c>
      <c r="AT780">
        <f t="shared" si="1143"/>
        <v>0</v>
      </c>
      <c r="AU780">
        <f t="shared" si="1143"/>
        <v>0</v>
      </c>
      <c r="AV780">
        <f t="shared" si="1143"/>
        <v>0</v>
      </c>
      <c r="AW780">
        <f t="shared" si="1143"/>
        <v>0</v>
      </c>
      <c r="AX780">
        <f t="shared" si="1143"/>
        <v>0</v>
      </c>
      <c r="AY780">
        <f t="shared" si="1143"/>
        <v>0</v>
      </c>
      <c r="AZ780">
        <f t="shared" si="1143"/>
        <v>0</v>
      </c>
      <c r="BA780">
        <f t="shared" si="1143"/>
        <v>1</v>
      </c>
      <c r="BB780">
        <f t="shared" si="1143"/>
        <v>0</v>
      </c>
      <c r="BC780">
        <f t="shared" si="1143"/>
        <v>0</v>
      </c>
      <c r="BD780">
        <f t="shared" si="1143"/>
        <v>0</v>
      </c>
      <c r="BE780">
        <f t="shared" si="1143"/>
        <v>0</v>
      </c>
      <c r="BF780">
        <f t="shared" si="1143"/>
        <v>0</v>
      </c>
      <c r="BG780">
        <f t="shared" si="1143"/>
        <v>0</v>
      </c>
      <c r="BH780">
        <f t="shared" si="1143"/>
        <v>0</v>
      </c>
    </row>
    <row r="782" spans="1:60" x14ac:dyDescent="0.25">
      <c r="A782" t="s">
        <v>924</v>
      </c>
      <c r="B782">
        <f t="shared" ref="B782:AG782" si="1144">B751+B719</f>
        <v>59.600004252704181</v>
      </c>
      <c r="C782">
        <f t="shared" si="1144"/>
        <v>59.613204252704179</v>
      </c>
      <c r="D782">
        <f t="shared" si="1144"/>
        <v>59.600004252704181</v>
      </c>
      <c r="E782">
        <f t="shared" si="1144"/>
        <v>59.621787903812148</v>
      </c>
      <c r="F782">
        <f t="shared" si="1144"/>
        <v>59.600004252704181</v>
      </c>
      <c r="G782">
        <f t="shared" si="1144"/>
        <v>59.600004252704181</v>
      </c>
      <c r="H782">
        <f t="shared" si="1144"/>
        <v>59.600004252704181</v>
      </c>
      <c r="I782">
        <f t="shared" si="1144"/>
        <v>59.600004252704181</v>
      </c>
      <c r="J782">
        <f t="shared" si="1144"/>
        <v>59.600004252704181</v>
      </c>
      <c r="K782">
        <f t="shared" si="1144"/>
        <v>59.600004252704181</v>
      </c>
      <c r="L782">
        <f t="shared" si="1144"/>
        <v>59.600004252704181</v>
      </c>
      <c r="M782">
        <f t="shared" si="1144"/>
        <v>59.600004252704181</v>
      </c>
      <c r="N782">
        <f t="shared" si="1144"/>
        <v>59.600004252704181</v>
      </c>
      <c r="O782">
        <f t="shared" si="1144"/>
        <v>59.600004252704181</v>
      </c>
      <c r="P782">
        <f t="shared" si="1144"/>
        <v>59.600004252704181</v>
      </c>
      <c r="Q782">
        <f t="shared" si="1144"/>
        <v>59.600004252704181</v>
      </c>
      <c r="R782">
        <f t="shared" si="1144"/>
        <v>59.600004252704181</v>
      </c>
      <c r="S782">
        <f t="shared" si="1144"/>
        <v>59.600004252704181</v>
      </c>
      <c r="T782">
        <f t="shared" si="1144"/>
        <v>59.600004252704181</v>
      </c>
      <c r="U782">
        <f t="shared" si="1144"/>
        <v>54.600004252704181</v>
      </c>
      <c r="V782">
        <f t="shared" si="1144"/>
        <v>54.600004252704181</v>
      </c>
      <c r="W782">
        <f t="shared" si="1144"/>
        <v>59.600004252704181</v>
      </c>
      <c r="X782">
        <f t="shared" si="1144"/>
        <v>59.600004252704181</v>
      </c>
      <c r="Y782">
        <f t="shared" si="1144"/>
        <v>59.600004252704181</v>
      </c>
      <c r="Z782">
        <f t="shared" si="1144"/>
        <v>59.600004252704181</v>
      </c>
      <c r="AA782">
        <f t="shared" si="1144"/>
        <v>59.600004252704181</v>
      </c>
      <c r="AB782">
        <f t="shared" si="1144"/>
        <v>59.600004252704181</v>
      </c>
      <c r="AC782">
        <f t="shared" si="1144"/>
        <v>59.600004252704181</v>
      </c>
      <c r="AD782">
        <f t="shared" si="1144"/>
        <v>59.600004252704181</v>
      </c>
      <c r="AE782">
        <f t="shared" si="1144"/>
        <v>59.600004252704181</v>
      </c>
      <c r="AF782">
        <f t="shared" si="1144"/>
        <v>61.377839484813059</v>
      </c>
      <c r="AG782">
        <f t="shared" si="1144"/>
        <v>60.890390230502256</v>
      </c>
      <c r="AH782">
        <f t="shared" ref="AH782:BH782" si="1145">AH751+AH719</f>
        <v>59.600004252704181</v>
      </c>
      <c r="AI782">
        <f t="shared" si="1145"/>
        <v>59.600004252704181</v>
      </c>
      <c r="AJ782">
        <f t="shared" si="1145"/>
        <v>59.600004252704181</v>
      </c>
      <c r="AK782">
        <f t="shared" si="1145"/>
        <v>59.600004252704181</v>
      </c>
      <c r="AL782">
        <f t="shared" si="1145"/>
        <v>59.600004252704181</v>
      </c>
      <c r="AM782">
        <f t="shared" si="1145"/>
        <v>60.518747073123762</v>
      </c>
      <c r="AN782">
        <f t="shared" si="1145"/>
        <v>59.600004252704181</v>
      </c>
      <c r="AO782">
        <f t="shared" si="1145"/>
        <v>60.264749321557488</v>
      </c>
      <c r="AP782">
        <f t="shared" si="1145"/>
        <v>59.600004252704181</v>
      </c>
      <c r="AQ782">
        <f t="shared" si="1145"/>
        <v>59.600004252704181</v>
      </c>
      <c r="AR782">
        <f t="shared" si="1145"/>
        <v>59.600004252704181</v>
      </c>
      <c r="AS782">
        <f t="shared" si="1145"/>
        <v>59.600004252704181</v>
      </c>
      <c r="AT782">
        <f t="shared" si="1145"/>
        <v>59.600004252704181</v>
      </c>
      <c r="AU782">
        <f t="shared" si="1145"/>
        <v>61.535583219401289</v>
      </c>
      <c r="AV782">
        <f t="shared" si="1145"/>
        <v>61.793660414960904</v>
      </c>
      <c r="AW782">
        <f t="shared" si="1145"/>
        <v>59.600004252704181</v>
      </c>
      <c r="AX782">
        <f t="shared" si="1145"/>
        <v>59.600004252704181</v>
      </c>
      <c r="AY782">
        <f t="shared" si="1145"/>
        <v>59.600004252704181</v>
      </c>
      <c r="AZ782">
        <f t="shared" si="1145"/>
        <v>60.349367874543049</v>
      </c>
      <c r="BA782">
        <f t="shared" si="1145"/>
        <v>60.397496276290461</v>
      </c>
      <c r="BB782">
        <f t="shared" si="1145"/>
        <v>59.600004252704181</v>
      </c>
      <c r="BC782">
        <f t="shared" si="1145"/>
        <v>59.600004252704181</v>
      </c>
      <c r="BD782">
        <f t="shared" si="1145"/>
        <v>59.600004252704181</v>
      </c>
      <c r="BE782">
        <f t="shared" si="1145"/>
        <v>59.600004252704181</v>
      </c>
      <c r="BF782">
        <f t="shared" si="1145"/>
        <v>59.600004252704181</v>
      </c>
      <c r="BG782">
        <f t="shared" si="1145"/>
        <v>59.600004252704181</v>
      </c>
      <c r="BH782">
        <f t="shared" si="1145"/>
        <v>59.600004252704181</v>
      </c>
    </row>
    <row r="783" spans="1:60" x14ac:dyDescent="0.25">
      <c r="A783" t="s">
        <v>879</v>
      </c>
      <c r="B783">
        <f t="shared" ref="B783:AG783" si="1146">B775+B754</f>
        <v>59.600004252704181</v>
      </c>
      <c r="C783">
        <f t="shared" si="1146"/>
        <v>59.613204252704179</v>
      </c>
      <c r="D783">
        <f t="shared" si="1146"/>
        <v>59.600004252704181</v>
      </c>
      <c r="E783">
        <f t="shared" si="1146"/>
        <v>59.621787903812148</v>
      </c>
      <c r="F783">
        <f t="shared" si="1146"/>
        <v>59.600004252704181</v>
      </c>
      <c r="G783">
        <f t="shared" si="1146"/>
        <v>59.600004252704181</v>
      </c>
      <c r="H783">
        <f t="shared" si="1146"/>
        <v>59.600004252704181</v>
      </c>
      <c r="I783">
        <f t="shared" si="1146"/>
        <v>59.600004252704181</v>
      </c>
      <c r="J783">
        <f t="shared" si="1146"/>
        <v>59.600004252704181</v>
      </c>
      <c r="K783">
        <f t="shared" si="1146"/>
        <v>59.600004252704181</v>
      </c>
      <c r="L783">
        <f t="shared" si="1146"/>
        <v>59.600004252704181</v>
      </c>
      <c r="M783">
        <f t="shared" si="1146"/>
        <v>59.600004252704181</v>
      </c>
      <c r="N783">
        <f t="shared" si="1146"/>
        <v>59.600004252704181</v>
      </c>
      <c r="O783">
        <f t="shared" si="1146"/>
        <v>59.600004252704181</v>
      </c>
      <c r="P783">
        <f t="shared" si="1146"/>
        <v>59.600004252704181</v>
      </c>
      <c r="Q783">
        <f t="shared" si="1146"/>
        <v>59.600004252704181</v>
      </c>
      <c r="R783">
        <f t="shared" si="1146"/>
        <v>59.600004252704181</v>
      </c>
      <c r="S783">
        <f t="shared" si="1146"/>
        <v>59.600004252704181</v>
      </c>
      <c r="T783">
        <f t="shared" si="1146"/>
        <v>59.600004252704181</v>
      </c>
      <c r="U783">
        <f t="shared" si="1146"/>
        <v>59.600004252704181</v>
      </c>
      <c r="V783">
        <f t="shared" si="1146"/>
        <v>59.600004252704181</v>
      </c>
      <c r="W783">
        <f t="shared" si="1146"/>
        <v>59.600004252704181</v>
      </c>
      <c r="X783">
        <f t="shared" si="1146"/>
        <v>54.600004252704181</v>
      </c>
      <c r="Y783">
        <f t="shared" si="1146"/>
        <v>54.600004252704181</v>
      </c>
      <c r="Z783">
        <f t="shared" si="1146"/>
        <v>59.600004252704181</v>
      </c>
      <c r="AA783">
        <f t="shared" si="1146"/>
        <v>59.600004252704181</v>
      </c>
      <c r="AB783">
        <f t="shared" si="1146"/>
        <v>59.600004252704181</v>
      </c>
      <c r="AC783">
        <f t="shared" si="1146"/>
        <v>59.600004252704181</v>
      </c>
      <c r="AD783">
        <f t="shared" si="1146"/>
        <v>59.600004252704181</v>
      </c>
      <c r="AE783">
        <f t="shared" si="1146"/>
        <v>59.600004252704181</v>
      </c>
      <c r="AF783">
        <f t="shared" si="1146"/>
        <v>61.377839484813059</v>
      </c>
      <c r="AG783">
        <f t="shared" si="1146"/>
        <v>60.890390230502256</v>
      </c>
      <c r="AH783">
        <f t="shared" ref="AH783:BH783" si="1147">AH775+AH754</f>
        <v>59.600004252704181</v>
      </c>
      <c r="AI783">
        <f t="shared" si="1147"/>
        <v>59.600004252704181</v>
      </c>
      <c r="AJ783">
        <f t="shared" si="1147"/>
        <v>59.600004252704181</v>
      </c>
      <c r="AK783">
        <f t="shared" si="1147"/>
        <v>59.600004252704181</v>
      </c>
      <c r="AL783">
        <f t="shared" si="1147"/>
        <v>59.600004252704181</v>
      </c>
      <c r="AM783">
        <f t="shared" si="1147"/>
        <v>60.518747073123762</v>
      </c>
      <c r="AN783">
        <f t="shared" si="1147"/>
        <v>59.600004252704181</v>
      </c>
      <c r="AO783">
        <f t="shared" si="1147"/>
        <v>60.264749321557488</v>
      </c>
      <c r="AP783">
        <f t="shared" si="1147"/>
        <v>59.600004252704181</v>
      </c>
      <c r="AQ783">
        <f t="shared" si="1147"/>
        <v>59.600004252704181</v>
      </c>
      <c r="AR783">
        <f t="shared" si="1147"/>
        <v>59.600004252704181</v>
      </c>
      <c r="AS783">
        <f t="shared" si="1147"/>
        <v>59.600004252704181</v>
      </c>
      <c r="AT783">
        <f t="shared" si="1147"/>
        <v>59.600004252704181</v>
      </c>
      <c r="AU783">
        <f t="shared" si="1147"/>
        <v>61.535583219401289</v>
      </c>
      <c r="AV783">
        <f t="shared" si="1147"/>
        <v>61.793660414960904</v>
      </c>
      <c r="AW783">
        <f t="shared" si="1147"/>
        <v>59.600004252704181</v>
      </c>
      <c r="AX783">
        <f t="shared" si="1147"/>
        <v>59.600004252704181</v>
      </c>
      <c r="AY783">
        <f t="shared" si="1147"/>
        <v>59.600004252704181</v>
      </c>
      <c r="AZ783">
        <f t="shared" si="1147"/>
        <v>60.349367874543049</v>
      </c>
      <c r="BA783">
        <f t="shared" si="1147"/>
        <v>60.397496276290461</v>
      </c>
      <c r="BB783">
        <f t="shared" si="1147"/>
        <v>59.600004252704181</v>
      </c>
      <c r="BC783">
        <f t="shared" si="1147"/>
        <v>59.600004252704181</v>
      </c>
      <c r="BD783">
        <f t="shared" si="1147"/>
        <v>59.600004252704181</v>
      </c>
      <c r="BE783">
        <f t="shared" si="1147"/>
        <v>59.600004252704181</v>
      </c>
      <c r="BF783">
        <f t="shared" si="1147"/>
        <v>59.600004252704181</v>
      </c>
      <c r="BG783">
        <f t="shared" si="1147"/>
        <v>59.600004252704181</v>
      </c>
      <c r="BH783">
        <f t="shared" si="1147"/>
        <v>59.600004252704181</v>
      </c>
    </row>
    <row r="784" spans="1:60" x14ac:dyDescent="0.25">
      <c r="A784" t="s">
        <v>925</v>
      </c>
      <c r="B784">
        <f t="shared" ref="B784:AG784" si="1148">B712+B$101+B713</f>
        <v>59.600004252704181</v>
      </c>
      <c r="C784">
        <f t="shared" si="1148"/>
        <v>59.613204252704179</v>
      </c>
      <c r="D784">
        <f t="shared" si="1148"/>
        <v>59.600004252704181</v>
      </c>
      <c r="E784">
        <f t="shared" si="1148"/>
        <v>59.621787903812148</v>
      </c>
      <c r="F784">
        <f t="shared" si="1148"/>
        <v>59.600004252704181</v>
      </c>
      <c r="G784">
        <f t="shared" si="1148"/>
        <v>59.600004252704181</v>
      </c>
      <c r="H784">
        <f t="shared" si="1148"/>
        <v>59.600004252704181</v>
      </c>
      <c r="I784">
        <f t="shared" si="1148"/>
        <v>59.600004252704181</v>
      </c>
      <c r="J784">
        <f t="shared" si="1148"/>
        <v>59.600004252704181</v>
      </c>
      <c r="K784">
        <f t="shared" si="1148"/>
        <v>59.600004252704181</v>
      </c>
      <c r="L784">
        <f t="shared" si="1148"/>
        <v>59.600004252704181</v>
      </c>
      <c r="M784">
        <f t="shared" si="1148"/>
        <v>59.600004252704181</v>
      </c>
      <c r="N784">
        <f t="shared" si="1148"/>
        <v>59.600004252704181</v>
      </c>
      <c r="O784">
        <f t="shared" si="1148"/>
        <v>59.600004252704181</v>
      </c>
      <c r="P784">
        <f t="shared" si="1148"/>
        <v>59.600004252704181</v>
      </c>
      <c r="Q784">
        <f t="shared" si="1148"/>
        <v>59.600004252704181</v>
      </c>
      <c r="R784">
        <f t="shared" si="1148"/>
        <v>59.600004252704181</v>
      </c>
      <c r="S784">
        <f t="shared" si="1148"/>
        <v>59.600004252704181</v>
      </c>
      <c r="T784">
        <f t="shared" si="1148"/>
        <v>59.600004252704181</v>
      </c>
      <c r="U784">
        <f t="shared" si="1148"/>
        <v>54.600004252704181</v>
      </c>
      <c r="V784">
        <f t="shared" si="1148"/>
        <v>54.600004252704181</v>
      </c>
      <c r="W784">
        <f t="shared" si="1148"/>
        <v>59.600004252704181</v>
      </c>
      <c r="X784">
        <f t="shared" si="1148"/>
        <v>59.600004252704181</v>
      </c>
      <c r="Y784">
        <f t="shared" si="1148"/>
        <v>59.600004252704181</v>
      </c>
      <c r="Z784">
        <f t="shared" si="1148"/>
        <v>59.600004252704181</v>
      </c>
      <c r="AA784">
        <f t="shared" si="1148"/>
        <v>59.600004252704181</v>
      </c>
      <c r="AB784">
        <f t="shared" si="1148"/>
        <v>59.600004252704181</v>
      </c>
      <c r="AC784">
        <f t="shared" si="1148"/>
        <v>59.600004252704181</v>
      </c>
      <c r="AD784">
        <f t="shared" si="1148"/>
        <v>59.600004252704181</v>
      </c>
      <c r="AE784">
        <f t="shared" si="1148"/>
        <v>59.600004252704181</v>
      </c>
      <c r="AF784">
        <f t="shared" si="1148"/>
        <v>62.412000132452739</v>
      </c>
      <c r="AG784">
        <f t="shared" si="1148"/>
        <v>60.890390230502263</v>
      </c>
      <c r="AH784">
        <f t="shared" ref="AH784:BH784" si="1149">AH712+AH$101+AH713</f>
        <v>59.600004252704181</v>
      </c>
      <c r="AI784">
        <f t="shared" si="1149"/>
        <v>59.600004252704181</v>
      </c>
      <c r="AJ784">
        <f t="shared" si="1149"/>
        <v>59.600004252704181</v>
      </c>
      <c r="AK784">
        <f t="shared" si="1149"/>
        <v>59.600004252704181</v>
      </c>
      <c r="AL784">
        <f t="shared" si="1149"/>
        <v>59.600004252704181</v>
      </c>
      <c r="AM784">
        <f t="shared" si="1149"/>
        <v>60.518747073123755</v>
      </c>
      <c r="AN784">
        <f t="shared" si="1149"/>
        <v>59.600004252704181</v>
      </c>
      <c r="AO784">
        <f t="shared" si="1149"/>
        <v>60.264749321557488</v>
      </c>
      <c r="AP784">
        <f t="shared" si="1149"/>
        <v>59.600004252704181</v>
      </c>
      <c r="AQ784">
        <f t="shared" si="1149"/>
        <v>59.600004252704181</v>
      </c>
      <c r="AR784">
        <f t="shared" si="1149"/>
        <v>59.600004252704181</v>
      </c>
      <c r="AS784">
        <f t="shared" si="1149"/>
        <v>59.600004252704181</v>
      </c>
      <c r="AT784">
        <f t="shared" si="1149"/>
        <v>59.600004252704181</v>
      </c>
      <c r="AU784">
        <f t="shared" si="1149"/>
        <v>61.535583219401289</v>
      </c>
      <c r="AV784">
        <f t="shared" si="1149"/>
        <v>61.793660414960897</v>
      </c>
      <c r="AW784">
        <f t="shared" si="1149"/>
        <v>59.600004252704181</v>
      </c>
      <c r="AX784">
        <f t="shared" si="1149"/>
        <v>59.600004252704181</v>
      </c>
      <c r="AY784">
        <f t="shared" si="1149"/>
        <v>59.600004252704181</v>
      </c>
      <c r="AZ784">
        <f t="shared" si="1149"/>
        <v>60.349367874543049</v>
      </c>
      <c r="BA784">
        <f t="shared" si="1149"/>
        <v>60.4742618115162</v>
      </c>
      <c r="BB784">
        <f t="shared" si="1149"/>
        <v>59.600004252704181</v>
      </c>
      <c r="BC784">
        <f t="shared" si="1149"/>
        <v>59.600004252704181</v>
      </c>
      <c r="BD784">
        <f t="shared" si="1149"/>
        <v>59.600004252704181</v>
      </c>
      <c r="BE784">
        <f t="shared" si="1149"/>
        <v>59.600004252704181</v>
      </c>
      <c r="BF784">
        <f t="shared" si="1149"/>
        <v>59.600004252704181</v>
      </c>
      <c r="BG784">
        <f t="shared" si="1149"/>
        <v>59.600004252704181</v>
      </c>
      <c r="BH784">
        <f t="shared" si="1149"/>
        <v>59.600004252704181</v>
      </c>
    </row>
    <row r="785" spans="1:60" x14ac:dyDescent="0.25">
      <c r="A785" t="s">
        <v>926</v>
      </c>
      <c r="B785">
        <f t="shared" ref="B785:AG785" si="1150">B777+B754</f>
        <v>59.600004252704181</v>
      </c>
      <c r="C785">
        <f t="shared" si="1150"/>
        <v>59.613204252704179</v>
      </c>
      <c r="D785">
        <f t="shared" si="1150"/>
        <v>59.600004252704181</v>
      </c>
      <c r="E785">
        <f t="shared" si="1150"/>
        <v>59.621787903812148</v>
      </c>
      <c r="F785">
        <f t="shared" si="1150"/>
        <v>59.600004252704181</v>
      </c>
      <c r="G785">
        <f t="shared" si="1150"/>
        <v>59.600004252704181</v>
      </c>
      <c r="H785">
        <f t="shared" si="1150"/>
        <v>59.600004252704181</v>
      </c>
      <c r="I785">
        <f t="shared" si="1150"/>
        <v>59.600004252704181</v>
      </c>
      <c r="J785">
        <f t="shared" si="1150"/>
        <v>59.600004252704181</v>
      </c>
      <c r="K785">
        <f t="shared" si="1150"/>
        <v>59.600004252704181</v>
      </c>
      <c r="L785">
        <f t="shared" si="1150"/>
        <v>59.600004252704181</v>
      </c>
      <c r="M785">
        <f t="shared" si="1150"/>
        <v>59.600004252704181</v>
      </c>
      <c r="N785">
        <f t="shared" si="1150"/>
        <v>59.600004252704181</v>
      </c>
      <c r="O785">
        <f t="shared" si="1150"/>
        <v>59.600004252704181</v>
      </c>
      <c r="P785">
        <f t="shared" si="1150"/>
        <v>59.600004252704181</v>
      </c>
      <c r="Q785">
        <f t="shared" si="1150"/>
        <v>59.600004252704181</v>
      </c>
      <c r="R785">
        <f t="shared" si="1150"/>
        <v>59.600004252704181</v>
      </c>
      <c r="S785">
        <f t="shared" si="1150"/>
        <v>59.600004252704181</v>
      </c>
      <c r="T785">
        <f t="shared" si="1150"/>
        <v>59.600004252704181</v>
      </c>
      <c r="U785">
        <f t="shared" si="1150"/>
        <v>59.600004252704181</v>
      </c>
      <c r="V785">
        <f t="shared" si="1150"/>
        <v>59.600004252704181</v>
      </c>
      <c r="W785">
        <f t="shared" si="1150"/>
        <v>59.600004252704181</v>
      </c>
      <c r="X785">
        <f t="shared" si="1150"/>
        <v>54.600004252704181</v>
      </c>
      <c r="Y785">
        <f t="shared" si="1150"/>
        <v>54.600004252704181</v>
      </c>
      <c r="Z785">
        <f t="shared" si="1150"/>
        <v>59.600004252704181</v>
      </c>
      <c r="AA785">
        <f t="shared" si="1150"/>
        <v>59.600004252704181</v>
      </c>
      <c r="AB785">
        <f t="shared" si="1150"/>
        <v>59.600004252704181</v>
      </c>
      <c r="AC785">
        <f t="shared" si="1150"/>
        <v>59.600004252704181</v>
      </c>
      <c r="AD785">
        <f t="shared" si="1150"/>
        <v>59.600004252704181</v>
      </c>
      <c r="AE785">
        <f t="shared" si="1150"/>
        <v>59.600004252704181</v>
      </c>
      <c r="AF785">
        <f t="shared" si="1150"/>
        <v>62.412000132452739</v>
      </c>
      <c r="AG785">
        <f t="shared" si="1150"/>
        <v>60.890390230502256</v>
      </c>
      <c r="AH785">
        <f t="shared" ref="AH785:BH785" si="1151">AH777+AH754</f>
        <v>59.600004252704181</v>
      </c>
      <c r="AI785">
        <f t="shared" si="1151"/>
        <v>59.600004252704181</v>
      </c>
      <c r="AJ785">
        <f t="shared" si="1151"/>
        <v>59.600004252704181</v>
      </c>
      <c r="AK785">
        <f t="shared" si="1151"/>
        <v>59.600004252704181</v>
      </c>
      <c r="AL785">
        <f t="shared" si="1151"/>
        <v>59.600004252704181</v>
      </c>
      <c r="AM785">
        <f t="shared" si="1151"/>
        <v>60.518747073123762</v>
      </c>
      <c r="AN785">
        <f t="shared" si="1151"/>
        <v>59.600004252704181</v>
      </c>
      <c r="AO785">
        <f t="shared" si="1151"/>
        <v>60.264749321557488</v>
      </c>
      <c r="AP785">
        <f t="shared" si="1151"/>
        <v>59.600004252704181</v>
      </c>
      <c r="AQ785">
        <f t="shared" si="1151"/>
        <v>59.600004252704181</v>
      </c>
      <c r="AR785">
        <f t="shared" si="1151"/>
        <v>59.600004252704181</v>
      </c>
      <c r="AS785">
        <f t="shared" si="1151"/>
        <v>59.600004252704181</v>
      </c>
      <c r="AT785">
        <f t="shared" si="1151"/>
        <v>59.600004252704181</v>
      </c>
      <c r="AU785">
        <f t="shared" si="1151"/>
        <v>61.535583219401289</v>
      </c>
      <c r="AV785">
        <f t="shared" si="1151"/>
        <v>61.793660414960904</v>
      </c>
      <c r="AW785">
        <f t="shared" si="1151"/>
        <v>59.600004252704181</v>
      </c>
      <c r="AX785">
        <f t="shared" si="1151"/>
        <v>59.600004252704181</v>
      </c>
      <c r="AY785">
        <f t="shared" si="1151"/>
        <v>59.600004252704181</v>
      </c>
      <c r="AZ785">
        <f t="shared" si="1151"/>
        <v>60.349367874543049</v>
      </c>
      <c r="BA785">
        <f t="shared" si="1151"/>
        <v>60.474261811516193</v>
      </c>
      <c r="BB785">
        <f t="shared" si="1151"/>
        <v>59.600004252704181</v>
      </c>
      <c r="BC785">
        <f t="shared" si="1151"/>
        <v>59.600004252704181</v>
      </c>
      <c r="BD785">
        <f t="shared" si="1151"/>
        <v>59.600004252704181</v>
      </c>
      <c r="BE785">
        <f t="shared" si="1151"/>
        <v>59.600004252704181</v>
      </c>
      <c r="BF785">
        <f t="shared" si="1151"/>
        <v>59.600004252704181</v>
      </c>
      <c r="BG785">
        <f t="shared" si="1151"/>
        <v>59.600004252704181</v>
      </c>
      <c r="BH785">
        <f t="shared" si="1151"/>
        <v>59.600004252704181</v>
      </c>
    </row>
    <row r="786" spans="1:60" x14ac:dyDescent="0.25">
      <c r="A786" t="s">
        <v>737</v>
      </c>
      <c r="B786">
        <f t="shared" ref="B786:AG786" si="1152">B712+B$101+10*GlyphOfEvis+B713</f>
        <v>59.600004252704181</v>
      </c>
      <c r="C786">
        <f t="shared" si="1152"/>
        <v>59.613204252704179</v>
      </c>
      <c r="D786">
        <f t="shared" si="1152"/>
        <v>59.600004252704181</v>
      </c>
      <c r="E786">
        <f t="shared" si="1152"/>
        <v>59.621787903812148</v>
      </c>
      <c r="F786">
        <f t="shared" si="1152"/>
        <v>59.600004252704181</v>
      </c>
      <c r="G786">
        <f t="shared" si="1152"/>
        <v>59.600004252704181</v>
      </c>
      <c r="H786">
        <f t="shared" si="1152"/>
        <v>59.600004252704181</v>
      </c>
      <c r="I786">
        <f t="shared" si="1152"/>
        <v>59.600004252704181</v>
      </c>
      <c r="J786">
        <f t="shared" si="1152"/>
        <v>59.600004252704181</v>
      </c>
      <c r="K786">
        <f t="shared" si="1152"/>
        <v>59.600004252704181</v>
      </c>
      <c r="L786">
        <f t="shared" si="1152"/>
        <v>59.600004252704181</v>
      </c>
      <c r="M786">
        <f t="shared" si="1152"/>
        <v>59.600004252704181</v>
      </c>
      <c r="N786">
        <f t="shared" si="1152"/>
        <v>59.600004252704181</v>
      </c>
      <c r="O786">
        <f t="shared" si="1152"/>
        <v>59.600004252704181</v>
      </c>
      <c r="P786">
        <f t="shared" si="1152"/>
        <v>59.600004252704181</v>
      </c>
      <c r="Q786">
        <f t="shared" si="1152"/>
        <v>59.600004252704181</v>
      </c>
      <c r="R786">
        <f t="shared" si="1152"/>
        <v>59.600004252704181</v>
      </c>
      <c r="S786">
        <f t="shared" si="1152"/>
        <v>59.600004252704181</v>
      </c>
      <c r="T786">
        <f t="shared" si="1152"/>
        <v>59.600004252704181</v>
      </c>
      <c r="U786">
        <f t="shared" si="1152"/>
        <v>54.600004252704181</v>
      </c>
      <c r="V786">
        <f t="shared" si="1152"/>
        <v>54.600004252704181</v>
      </c>
      <c r="W786">
        <f t="shared" si="1152"/>
        <v>59.600004252704181</v>
      </c>
      <c r="X786">
        <f t="shared" si="1152"/>
        <v>59.600004252704181</v>
      </c>
      <c r="Y786">
        <f t="shared" si="1152"/>
        <v>59.600004252704181</v>
      </c>
      <c r="Z786">
        <f t="shared" si="1152"/>
        <v>59.600004252704181</v>
      </c>
      <c r="AA786">
        <f t="shared" si="1152"/>
        <v>59.600004252704181</v>
      </c>
      <c r="AB786">
        <f t="shared" si="1152"/>
        <v>59.600004252704181</v>
      </c>
      <c r="AC786">
        <f t="shared" si="1152"/>
        <v>59.600004252704181</v>
      </c>
      <c r="AD786">
        <f t="shared" si="1152"/>
        <v>59.600004252704181</v>
      </c>
      <c r="AE786">
        <f t="shared" si="1152"/>
        <v>59.600004252704181</v>
      </c>
      <c r="AF786">
        <f t="shared" si="1152"/>
        <v>62.412000132452739</v>
      </c>
      <c r="AG786">
        <f t="shared" si="1152"/>
        <v>60.890390230502263</v>
      </c>
      <c r="AH786">
        <f t="shared" ref="AH786:BH786" si="1153">AH712+AH$101+10*GlyphOfEvis+AH713</f>
        <v>59.600004252704181</v>
      </c>
      <c r="AI786">
        <f t="shared" si="1153"/>
        <v>59.600004252704181</v>
      </c>
      <c r="AJ786">
        <f t="shared" si="1153"/>
        <v>59.600004252704181</v>
      </c>
      <c r="AK786">
        <f t="shared" si="1153"/>
        <v>59.600004252704181</v>
      </c>
      <c r="AL786">
        <f t="shared" si="1153"/>
        <v>59.600004252704181</v>
      </c>
      <c r="AM786">
        <f t="shared" si="1153"/>
        <v>60.518747073123755</v>
      </c>
      <c r="AN786">
        <f t="shared" si="1153"/>
        <v>59.600004252704181</v>
      </c>
      <c r="AO786">
        <f t="shared" si="1153"/>
        <v>60.264749321557488</v>
      </c>
      <c r="AP786">
        <f t="shared" si="1153"/>
        <v>59.600004252704181</v>
      </c>
      <c r="AQ786">
        <f t="shared" si="1153"/>
        <v>59.600004252704181</v>
      </c>
      <c r="AR786">
        <f t="shared" si="1153"/>
        <v>59.600004252704181</v>
      </c>
      <c r="AS786">
        <f t="shared" si="1153"/>
        <v>59.600004252704181</v>
      </c>
      <c r="AT786">
        <f t="shared" si="1153"/>
        <v>59.600004252704181</v>
      </c>
      <c r="AU786">
        <f t="shared" si="1153"/>
        <v>61.535583219401289</v>
      </c>
      <c r="AV786">
        <f t="shared" si="1153"/>
        <v>61.793660414960897</v>
      </c>
      <c r="AW786">
        <f t="shared" si="1153"/>
        <v>59.600004252704181</v>
      </c>
      <c r="AX786">
        <f t="shared" si="1153"/>
        <v>59.600004252704181</v>
      </c>
      <c r="AY786">
        <f t="shared" si="1153"/>
        <v>59.600004252704181</v>
      </c>
      <c r="AZ786">
        <f t="shared" si="1153"/>
        <v>60.349367874543049</v>
      </c>
      <c r="BA786">
        <f t="shared" si="1153"/>
        <v>60.4742618115162</v>
      </c>
      <c r="BB786">
        <f t="shared" si="1153"/>
        <v>59.600004252704181</v>
      </c>
      <c r="BC786">
        <f t="shared" si="1153"/>
        <v>59.600004252704181</v>
      </c>
      <c r="BD786">
        <f t="shared" si="1153"/>
        <v>59.600004252704181</v>
      </c>
      <c r="BE786">
        <f t="shared" si="1153"/>
        <v>59.600004252704181</v>
      </c>
      <c r="BF786">
        <f t="shared" si="1153"/>
        <v>59.600004252704181</v>
      </c>
      <c r="BG786">
        <f t="shared" si="1153"/>
        <v>59.600004252704181</v>
      </c>
      <c r="BH786">
        <f t="shared" si="1153"/>
        <v>59.600004252704181</v>
      </c>
    </row>
    <row r="787" spans="1:60" x14ac:dyDescent="0.25">
      <c r="A787" t="s">
        <v>738</v>
      </c>
      <c r="B787">
        <f t="shared" ref="B787:AG787" si="1154">B712+B$101+5*B$14+B713</f>
        <v>59.600004252704181</v>
      </c>
      <c r="C787">
        <f t="shared" si="1154"/>
        <v>59.613204252704179</v>
      </c>
      <c r="D787">
        <f t="shared" si="1154"/>
        <v>59.600004252704181</v>
      </c>
      <c r="E787">
        <f t="shared" si="1154"/>
        <v>59.621787903812148</v>
      </c>
      <c r="F787">
        <f t="shared" si="1154"/>
        <v>59.600004252704181</v>
      </c>
      <c r="G787">
        <f t="shared" si="1154"/>
        <v>59.600004252704181</v>
      </c>
      <c r="H787">
        <f t="shared" si="1154"/>
        <v>59.600004252704181</v>
      </c>
      <c r="I787">
        <f t="shared" si="1154"/>
        <v>59.600004252704181</v>
      </c>
      <c r="J787">
        <f t="shared" si="1154"/>
        <v>59.600004252704181</v>
      </c>
      <c r="K787">
        <f t="shared" si="1154"/>
        <v>59.600004252704181</v>
      </c>
      <c r="L787">
        <f t="shared" si="1154"/>
        <v>59.600004252704181</v>
      </c>
      <c r="M787">
        <f t="shared" si="1154"/>
        <v>59.600004252704181</v>
      </c>
      <c r="N787">
        <f t="shared" si="1154"/>
        <v>59.600004252704181</v>
      </c>
      <c r="O787">
        <f t="shared" si="1154"/>
        <v>59.600004252704181</v>
      </c>
      <c r="P787">
        <f t="shared" si="1154"/>
        <v>59.600004252704181</v>
      </c>
      <c r="Q787">
        <f t="shared" si="1154"/>
        <v>59.600004252704181</v>
      </c>
      <c r="R787">
        <f t="shared" si="1154"/>
        <v>59.600004252704181</v>
      </c>
      <c r="S787">
        <f t="shared" si="1154"/>
        <v>59.600004252704181</v>
      </c>
      <c r="T787">
        <f t="shared" si="1154"/>
        <v>59.600004252704181</v>
      </c>
      <c r="U787">
        <f t="shared" si="1154"/>
        <v>54.600004252704181</v>
      </c>
      <c r="V787">
        <f t="shared" si="1154"/>
        <v>54.600004252704181</v>
      </c>
      <c r="W787">
        <f t="shared" si="1154"/>
        <v>59.600004252704181</v>
      </c>
      <c r="X787">
        <f t="shared" si="1154"/>
        <v>59.600004252704181</v>
      </c>
      <c r="Y787">
        <f t="shared" si="1154"/>
        <v>59.600004252704181</v>
      </c>
      <c r="Z787">
        <f t="shared" si="1154"/>
        <v>59.600004252704181</v>
      </c>
      <c r="AA787">
        <f t="shared" si="1154"/>
        <v>59.600004252704181</v>
      </c>
      <c r="AB787">
        <f t="shared" si="1154"/>
        <v>59.600004252704181</v>
      </c>
      <c r="AC787">
        <f t="shared" si="1154"/>
        <v>59.600004252704181</v>
      </c>
      <c r="AD787">
        <f t="shared" si="1154"/>
        <v>59.600004252704181</v>
      </c>
      <c r="AE787">
        <f t="shared" si="1154"/>
        <v>59.600004252704181</v>
      </c>
      <c r="AF787">
        <f t="shared" si="1154"/>
        <v>62.412000132452739</v>
      </c>
      <c r="AG787">
        <f t="shared" si="1154"/>
        <v>60.890390230502263</v>
      </c>
      <c r="AH787">
        <f t="shared" ref="AH787:BH787" si="1155">AH712+AH$101+5*AH$14+AH713</f>
        <v>59.600004252704181</v>
      </c>
      <c r="AI787">
        <f t="shared" si="1155"/>
        <v>59.600004252704181</v>
      </c>
      <c r="AJ787">
        <f t="shared" si="1155"/>
        <v>59.600004252704181</v>
      </c>
      <c r="AK787">
        <f t="shared" si="1155"/>
        <v>59.600004252704181</v>
      </c>
      <c r="AL787">
        <f t="shared" si="1155"/>
        <v>59.600004252704181</v>
      </c>
      <c r="AM787">
        <f t="shared" si="1155"/>
        <v>60.518747073123755</v>
      </c>
      <c r="AN787">
        <f t="shared" si="1155"/>
        <v>59.600004252704181</v>
      </c>
      <c r="AO787">
        <f t="shared" si="1155"/>
        <v>60.264749321557488</v>
      </c>
      <c r="AP787">
        <f t="shared" si="1155"/>
        <v>59.600004252704181</v>
      </c>
      <c r="AQ787">
        <f t="shared" si="1155"/>
        <v>59.600004252704181</v>
      </c>
      <c r="AR787">
        <f t="shared" si="1155"/>
        <v>59.600004252704181</v>
      </c>
      <c r="AS787">
        <f t="shared" si="1155"/>
        <v>64.600004252704181</v>
      </c>
      <c r="AT787">
        <f t="shared" si="1155"/>
        <v>59.600004252704181</v>
      </c>
      <c r="AU787">
        <f t="shared" si="1155"/>
        <v>61.535583219401289</v>
      </c>
      <c r="AV787">
        <f t="shared" si="1155"/>
        <v>61.793660414960897</v>
      </c>
      <c r="AW787">
        <f t="shared" si="1155"/>
        <v>59.600004252704181</v>
      </c>
      <c r="AX787">
        <f t="shared" si="1155"/>
        <v>59.600004252704181</v>
      </c>
      <c r="AY787">
        <f t="shared" si="1155"/>
        <v>59.600004252704181</v>
      </c>
      <c r="AZ787">
        <f t="shared" si="1155"/>
        <v>60.349367874543049</v>
      </c>
      <c r="BA787">
        <f t="shared" si="1155"/>
        <v>60.4742618115162</v>
      </c>
      <c r="BB787">
        <f t="shared" si="1155"/>
        <v>59.600004252704181</v>
      </c>
      <c r="BC787">
        <f t="shared" si="1155"/>
        <v>59.600004252704181</v>
      </c>
      <c r="BD787">
        <f t="shared" si="1155"/>
        <v>59.600004252704181</v>
      </c>
      <c r="BE787">
        <f t="shared" si="1155"/>
        <v>59.600004252704181</v>
      </c>
      <c r="BF787">
        <f t="shared" si="1155"/>
        <v>59.600004252704181</v>
      </c>
      <c r="BG787">
        <f t="shared" si="1155"/>
        <v>59.600004252704181</v>
      </c>
      <c r="BH787">
        <f t="shared" si="1155"/>
        <v>59.600004252704181</v>
      </c>
    </row>
    <row r="788" spans="1:60" x14ac:dyDescent="0.25">
      <c r="A788" t="s">
        <v>927</v>
      </c>
      <c r="B788">
        <f t="shared" ref="B788:AG788" si="1156">B102+B713</f>
        <v>29.714204252704182</v>
      </c>
      <c r="C788">
        <f t="shared" si="1156"/>
        <v>29.714204252704182</v>
      </c>
      <c r="D788">
        <f t="shared" si="1156"/>
        <v>29.714204252704182</v>
      </c>
      <c r="E788">
        <f t="shared" si="1156"/>
        <v>29.735987903812141</v>
      </c>
      <c r="F788">
        <f t="shared" si="1156"/>
        <v>29.714204252704182</v>
      </c>
      <c r="G788">
        <f t="shared" si="1156"/>
        <v>29.714204252704182</v>
      </c>
      <c r="H788">
        <f t="shared" si="1156"/>
        <v>29.714204252704182</v>
      </c>
      <c r="I788">
        <f t="shared" si="1156"/>
        <v>29.714204252704182</v>
      </c>
      <c r="J788">
        <f t="shared" si="1156"/>
        <v>29.714204252704182</v>
      </c>
      <c r="K788">
        <f t="shared" si="1156"/>
        <v>29.714204252704182</v>
      </c>
      <c r="L788">
        <f t="shared" si="1156"/>
        <v>29.714204252704182</v>
      </c>
      <c r="M788">
        <f t="shared" si="1156"/>
        <v>29.714204252704182</v>
      </c>
      <c r="N788">
        <f t="shared" si="1156"/>
        <v>29.714204252704182</v>
      </c>
      <c r="O788">
        <f t="shared" si="1156"/>
        <v>29.714204252704182</v>
      </c>
      <c r="P788">
        <f t="shared" si="1156"/>
        <v>29.714204252704182</v>
      </c>
      <c r="Q788">
        <f t="shared" si="1156"/>
        <v>29.714204252704182</v>
      </c>
      <c r="R788">
        <f t="shared" si="1156"/>
        <v>29.714204252704182</v>
      </c>
      <c r="S788">
        <f t="shared" si="1156"/>
        <v>29.714204252704182</v>
      </c>
      <c r="T788">
        <f t="shared" si="1156"/>
        <v>29.714204252704182</v>
      </c>
      <c r="U788">
        <f t="shared" si="1156"/>
        <v>29.714204252704182</v>
      </c>
      <c r="V788">
        <f t="shared" si="1156"/>
        <v>29.714204252704182</v>
      </c>
      <c r="W788">
        <f t="shared" si="1156"/>
        <v>29.714204252704182</v>
      </c>
      <c r="X788">
        <f t="shared" si="1156"/>
        <v>29.714204252704182</v>
      </c>
      <c r="Y788">
        <f t="shared" si="1156"/>
        <v>29.714204252704182</v>
      </c>
      <c r="Z788">
        <f t="shared" si="1156"/>
        <v>29.714204252704182</v>
      </c>
      <c r="AA788">
        <f t="shared" si="1156"/>
        <v>29.714204252704182</v>
      </c>
      <c r="AB788">
        <f t="shared" si="1156"/>
        <v>29.714204252704182</v>
      </c>
      <c r="AC788">
        <f t="shared" si="1156"/>
        <v>29.714204252704182</v>
      </c>
      <c r="AD788">
        <f t="shared" si="1156"/>
        <v>29.714204252704182</v>
      </c>
      <c r="AE788">
        <f t="shared" si="1156"/>
        <v>29.714204252704182</v>
      </c>
      <c r="AF788">
        <f t="shared" si="1156"/>
        <v>32.526200132452736</v>
      </c>
      <c r="AG788">
        <f t="shared" si="1156"/>
        <v>29.714204252704182</v>
      </c>
      <c r="AH788">
        <f t="shared" ref="AH788:BH788" si="1157">AH102+AH713</f>
        <v>29.714204252704182</v>
      </c>
      <c r="AI788">
        <f t="shared" si="1157"/>
        <v>29.714204252704182</v>
      </c>
      <c r="AJ788">
        <f t="shared" si="1157"/>
        <v>29.714204252704182</v>
      </c>
      <c r="AK788">
        <f t="shared" si="1157"/>
        <v>29.714204252704182</v>
      </c>
      <c r="AL788">
        <f t="shared" si="1157"/>
        <v>29.714204252704182</v>
      </c>
      <c r="AM788">
        <f t="shared" si="1157"/>
        <v>29.714204252704182</v>
      </c>
      <c r="AN788">
        <f t="shared" si="1157"/>
        <v>29.714204252704182</v>
      </c>
      <c r="AO788">
        <f t="shared" si="1157"/>
        <v>29.714204252704182</v>
      </c>
      <c r="AP788">
        <f t="shared" si="1157"/>
        <v>29.714204252704182</v>
      </c>
      <c r="AQ788">
        <f t="shared" si="1157"/>
        <v>29.714204252704182</v>
      </c>
      <c r="AR788">
        <f t="shared" si="1157"/>
        <v>29.714204252704182</v>
      </c>
      <c r="AS788">
        <f t="shared" si="1157"/>
        <v>29.714204252704182</v>
      </c>
      <c r="AT788">
        <f t="shared" si="1157"/>
        <v>29.714204252704182</v>
      </c>
      <c r="AU788">
        <f t="shared" si="1157"/>
        <v>29.714204252704182</v>
      </c>
      <c r="AV788">
        <f t="shared" si="1157"/>
        <v>29.714204252704182</v>
      </c>
      <c r="AW788">
        <f t="shared" si="1157"/>
        <v>29.714204252704182</v>
      </c>
      <c r="AX788">
        <f t="shared" si="1157"/>
        <v>29.714204252704182</v>
      </c>
      <c r="AY788">
        <f t="shared" si="1157"/>
        <v>29.714204252704182</v>
      </c>
      <c r="AZ788">
        <f t="shared" si="1157"/>
        <v>29.714204252704182</v>
      </c>
      <c r="BA788">
        <f t="shared" si="1157"/>
        <v>29.714204252704182</v>
      </c>
      <c r="BB788">
        <f t="shared" si="1157"/>
        <v>29.714204252704182</v>
      </c>
      <c r="BC788">
        <f t="shared" si="1157"/>
        <v>29.714204252704182</v>
      </c>
      <c r="BD788">
        <f t="shared" si="1157"/>
        <v>29.714204252704182</v>
      </c>
      <c r="BE788">
        <f t="shared" si="1157"/>
        <v>29.714204252704182</v>
      </c>
      <c r="BF788">
        <f t="shared" si="1157"/>
        <v>29.714204252704182</v>
      </c>
      <c r="BG788">
        <f t="shared" si="1157"/>
        <v>29.714204252704182</v>
      </c>
      <c r="BH788">
        <f t="shared" si="1157"/>
        <v>29.714204252704182</v>
      </c>
    </row>
    <row r="790" spans="1:60" x14ac:dyDescent="0.25">
      <c r="A790" t="s">
        <v>681</v>
      </c>
      <c r="B790">
        <f>UnleashedRage*(Kings*B$71+B$73+B711+B709+322/8*Races!$B$9)*(1+0.02*SavageCombat)</f>
        <v>8218.355270244143</v>
      </c>
      <c r="C790">
        <f>UnleashedRage*(Kings*C$71+C$73+C711+C709+322/8*Races!$B$9)*(1+0.02*SavageCombat)</f>
        <v>8219.6137411377949</v>
      </c>
      <c r="D790">
        <f>UnleashedRage*(Kings*D$71+D$73+D711+D709+322/8*Races!$B$9)*(1+0.02*SavageCombat)</f>
        <v>8219.4992712549501</v>
      </c>
      <c r="E790">
        <f>UnleashedRage*(Kings*E$71+E$73+E711+E709+322/8*Races!$B$9)*(1+0.02*SavageCombat)</f>
        <v>8218.3553803080431</v>
      </c>
      <c r="F790">
        <f>UnleashedRage*(Kings*F$71+F$73+F711+F709+322/8*Races!$B$9)*(1+0.02*SavageCombat)</f>
        <v>8218.2644945056436</v>
      </c>
      <c r="G790">
        <f>UnleashedRage*(Kings*G$71+G$73+G711+G709+322/8*Races!$B$9)*(1+0.02*SavageCombat)</f>
        <v>8218.2645075941746</v>
      </c>
      <c r="H790">
        <f>UnleashedRage*(Kings*H$71+H$73+H711+H709+322/8*Races!$B$9)*(1+0.02*SavageCombat)</f>
        <v>8218.2564952612465</v>
      </c>
      <c r="I790">
        <f>UnleashedRage*(Kings*I$71+I$73+I711+I709+322/8*Races!$B$9)*(1+0.02*SavageCombat)</f>
        <v>8218.2585574755376</v>
      </c>
      <c r="J790">
        <f>UnleashedRage*(Kings*J$71+J$73+J711+J709+322/8*Races!$B$9)*(1+0.02*SavageCombat)</f>
        <v>8218.4258487680327</v>
      </c>
      <c r="K790">
        <f>UnleashedRage*(Kings*K$71+K$73+K711+K709+322/8*Races!$B$9)*(1+0.02*SavageCombat)</f>
        <v>8218.3552673340109</v>
      </c>
      <c r="L790">
        <f>UnleashedRage*(Kings*L$71+L$73+L711+L709+322/8*Races!$B$9)*(1+0.02*SavageCombat)</f>
        <v>8218.3553534161965</v>
      </c>
      <c r="M790">
        <f>UnleashedRage*(Kings*M$71+M$73+M711+M709+322/8*Races!$B$9)*(1+0.02*SavageCombat)</f>
        <v>8218.355270757942</v>
      </c>
      <c r="N790">
        <f>UnleashedRage*(Kings*N$71+N$73+N711+N709+322/8*Races!$B$9)*(1+0.02*SavageCombat)</f>
        <v>8215.8729143129021</v>
      </c>
      <c r="O790">
        <f>UnleashedRage*(Kings*O$71+O$73+O711+O709+322/8*Races!$B$9)*(1+0.02*SavageCombat)</f>
        <v>8218.355270757942</v>
      </c>
      <c r="P790">
        <f>UnleashedRage*(Kings*P$71+P$73+P711+P709+322/8*Races!$B$9)*(1+0.02*SavageCombat)</f>
        <v>8220.8144882704237</v>
      </c>
      <c r="Q790">
        <f>UnleashedRage*(Kings*Q$71+Q$73+Q711+Q709+322/8*Races!$B$9)*(1+0.02*SavageCombat)</f>
        <v>8218.355270757942</v>
      </c>
      <c r="R790">
        <f>UnleashedRage*(Kings*R$71+R$73+R711+R709+322/8*Races!$B$9)*(1+0.02*SavageCombat)</f>
        <v>8217.0437338346055</v>
      </c>
      <c r="S790">
        <f>UnleashedRage*(Kings*S$71+S$73+S711+S709+322/8*Races!$B$9)*(1+0.02*SavageCombat)</f>
        <v>8215.8809366520309</v>
      </c>
      <c r="T790">
        <f>UnleashedRage*(Kings*T$71+T$73+T711+T709+322/8*Races!$B$9)*(1+0.02*SavageCombat)</f>
        <v>8218.355270757942</v>
      </c>
      <c r="U790">
        <f>UnleashedRage*(Kings*U$71+U$73+U711+U709+322/8*Races!$B$9)*(1+0.02*SavageCombat)</f>
        <v>8218.3286385325773</v>
      </c>
      <c r="V790">
        <f>UnleashedRage*(Kings*V$71+V$73+V711+V709+322/8*Races!$B$9)*(1+0.02*SavageCombat)</f>
        <v>8218.3286385325773</v>
      </c>
      <c r="W790">
        <f>UnleashedRage*(Kings*W$71+W$73+W711+W709+322/8*Races!$B$9)*(1+0.02*SavageCombat)</f>
        <v>8218.355270757942</v>
      </c>
      <c r="X790">
        <f>UnleashedRage*(Kings*X$71+X$73+X711+X709+322/8*Races!$B$9)*(1+0.02*SavageCombat)</f>
        <v>8218.355270757942</v>
      </c>
      <c r="Y790">
        <f>UnleashedRage*(Kings*Y$71+Y$73+Y711+Y709+322/8*Races!$B$9)*(1+0.02*SavageCombat)</f>
        <v>8218.355270757942</v>
      </c>
      <c r="Z790">
        <f>UnleashedRage*(Kings*Z$71+Z$73+Z711+Z709+322/8*Races!$B$9)*(1+0.02*SavageCombat)</f>
        <v>8221.7845688303169</v>
      </c>
      <c r="AA790">
        <f>UnleashedRage*(Kings*AA$71+AA$73+AA711+AA709+322/8*Races!$B$9)*(1+0.02*SavageCombat)</f>
        <v>8218.4970286696571</v>
      </c>
      <c r="AB790">
        <f>UnleashedRage*(Kings*AB$71+AB$73+AB711+AB709+322/8*Races!$B$9)*(1+0.02*SavageCombat)</f>
        <v>8219.5239699608537</v>
      </c>
      <c r="AC790">
        <f>UnleashedRage*(Kings*AC$71+AC$73+AC711+AC709+322/8*Races!$B$9)*(1+0.02*SavageCombat)</f>
        <v>8218.355270757942</v>
      </c>
      <c r="AD790">
        <f>UnleashedRage*(Kings*AD$71+AD$73+AD711+AD709+322/8*Races!$B$9)*(1+0.02*SavageCombat)</f>
        <v>8218.3547948658888</v>
      </c>
      <c r="AE790">
        <f>UnleashedRage*(Kings*AE$71+AE$73+AE711+AE709+322/8*Races!$B$9)*(1+0.02*SavageCombat)</f>
        <v>8219.0142654657284</v>
      </c>
      <c r="AF790">
        <f>UnleashedRage*(Kings*AF$71+AF$73+AF711+AF709+322/8*Races!$B$9)*(1+0.02*SavageCombat)</f>
        <v>8218.355270757942</v>
      </c>
      <c r="AG790">
        <f>UnleashedRage*(Kings*AG$71+AG$73+AG711+AG709+322/8*Races!$B$9)*(1+0.02*SavageCombat)</f>
        <v>8341.3720673080261</v>
      </c>
      <c r="AH790">
        <f>UnleashedRage*(Kings*AH$71+AH$73+AH711+AH709+322/8*Races!$B$9)*(1+0.02*SavageCombat)</f>
        <v>8481.9967144937327</v>
      </c>
      <c r="AI790">
        <f>UnleashedRage*(Kings*AI$71+AI$73+AI711+AI709+322/8*Races!$B$9)*(1+0.02*SavageCombat)</f>
        <v>8218.3548445364577</v>
      </c>
      <c r="AJ790">
        <f>UnleashedRage*(Kings*AJ$71+AJ$73+AJ711+AJ709+322/8*Races!$B$9)*(1+0.02*SavageCombat)</f>
        <v>8471.7303031333031</v>
      </c>
      <c r="AK790">
        <f>UnleashedRage*(Kings*AK$71+AK$73+AK711+AK709+322/8*Races!$B$9)*(1+0.02*SavageCombat)</f>
        <v>8218.3548390001433</v>
      </c>
      <c r="AL790">
        <f>UnleashedRage*(Kings*AL$71+AL$73+AL711+AL709+322/8*Races!$B$9)*(1+0.02*SavageCombat)</f>
        <v>7953.4507469024584</v>
      </c>
      <c r="AM790">
        <f>UnleashedRage*(Kings*AM$71+AM$73+AM711+AM709+322/8*Races!$B$9)*(1+0.02*SavageCombat)</f>
        <v>8307.1331846200628</v>
      </c>
      <c r="AN790">
        <f>UnleashedRage*(Kings*AN$71+AN$73+AN711+AN709+322/8*Races!$B$9)*(1+0.02*SavageCombat)</f>
        <v>8026.7697127519787</v>
      </c>
      <c r="AO790">
        <f>UnleashedRage*(Kings*AO$71+AO$73+AO711+AO709+322/8*Races!$B$9)*(1+0.02*SavageCombat)</f>
        <v>8282.618692369384</v>
      </c>
      <c r="AP790">
        <f>UnleashedRage*(Kings*AP$71+AP$73+AP711+AP709+322/8*Races!$B$9)*(1+0.02*SavageCombat)</f>
        <v>8218.3557512243024</v>
      </c>
      <c r="AQ790">
        <f>UnleashedRage*(Kings*AQ$71+AQ$73+AQ711+AQ709+322/8*Races!$B$9)*(1+0.02*SavageCombat)</f>
        <v>8218.355270757942</v>
      </c>
      <c r="AR790">
        <f>UnleashedRage*(Kings*AR$71+AR$73+AR711+AR709+322/8*Races!$B$9)*(1+0.02*SavageCombat)</f>
        <v>8219.3404524492653</v>
      </c>
      <c r="AS790">
        <f>UnleashedRage*(Kings*AS$71+AS$73+AS711+AS709+322/8*Races!$B$9)*(1+0.02*SavageCombat)</f>
        <v>8218.3838644630068</v>
      </c>
      <c r="AT790">
        <f>UnleashedRage*(Kings*AT$71+AT$73+AT711+AT709+322/8*Races!$B$9)*(1+0.02*SavageCombat)</f>
        <v>8329.4101281772291</v>
      </c>
      <c r="AU790">
        <f>UnleashedRage*(Kings*AU$71+AU$73+AU711+AU709+322/8*Races!$B$9)*(1+0.02*SavageCombat)</f>
        <v>8402.8804655830663</v>
      </c>
      <c r="AV790">
        <f>UnleashedRage*(Kings*AV$71+AV$73+AV711+AV709+322/8*Races!$B$9)*(1+0.02*SavageCombat)</f>
        <v>8427.4838248930828</v>
      </c>
      <c r="AW790">
        <f>UnleashedRage*(Kings*AW$71+AW$73+AW711+AW709+322/8*Races!$B$9)*(1+0.02*SavageCombat)</f>
        <v>8440.9401532309894</v>
      </c>
      <c r="AX790">
        <f>UnleashedRage*(Kings*AX$71+AX$73+AX711+AX709+322/8*Races!$B$9)*(1+0.02*SavageCombat)</f>
        <v>7808.2992822576653</v>
      </c>
      <c r="AY790">
        <f>UnleashedRage*(Kings*AY$71+AY$73+AY711+AY709+322/8*Races!$B$9)*(1+0.02*SavageCombat)</f>
        <v>8684.3279849628016</v>
      </c>
      <c r="AZ790">
        <f>UnleashedRage*(Kings*AZ$71+AZ$73+AZ711+AZ709+322/8*Races!$B$9)*(1+0.02*SavageCombat)</f>
        <v>8419.6842971586502</v>
      </c>
      <c r="BA790">
        <f>UnleashedRage*(Kings*BA$71+BA$73+BA711+BA709+322/8*Races!$B$9)*(1+0.02*SavageCombat)</f>
        <v>8453.2391348921028</v>
      </c>
      <c r="BB790">
        <f>UnleashedRage*(Kings*BB$71+BB$73+BB711+BB709+322/8*Races!$B$9)*(1+0.02*SavageCombat)</f>
        <v>8140.4410828349746</v>
      </c>
      <c r="BC790">
        <f>UnleashedRage*(Kings*BC$71+BC$73+BC711+BC709+322/8*Races!$B$9)*(1+0.02*SavageCombat)</f>
        <v>8239.0563046975458</v>
      </c>
      <c r="BD790">
        <f>UnleashedRage*(Kings*BD$71+BD$73+BD711+BD709+322/8*Races!$B$9)*(1+0.02*SavageCombat)</f>
        <v>8241.9395745266429</v>
      </c>
      <c r="BE790">
        <f>UnleashedRage*(Kings*BE$71+BE$73+BE711+BE709+322/8*Races!$B$9)*(1+0.02*SavageCombat)</f>
        <v>8218.355270757942</v>
      </c>
      <c r="BF790">
        <f>UnleashedRage*(Kings*BF$71+BF$73+BF711+BF709+322/8*Races!$B$9)*(1+0.02*SavageCombat)</f>
        <v>8218.355270757942</v>
      </c>
      <c r="BG790">
        <f>UnleashedRage*(Kings*BG$71+BG$73+BG711+BG709+322/8*Races!$B$9)*(1+0.02*SavageCombat)</f>
        <v>8704.4580062164514</v>
      </c>
      <c r="BH790">
        <f>UnleashedRage*(Kings*BH$71+BH$73+BH711+BH709+322/8*Races!$B$9)*(1+0.02*SavageCombat)</f>
        <v>8767.0847390055824</v>
      </c>
    </row>
    <row r="792" spans="1:60" x14ac:dyDescent="0.25">
      <c r="A792" t="s">
        <v>739</v>
      </c>
      <c r="B792">
        <f t="shared" ref="B792:AG792" si="1158">GlyphOfSS*0.01*B787/2</f>
        <v>0.29800002126352093</v>
      </c>
      <c r="C792">
        <f t="shared" si="1158"/>
        <v>0.29806602126352089</v>
      </c>
      <c r="D792">
        <f t="shared" si="1158"/>
        <v>0.29800002126352093</v>
      </c>
      <c r="E792">
        <f t="shared" si="1158"/>
        <v>0.29810893951906076</v>
      </c>
      <c r="F792">
        <f t="shared" si="1158"/>
        <v>0.29800002126352093</v>
      </c>
      <c r="G792">
        <f t="shared" si="1158"/>
        <v>0.29800002126352093</v>
      </c>
      <c r="H792">
        <f t="shared" si="1158"/>
        <v>0.29800002126352093</v>
      </c>
      <c r="I792">
        <f t="shared" si="1158"/>
        <v>0.29800002126352093</v>
      </c>
      <c r="J792">
        <f t="shared" si="1158"/>
        <v>0.29800002126352093</v>
      </c>
      <c r="K792">
        <f t="shared" si="1158"/>
        <v>0.29800002126352093</v>
      </c>
      <c r="L792">
        <f t="shared" si="1158"/>
        <v>0.29800002126352093</v>
      </c>
      <c r="M792">
        <f t="shared" si="1158"/>
        <v>0.29800002126352093</v>
      </c>
      <c r="N792">
        <f t="shared" si="1158"/>
        <v>0.29800002126352093</v>
      </c>
      <c r="O792">
        <f t="shared" si="1158"/>
        <v>0.29800002126352093</v>
      </c>
      <c r="P792">
        <f t="shared" si="1158"/>
        <v>0.29800002126352093</v>
      </c>
      <c r="Q792">
        <f t="shared" si="1158"/>
        <v>0.29800002126352093</v>
      </c>
      <c r="R792">
        <f t="shared" si="1158"/>
        <v>0.29800002126352093</v>
      </c>
      <c r="S792">
        <f t="shared" si="1158"/>
        <v>0.29800002126352093</v>
      </c>
      <c r="T792">
        <f t="shared" si="1158"/>
        <v>0.29800002126352093</v>
      </c>
      <c r="U792">
        <f t="shared" si="1158"/>
        <v>0.27300002126352091</v>
      </c>
      <c r="V792">
        <f t="shared" si="1158"/>
        <v>0.27300002126352091</v>
      </c>
      <c r="W792">
        <f t="shared" si="1158"/>
        <v>0.29800002126352093</v>
      </c>
      <c r="X792">
        <f t="shared" si="1158"/>
        <v>0.29800002126352093</v>
      </c>
      <c r="Y792">
        <f t="shared" si="1158"/>
        <v>0.29800002126352093</v>
      </c>
      <c r="Z792">
        <f t="shared" si="1158"/>
        <v>0.29800002126352093</v>
      </c>
      <c r="AA792">
        <f t="shared" si="1158"/>
        <v>0.29800002126352093</v>
      </c>
      <c r="AB792">
        <f t="shared" si="1158"/>
        <v>0.29800002126352093</v>
      </c>
      <c r="AC792">
        <f t="shared" si="1158"/>
        <v>0.29800002126352093</v>
      </c>
      <c r="AD792">
        <f t="shared" si="1158"/>
        <v>0.29800002126352093</v>
      </c>
      <c r="AE792">
        <f t="shared" si="1158"/>
        <v>0.29800002126352093</v>
      </c>
      <c r="AF792">
        <f t="shared" si="1158"/>
        <v>0.31206000066226369</v>
      </c>
      <c r="AG792">
        <f t="shared" si="1158"/>
        <v>0.30445195115251134</v>
      </c>
      <c r="AH792">
        <f t="shared" ref="AH792:BH792" si="1159">GlyphOfSS*0.01*AH787/2</f>
        <v>0.29800002126352093</v>
      </c>
      <c r="AI792">
        <f t="shared" si="1159"/>
        <v>0.29800002126352093</v>
      </c>
      <c r="AJ792">
        <f t="shared" si="1159"/>
        <v>0.29800002126352093</v>
      </c>
      <c r="AK792">
        <f t="shared" si="1159"/>
        <v>0.29800002126352093</v>
      </c>
      <c r="AL792">
        <f t="shared" si="1159"/>
        <v>0.29800002126352093</v>
      </c>
      <c r="AM792">
        <f t="shared" si="1159"/>
        <v>0.30259373536561879</v>
      </c>
      <c r="AN792">
        <f t="shared" si="1159"/>
        <v>0.29800002126352093</v>
      </c>
      <c r="AO792">
        <f t="shared" si="1159"/>
        <v>0.30132374660778743</v>
      </c>
      <c r="AP792">
        <f t="shared" si="1159"/>
        <v>0.29800002126352093</v>
      </c>
      <c r="AQ792">
        <f t="shared" si="1159"/>
        <v>0.29800002126352093</v>
      </c>
      <c r="AR792">
        <f t="shared" si="1159"/>
        <v>0.29800002126352093</v>
      </c>
      <c r="AS792">
        <f t="shared" si="1159"/>
        <v>0.3230000212635209</v>
      </c>
      <c r="AT792">
        <f t="shared" si="1159"/>
        <v>0.29800002126352093</v>
      </c>
      <c r="AU792">
        <f t="shared" si="1159"/>
        <v>0.30767791609700645</v>
      </c>
      <c r="AV792">
        <f t="shared" si="1159"/>
        <v>0.30896830207480447</v>
      </c>
      <c r="AW792">
        <f t="shared" si="1159"/>
        <v>0.29800002126352093</v>
      </c>
      <c r="AX792">
        <f t="shared" si="1159"/>
        <v>0.29800002126352093</v>
      </c>
      <c r="AY792">
        <f t="shared" si="1159"/>
        <v>0.29800002126352093</v>
      </c>
      <c r="AZ792">
        <f t="shared" si="1159"/>
        <v>0.30174683937271524</v>
      </c>
      <c r="BA792">
        <f t="shared" si="1159"/>
        <v>0.30237130905758103</v>
      </c>
      <c r="BB792">
        <f t="shared" si="1159"/>
        <v>0.29800002126352093</v>
      </c>
      <c r="BC792">
        <f t="shared" si="1159"/>
        <v>0.29800002126352093</v>
      </c>
      <c r="BD792">
        <f t="shared" si="1159"/>
        <v>0.29800002126352093</v>
      </c>
      <c r="BE792">
        <f t="shared" si="1159"/>
        <v>0.29800002126352093</v>
      </c>
      <c r="BF792">
        <f t="shared" si="1159"/>
        <v>0.29800002126352093</v>
      </c>
      <c r="BG792">
        <f t="shared" si="1159"/>
        <v>0.29800002126352093</v>
      </c>
      <c r="BH792">
        <f t="shared" si="1159"/>
        <v>0.29800002126352093</v>
      </c>
    </row>
    <row r="793" spans="1:60" x14ac:dyDescent="0.25">
      <c r="A793" t="s">
        <v>740</v>
      </c>
      <c r="B793">
        <f t="shared" ref="B793:AG793" si="1160">1+B792</f>
        <v>1.298000021263521</v>
      </c>
      <c r="C793">
        <f t="shared" si="1160"/>
        <v>1.2980660212635209</v>
      </c>
      <c r="D793">
        <f t="shared" si="1160"/>
        <v>1.298000021263521</v>
      </c>
      <c r="E793">
        <f t="shared" si="1160"/>
        <v>1.2981089395190608</v>
      </c>
      <c r="F793">
        <f t="shared" si="1160"/>
        <v>1.298000021263521</v>
      </c>
      <c r="G793">
        <f t="shared" si="1160"/>
        <v>1.298000021263521</v>
      </c>
      <c r="H793">
        <f t="shared" si="1160"/>
        <v>1.298000021263521</v>
      </c>
      <c r="I793">
        <f t="shared" si="1160"/>
        <v>1.298000021263521</v>
      </c>
      <c r="J793">
        <f t="shared" si="1160"/>
        <v>1.298000021263521</v>
      </c>
      <c r="K793">
        <f t="shared" si="1160"/>
        <v>1.298000021263521</v>
      </c>
      <c r="L793">
        <f t="shared" si="1160"/>
        <v>1.298000021263521</v>
      </c>
      <c r="M793">
        <f t="shared" si="1160"/>
        <v>1.298000021263521</v>
      </c>
      <c r="N793">
        <f t="shared" si="1160"/>
        <v>1.298000021263521</v>
      </c>
      <c r="O793">
        <f t="shared" si="1160"/>
        <v>1.298000021263521</v>
      </c>
      <c r="P793">
        <f t="shared" si="1160"/>
        <v>1.298000021263521</v>
      </c>
      <c r="Q793">
        <f t="shared" si="1160"/>
        <v>1.298000021263521</v>
      </c>
      <c r="R793">
        <f t="shared" si="1160"/>
        <v>1.298000021263521</v>
      </c>
      <c r="S793">
        <f t="shared" si="1160"/>
        <v>1.298000021263521</v>
      </c>
      <c r="T793">
        <f t="shared" si="1160"/>
        <v>1.298000021263521</v>
      </c>
      <c r="U793">
        <f t="shared" si="1160"/>
        <v>1.2730000212635209</v>
      </c>
      <c r="V793">
        <f t="shared" si="1160"/>
        <v>1.2730000212635209</v>
      </c>
      <c r="W793">
        <f t="shared" si="1160"/>
        <v>1.298000021263521</v>
      </c>
      <c r="X793">
        <f t="shared" si="1160"/>
        <v>1.298000021263521</v>
      </c>
      <c r="Y793">
        <f t="shared" si="1160"/>
        <v>1.298000021263521</v>
      </c>
      <c r="Z793">
        <f t="shared" si="1160"/>
        <v>1.298000021263521</v>
      </c>
      <c r="AA793">
        <f t="shared" si="1160"/>
        <v>1.298000021263521</v>
      </c>
      <c r="AB793">
        <f t="shared" si="1160"/>
        <v>1.298000021263521</v>
      </c>
      <c r="AC793">
        <f t="shared" si="1160"/>
        <v>1.298000021263521</v>
      </c>
      <c r="AD793">
        <f t="shared" si="1160"/>
        <v>1.298000021263521</v>
      </c>
      <c r="AE793">
        <f t="shared" si="1160"/>
        <v>1.298000021263521</v>
      </c>
      <c r="AF793">
        <f t="shared" si="1160"/>
        <v>1.3120600006622638</v>
      </c>
      <c r="AG793">
        <f t="shared" si="1160"/>
        <v>1.3044519511525112</v>
      </c>
      <c r="AH793">
        <f t="shared" ref="AH793:BH793" si="1161">1+AH792</f>
        <v>1.298000021263521</v>
      </c>
      <c r="AI793">
        <f t="shared" si="1161"/>
        <v>1.298000021263521</v>
      </c>
      <c r="AJ793">
        <f t="shared" si="1161"/>
        <v>1.298000021263521</v>
      </c>
      <c r="AK793">
        <f t="shared" si="1161"/>
        <v>1.298000021263521</v>
      </c>
      <c r="AL793">
        <f t="shared" si="1161"/>
        <v>1.298000021263521</v>
      </c>
      <c r="AM793">
        <f t="shared" si="1161"/>
        <v>1.3025937353656187</v>
      </c>
      <c r="AN793">
        <f t="shared" si="1161"/>
        <v>1.298000021263521</v>
      </c>
      <c r="AO793">
        <f t="shared" si="1161"/>
        <v>1.3013237466077874</v>
      </c>
      <c r="AP793">
        <f t="shared" si="1161"/>
        <v>1.298000021263521</v>
      </c>
      <c r="AQ793">
        <f t="shared" si="1161"/>
        <v>1.298000021263521</v>
      </c>
      <c r="AR793">
        <f t="shared" si="1161"/>
        <v>1.298000021263521</v>
      </c>
      <c r="AS793">
        <f t="shared" si="1161"/>
        <v>1.3230000212635209</v>
      </c>
      <c r="AT793">
        <f t="shared" si="1161"/>
        <v>1.298000021263521</v>
      </c>
      <c r="AU793">
        <f t="shared" si="1161"/>
        <v>1.3076779160970065</v>
      </c>
      <c r="AV793">
        <f t="shared" si="1161"/>
        <v>1.3089683020748044</v>
      </c>
      <c r="AW793">
        <f t="shared" si="1161"/>
        <v>1.298000021263521</v>
      </c>
      <c r="AX793">
        <f t="shared" si="1161"/>
        <v>1.298000021263521</v>
      </c>
      <c r="AY793">
        <f t="shared" si="1161"/>
        <v>1.298000021263521</v>
      </c>
      <c r="AZ793">
        <f t="shared" si="1161"/>
        <v>1.3017468393727152</v>
      </c>
      <c r="BA793">
        <f t="shared" si="1161"/>
        <v>1.302371309057581</v>
      </c>
      <c r="BB793">
        <f t="shared" si="1161"/>
        <v>1.298000021263521</v>
      </c>
      <c r="BC793">
        <f t="shared" si="1161"/>
        <v>1.298000021263521</v>
      </c>
      <c r="BD793">
        <f t="shared" si="1161"/>
        <v>1.298000021263521</v>
      </c>
      <c r="BE793">
        <f t="shared" si="1161"/>
        <v>1.298000021263521</v>
      </c>
      <c r="BF793">
        <f t="shared" si="1161"/>
        <v>1.298000021263521</v>
      </c>
      <c r="BG793">
        <f t="shared" si="1161"/>
        <v>1.298000021263521</v>
      </c>
      <c r="BH793">
        <f t="shared" si="1161"/>
        <v>1.298000021263521</v>
      </c>
    </row>
    <row r="795" spans="1:60" x14ac:dyDescent="0.25">
      <c r="A795" t="s">
        <v>741</v>
      </c>
      <c r="B795">
        <f t="shared" ref="B795:AG795" si="1162">(B$48+B790/14)*B$46</f>
        <v>2060.7659787596267</v>
      </c>
      <c r="C795">
        <f t="shared" si="1162"/>
        <v>2060.9996947827335</v>
      </c>
      <c r="D795">
        <f t="shared" si="1162"/>
        <v>2060.9784360902049</v>
      </c>
      <c r="E795">
        <f t="shared" si="1162"/>
        <v>2060.7659992000654</v>
      </c>
      <c r="F795">
        <f t="shared" si="1162"/>
        <v>2060.7491204081912</v>
      </c>
      <c r="G795">
        <f t="shared" si="1162"/>
        <v>2060.7491228389185</v>
      </c>
      <c r="H795">
        <f t="shared" si="1162"/>
        <v>2060.7476348342316</v>
      </c>
      <c r="I795">
        <f t="shared" si="1162"/>
        <v>2060.7480178168857</v>
      </c>
      <c r="J795">
        <f t="shared" si="1162"/>
        <v>2060.7790861997778</v>
      </c>
      <c r="K795">
        <f t="shared" si="1162"/>
        <v>2060.7659782191736</v>
      </c>
      <c r="L795">
        <f t="shared" si="1162"/>
        <v>2063.3659942058653</v>
      </c>
      <c r="M795">
        <f t="shared" si="1162"/>
        <v>2060.7659788550463</v>
      </c>
      <c r="N795">
        <f t="shared" si="1162"/>
        <v>1981.0624709624688</v>
      </c>
      <c r="O795">
        <f t="shared" si="1162"/>
        <v>2060.7659788550463</v>
      </c>
      <c r="P795">
        <f t="shared" si="1162"/>
        <v>2140.5004864741313</v>
      </c>
      <c r="Q795">
        <f t="shared" si="1162"/>
        <v>2060.7659788550463</v>
      </c>
      <c r="R795">
        <f t="shared" si="1162"/>
        <v>2060.5224077121411</v>
      </c>
      <c r="S795">
        <f t="shared" si="1162"/>
        <v>2060.3064596639488</v>
      </c>
      <c r="T795">
        <f t="shared" si="1162"/>
        <v>2060.7659788550463</v>
      </c>
      <c r="U795">
        <f t="shared" si="1162"/>
        <v>2060.7610328703358</v>
      </c>
      <c r="V795">
        <f t="shared" si="1162"/>
        <v>2060.7610328703358</v>
      </c>
      <c r="W795">
        <f t="shared" si="1162"/>
        <v>2060.7659788550463</v>
      </c>
      <c r="X795">
        <f t="shared" si="1162"/>
        <v>2060.7659788550463</v>
      </c>
      <c r="Y795">
        <f t="shared" si="1162"/>
        <v>2060.7659788550463</v>
      </c>
      <c r="Z795">
        <f t="shared" si="1162"/>
        <v>2061.402848497059</v>
      </c>
      <c r="AA795">
        <f t="shared" si="1162"/>
        <v>2060.7923053243649</v>
      </c>
      <c r="AB795">
        <f t="shared" si="1162"/>
        <v>2060.9830229927302</v>
      </c>
      <c r="AC795">
        <f t="shared" si="1162"/>
        <v>2060.7659788550463</v>
      </c>
      <c r="AD795">
        <f t="shared" si="1162"/>
        <v>2060.7658904750938</v>
      </c>
      <c r="AE795">
        <f t="shared" si="1162"/>
        <v>2060.8883635864927</v>
      </c>
      <c r="AF795">
        <f t="shared" si="1162"/>
        <v>2060.7659788550463</v>
      </c>
      <c r="AG795">
        <f t="shared" si="1162"/>
        <v>2083.6119553572048</v>
      </c>
      <c r="AH795">
        <f t="shared" ref="AH795:BH795" si="1163">(AH$48+AH790/14)*AH$46</f>
        <v>2109.7279612631219</v>
      </c>
      <c r="AI795">
        <f t="shared" si="1163"/>
        <v>2060.7658996996279</v>
      </c>
      <c r="AJ795">
        <f t="shared" si="1163"/>
        <v>2107.8213420104707</v>
      </c>
      <c r="AK795">
        <f t="shared" si="1163"/>
        <v>2060.7658986714555</v>
      </c>
      <c r="AL795">
        <f t="shared" si="1163"/>
        <v>2011.5694244247425</v>
      </c>
      <c r="AM795">
        <f t="shared" si="1163"/>
        <v>2077.2533057151545</v>
      </c>
      <c r="AN795">
        <f t="shared" si="1163"/>
        <v>2025.1858037967961</v>
      </c>
      <c r="AO795">
        <f t="shared" si="1163"/>
        <v>2072.7006142971713</v>
      </c>
      <c r="AP795">
        <f t="shared" si="1163"/>
        <v>2060.7660680845133</v>
      </c>
      <c r="AQ795">
        <f t="shared" si="1163"/>
        <v>2060.7659788550463</v>
      </c>
      <c r="AR795">
        <f t="shared" si="1163"/>
        <v>2060.9489411691493</v>
      </c>
      <c r="AS795">
        <f t="shared" si="1163"/>
        <v>2060.7712891145584</v>
      </c>
      <c r="AT795">
        <f t="shared" si="1163"/>
        <v>2081.390452375771</v>
      </c>
      <c r="AU795">
        <f t="shared" si="1163"/>
        <v>2095.0349436082838</v>
      </c>
      <c r="AV795">
        <f t="shared" si="1163"/>
        <v>2099.6041389087154</v>
      </c>
      <c r="AW795">
        <f t="shared" si="1163"/>
        <v>2102.1031713143266</v>
      </c>
      <c r="AX795">
        <f t="shared" si="1163"/>
        <v>1984.6127238478523</v>
      </c>
      <c r="AY795">
        <f t="shared" si="1163"/>
        <v>2147.3037686359489</v>
      </c>
      <c r="AZ795">
        <f t="shared" si="1163"/>
        <v>2098.1556551866065</v>
      </c>
      <c r="BA795">
        <f t="shared" si="1163"/>
        <v>2104.3872679085334</v>
      </c>
      <c r="BB795">
        <f t="shared" si="1163"/>
        <v>2046.296201097924</v>
      </c>
      <c r="BC795">
        <f t="shared" si="1163"/>
        <v>2064.6104565866872</v>
      </c>
      <c r="BD795">
        <f t="shared" si="1163"/>
        <v>2065.1459209835198</v>
      </c>
      <c r="BE795">
        <f t="shared" si="1163"/>
        <v>2060.7659788550463</v>
      </c>
      <c r="BF795">
        <f t="shared" si="1163"/>
        <v>2060.7659788550463</v>
      </c>
      <c r="BG795">
        <f t="shared" si="1163"/>
        <v>2151.0422011544838</v>
      </c>
      <c r="BH795">
        <f t="shared" si="1163"/>
        <v>2162.6728801010368</v>
      </c>
    </row>
    <row r="796" spans="1:60" x14ac:dyDescent="0.25">
      <c r="A796" t="s">
        <v>742</v>
      </c>
      <c r="B796">
        <f t="shared" ref="B796:AG796" si="1164">B84-0.06+0.01*B782*(B$148-1)</f>
        <v>1.7375987804167967</v>
      </c>
      <c r="C796">
        <f t="shared" si="1164"/>
        <v>1.7377930844167966</v>
      </c>
      <c r="D796">
        <f t="shared" si="1164"/>
        <v>1.7375987804167967</v>
      </c>
      <c r="E796">
        <f t="shared" si="1164"/>
        <v>1.7379194357611061</v>
      </c>
      <c r="F796">
        <f t="shared" si="1164"/>
        <v>1.7372938092911077</v>
      </c>
      <c r="G796">
        <f t="shared" si="1164"/>
        <v>1.7372938092911077</v>
      </c>
      <c r="H796">
        <f t="shared" si="1164"/>
        <v>1.7372938092911077</v>
      </c>
      <c r="I796">
        <f t="shared" si="1164"/>
        <v>1.7372938092911077</v>
      </c>
      <c r="J796">
        <f t="shared" si="1164"/>
        <v>1.7375987804167967</v>
      </c>
      <c r="K796">
        <f t="shared" si="1164"/>
        <v>1.7375987804167967</v>
      </c>
      <c r="L796">
        <f t="shared" si="1164"/>
        <v>1.7375987804167967</v>
      </c>
      <c r="M796">
        <f t="shared" si="1164"/>
        <v>1.7375987804167967</v>
      </c>
      <c r="N796">
        <f t="shared" si="1164"/>
        <v>1.7375987804167967</v>
      </c>
      <c r="O796">
        <f t="shared" si="1164"/>
        <v>1.7375987804167967</v>
      </c>
      <c r="P796">
        <f t="shared" si="1164"/>
        <v>1.7375987804167967</v>
      </c>
      <c r="Q796">
        <f t="shared" si="1164"/>
        <v>1.7375987804167967</v>
      </c>
      <c r="R796">
        <f t="shared" si="1164"/>
        <v>1.7375987804167967</v>
      </c>
      <c r="S796">
        <f t="shared" si="1164"/>
        <v>1.7375987804167967</v>
      </c>
      <c r="T796">
        <f t="shared" si="1164"/>
        <v>1.7375987804167967</v>
      </c>
      <c r="U796">
        <f t="shared" si="1164"/>
        <v>1.6639987804167966</v>
      </c>
      <c r="V796">
        <f t="shared" si="1164"/>
        <v>1.6639987804167966</v>
      </c>
      <c r="W796">
        <f t="shared" si="1164"/>
        <v>1.7375987804167967</v>
      </c>
      <c r="X796">
        <f t="shared" si="1164"/>
        <v>1.7375987804167967</v>
      </c>
      <c r="Y796">
        <f t="shared" si="1164"/>
        <v>1.7375987804167967</v>
      </c>
      <c r="Z796">
        <f t="shared" si="1164"/>
        <v>1.7375987804167967</v>
      </c>
      <c r="AA796">
        <f t="shared" si="1164"/>
        <v>1.7375987804167967</v>
      </c>
      <c r="AB796">
        <f t="shared" si="1164"/>
        <v>1.7375987804167967</v>
      </c>
      <c r="AC796">
        <f t="shared" si="1164"/>
        <v>1.7375987804167967</v>
      </c>
      <c r="AD796">
        <f t="shared" si="1164"/>
        <v>1.7375987804167967</v>
      </c>
      <c r="AE796">
        <f t="shared" si="1164"/>
        <v>1.7375987804167967</v>
      </c>
      <c r="AF796">
        <f t="shared" si="1164"/>
        <v>1.7637685150334392</v>
      </c>
      <c r="AG796">
        <f t="shared" si="1164"/>
        <v>1.7565932620099842</v>
      </c>
      <c r="AH796">
        <f t="shared" ref="AH796:BH796" si="1165">AH84-0.06+0.01*AH782*(AH$148-1)</f>
        <v>1.7375987804167967</v>
      </c>
      <c r="AI796">
        <f t="shared" si="1165"/>
        <v>1.7375987804167967</v>
      </c>
      <c r="AJ796">
        <f t="shared" si="1165"/>
        <v>1.7375987804167967</v>
      </c>
      <c r="AK796">
        <f t="shared" si="1165"/>
        <v>1.7375987804167967</v>
      </c>
      <c r="AL796">
        <f t="shared" si="1165"/>
        <v>1.7375987804167967</v>
      </c>
      <c r="AM796">
        <f t="shared" si="1165"/>
        <v>1.7511226747333728</v>
      </c>
      <c r="AN796">
        <f t="shared" si="1165"/>
        <v>1.7375987804167967</v>
      </c>
      <c r="AO796">
        <f t="shared" si="1165"/>
        <v>1.7473838278303173</v>
      </c>
      <c r="AP796">
        <f t="shared" si="1165"/>
        <v>1.6946867773548497</v>
      </c>
      <c r="AQ796">
        <f t="shared" si="1165"/>
        <v>1.7375987804167967</v>
      </c>
      <c r="AR796">
        <f t="shared" si="1165"/>
        <v>1.7375987804167967</v>
      </c>
      <c r="AS796">
        <f t="shared" si="1165"/>
        <v>1.7375987804167967</v>
      </c>
      <c r="AT796">
        <f t="shared" si="1165"/>
        <v>1.7375987804167967</v>
      </c>
      <c r="AU796">
        <f t="shared" si="1165"/>
        <v>1.7660905028065781</v>
      </c>
      <c r="AV796">
        <f t="shared" si="1165"/>
        <v>1.7698893991252156</v>
      </c>
      <c r="AW796">
        <f t="shared" si="1165"/>
        <v>1.7375987804167967</v>
      </c>
      <c r="AX796">
        <f t="shared" si="1165"/>
        <v>1.7375987804167967</v>
      </c>
      <c r="AY796">
        <f t="shared" si="1165"/>
        <v>1.7375987804167967</v>
      </c>
      <c r="AZ796">
        <f t="shared" si="1165"/>
        <v>1.7486294129302649</v>
      </c>
      <c r="BA796">
        <f t="shared" si="1165"/>
        <v>1.7493378630039866</v>
      </c>
      <c r="BB796">
        <f t="shared" si="1165"/>
        <v>1.7375987804167967</v>
      </c>
      <c r="BC796">
        <f t="shared" si="1165"/>
        <v>1.7375987804167967</v>
      </c>
      <c r="BD796">
        <f t="shared" si="1165"/>
        <v>1.7375987804167967</v>
      </c>
      <c r="BE796">
        <f t="shared" si="1165"/>
        <v>1.7375987804167967</v>
      </c>
      <c r="BF796">
        <f t="shared" si="1165"/>
        <v>1.7375987804167967</v>
      </c>
      <c r="BG796">
        <f t="shared" si="1165"/>
        <v>1.7375987804167967</v>
      </c>
      <c r="BH796">
        <f t="shared" si="1165"/>
        <v>1.7375987804167967</v>
      </c>
    </row>
    <row r="797" spans="1:60" x14ac:dyDescent="0.25">
      <c r="A797" t="s">
        <v>743</v>
      </c>
      <c r="B797">
        <f t="shared" ref="B797:AG797" si="1166">B796*B795*B$145</f>
        <v>2726.1081015989976</v>
      </c>
      <c r="C797">
        <f t="shared" si="1166"/>
        <v>2726.7221524727142</v>
      </c>
      <c r="D797">
        <f t="shared" si="1166"/>
        <v>2726.3891532351863</v>
      </c>
      <c r="E797">
        <f t="shared" si="1166"/>
        <v>2726.611202852815</v>
      </c>
      <c r="F797">
        <f t="shared" si="1166"/>
        <v>2725.6073369137771</v>
      </c>
      <c r="G797">
        <f t="shared" si="1166"/>
        <v>2725.6073401287285</v>
      </c>
      <c r="H797">
        <f t="shared" si="1166"/>
        <v>2725.6053720500081</v>
      </c>
      <c r="I797">
        <f t="shared" si="1166"/>
        <v>2725.6058785941195</v>
      </c>
      <c r="J797">
        <f t="shared" si="1166"/>
        <v>2726.1254409277499</v>
      </c>
      <c r="K797">
        <f t="shared" si="1166"/>
        <v>2726.8147642507752</v>
      </c>
      <c r="L797">
        <f t="shared" si="1166"/>
        <v>2729.5475620934585</v>
      </c>
      <c r="M797">
        <f t="shared" si="1166"/>
        <v>2726.1081017252245</v>
      </c>
      <c r="N797">
        <f t="shared" si="1166"/>
        <v>2620.6713947767739</v>
      </c>
      <c r="O797">
        <f t="shared" si="1166"/>
        <v>2726.1081017252245</v>
      </c>
      <c r="P797">
        <f t="shared" si="1166"/>
        <v>2831.5858170203041</v>
      </c>
      <c r="Q797">
        <f t="shared" si="1166"/>
        <v>2726.1081017252245</v>
      </c>
      <c r="R797">
        <f t="shared" si="1166"/>
        <v>2725.7858908226603</v>
      </c>
      <c r="S797">
        <f t="shared" si="1166"/>
        <v>2725.5002214503156</v>
      </c>
      <c r="T797">
        <f t="shared" si="1166"/>
        <v>2726.1081017252245</v>
      </c>
      <c r="U797">
        <f t="shared" si="1166"/>
        <v>2610.6312460506606</v>
      </c>
      <c r="V797">
        <f t="shared" si="1166"/>
        <v>2610.6312460506606</v>
      </c>
      <c r="W797">
        <f t="shared" si="1166"/>
        <v>2726.1081017252245</v>
      </c>
      <c r="X797">
        <f t="shared" si="1166"/>
        <v>2726.1081017252245</v>
      </c>
      <c r="Y797">
        <f t="shared" si="1166"/>
        <v>2726.1081017252245</v>
      </c>
      <c r="Z797">
        <f t="shared" si="1166"/>
        <v>2726.9505920946544</v>
      </c>
      <c r="AA797">
        <f t="shared" si="1166"/>
        <v>2726.1429279995496</v>
      </c>
      <c r="AB797">
        <f t="shared" si="1166"/>
        <v>2726.3952210722259</v>
      </c>
      <c r="AC797">
        <f t="shared" si="1166"/>
        <v>2726.1081017252245</v>
      </c>
      <c r="AD797">
        <f t="shared" si="1166"/>
        <v>2844.3649896967468</v>
      </c>
      <c r="AE797">
        <f t="shared" si="1166"/>
        <v>2726.2699997822319</v>
      </c>
      <c r="AF797">
        <f t="shared" si="1166"/>
        <v>2767.1656383455688</v>
      </c>
      <c r="AG797">
        <f t="shared" si="1166"/>
        <v>2786.4608630248481</v>
      </c>
      <c r="AH797">
        <f t="shared" ref="AH797:BH797" si="1167">AH796*AH795*AH$145</f>
        <v>2790.878026252677</v>
      </c>
      <c r="AI797">
        <f t="shared" si="1167"/>
        <v>2831.7617365199899</v>
      </c>
      <c r="AJ797">
        <f t="shared" si="1167"/>
        <v>2788.3558329299563</v>
      </c>
      <c r="AK797">
        <f t="shared" si="1167"/>
        <v>2833.1634136505982</v>
      </c>
      <c r="AL797">
        <f t="shared" si="1167"/>
        <v>2661.0278708860433</v>
      </c>
      <c r="AM797">
        <f t="shared" si="1167"/>
        <v>2769.3058605736105</v>
      </c>
      <c r="AN797">
        <f t="shared" si="1167"/>
        <v>2679.040455771079</v>
      </c>
      <c r="AO797">
        <f t="shared" si="1167"/>
        <v>2757.3365804736977</v>
      </c>
      <c r="AP797">
        <f t="shared" si="1167"/>
        <v>2658.7838376378959</v>
      </c>
      <c r="AQ797">
        <f t="shared" si="1167"/>
        <v>2726.1081017252245</v>
      </c>
      <c r="AR797">
        <f t="shared" si="1167"/>
        <v>2726.3501355378476</v>
      </c>
      <c r="AS797">
        <f t="shared" si="1167"/>
        <v>2726.1151264634173</v>
      </c>
      <c r="AT797">
        <f t="shared" si="1167"/>
        <v>2753.3914249824838</v>
      </c>
      <c r="AU797">
        <f t="shared" si="1167"/>
        <v>2816.8850220087133</v>
      </c>
      <c r="AV797">
        <f t="shared" si="1167"/>
        <v>2829.1009375579492</v>
      </c>
      <c r="AW797">
        <f t="shared" si="1167"/>
        <v>2780.7914847110155</v>
      </c>
      <c r="AX797">
        <f t="shared" si="1167"/>
        <v>2625.3678878542628</v>
      </c>
      <c r="AY797">
        <f t="shared" si="1167"/>
        <v>2840.5856174876808</v>
      </c>
      <c r="AZ797">
        <f t="shared" si="1167"/>
        <v>2793.1893501289819</v>
      </c>
      <c r="BA797">
        <f t="shared" si="1167"/>
        <v>2802.6202531978197</v>
      </c>
      <c r="BB797">
        <f t="shared" si="1167"/>
        <v>2706.9665889195003</v>
      </c>
      <c r="BC797">
        <f t="shared" si="1167"/>
        <v>2731.1938135424152</v>
      </c>
      <c r="BD797">
        <f t="shared" si="1167"/>
        <v>2731.9021588108103</v>
      </c>
      <c r="BE797">
        <f t="shared" si="1167"/>
        <v>2726.1081017252245</v>
      </c>
      <c r="BF797">
        <f t="shared" si="1167"/>
        <v>2726.1081017252245</v>
      </c>
      <c r="BG797">
        <f t="shared" si="1167"/>
        <v>2845.531046168619</v>
      </c>
      <c r="BH797">
        <f t="shared" si="1167"/>
        <v>2860.9168242870928</v>
      </c>
    </row>
    <row r="799" spans="1:60" x14ac:dyDescent="0.25">
      <c r="A799" t="s">
        <v>928</v>
      </c>
      <c r="B799">
        <f>(0.3+0.04*ImprovedPoisons)*(B85*B830/B47+B943)-5/Duration</f>
        <v>0.73619085389583183</v>
      </c>
      <c r="C799">
        <f>(0.3+0.04*ImprovedPoisons)*(C85*C830/C47+C943)-5/Duration</f>
        <v>0.73619085389583183</v>
      </c>
      <c r="D799">
        <f>(0.3+0.04*ImprovedPoisons)*(D85*D830/D47+D943)-5/Duration</f>
        <v>0.73619085389583183</v>
      </c>
      <c r="E799">
        <f>(0.3+0.04*ImprovedPoisons)*(E85*E830/E47+E943)-5/Duration</f>
        <v>0.73619085389583183</v>
      </c>
      <c r="F799">
        <f>(0.3+0.04*ImprovedPoisons)*(F85*F830/F47+F943)-5/Duration</f>
        <v>0.73595152917951145</v>
      </c>
      <c r="G799">
        <f>(0.3+0.04*ImprovedPoisons)*(G85*G830/G47+G943)-5/Duration</f>
        <v>0.73595152917951145</v>
      </c>
      <c r="H799">
        <f>(0.3+0.04*ImprovedPoisons)*(H85*H830/H47+H943)-5/Duration</f>
        <v>0.73594217673165696</v>
      </c>
      <c r="I799">
        <f>(0.3+0.04*ImprovedPoisons)*(I85*I830/I47+I943)-5/Duration</f>
        <v>0.73594217673165696</v>
      </c>
      <c r="J799">
        <f>(0.3+0.04*ImprovedPoisons)*(J85*J830/J47+J943)-5/Duration</f>
        <v>0.73637077194350242</v>
      </c>
      <c r="K799">
        <f>(0.3+0.04*ImprovedPoisons)*(K85*K830/K47+K943)-5/Duration</f>
        <v>0.73619085389583183</v>
      </c>
      <c r="L799">
        <f>(0.3+0.04*ImprovedPoisons)*(L85*L830/L47+L943)-5/Duration</f>
        <v>0.73619085389583183</v>
      </c>
      <c r="M799">
        <f>(0.3+0.04*ImprovedPoisons)*(M85*M830/M47+M943)-5/Duration</f>
        <v>0.73619085389583183</v>
      </c>
      <c r="N799">
        <f>(0.3+0.04*ImprovedPoisons)*(N85*N830/N47+N943)-5/Duration</f>
        <v>0.73619085389583183</v>
      </c>
      <c r="O799">
        <f>(0.3+0.04*ImprovedPoisons)*(O85*O830/O47+O943)-5/Duration</f>
        <v>0.73619085389583183</v>
      </c>
      <c r="P799">
        <f>(0.3+0.04*ImprovedPoisons)*(P85*P830/P47+P943)-5/Duration</f>
        <v>0.73619085389583183</v>
      </c>
      <c r="Q799">
        <f>(0.3+0.04*ImprovedPoisons)*(Q85*Q830/Q47+Q943)-5/Duration</f>
        <v>0.73619085389583183</v>
      </c>
      <c r="R799">
        <f>(0.3+0.04*ImprovedPoisons)*(R85*R830/R47+R943)-5/Duration</f>
        <v>0.68804479696944287</v>
      </c>
      <c r="S799">
        <f>(0.3+0.04*ImprovedPoisons)*(S85*S830/S47+S943)-5/Duration</f>
        <v>0.64591699715885276</v>
      </c>
      <c r="T799">
        <f>(0.3+0.04*ImprovedPoisons)*(T85*T830/T47+T943)-5/Duration</f>
        <v>0.73619085389583183</v>
      </c>
      <c r="U799">
        <f>(0.3+0.04*ImprovedPoisons)*(U85*U830/U47+U943)-5/Duration</f>
        <v>0.73619085389583183</v>
      </c>
      <c r="V799">
        <f>(0.3+0.04*ImprovedPoisons)*(V85*V830/V47+V943)-5/Duration</f>
        <v>0.73619085389583183</v>
      </c>
      <c r="W799">
        <f>(0.3+0.04*ImprovedPoisons)*(W85*W830/W47+W943)-5/Duration</f>
        <v>0.73619085389583183</v>
      </c>
      <c r="X799">
        <f>(0.3+0.04*ImprovedPoisons)*(X85*X830/X47+X943)-5/Duration</f>
        <v>0.73619085389583183</v>
      </c>
      <c r="Y799">
        <f>(0.3+0.04*ImprovedPoisons)*(Y85*Y830/Y47+Y943)-5/Duration</f>
        <v>0.73619085389583183</v>
      </c>
      <c r="Z799">
        <f>(0.3+0.04*ImprovedPoisons)*(Z85*Z830/Z47+Z943)-5/Duration</f>
        <v>0.73619085389583183</v>
      </c>
      <c r="AA799">
        <f>(0.3+0.04*ImprovedPoisons)*(AA85*AA830/AA47+AA943)-5/Duration</f>
        <v>0.73619085389583183</v>
      </c>
      <c r="AB799">
        <f>(0.3+0.04*ImprovedPoisons)*(AB85*AB830/AB47+AB943)-5/Duration</f>
        <v>0.73619085389583183</v>
      </c>
      <c r="AC799">
        <f>(0.3+0.04*ImprovedPoisons)*(AC85*AC830/AC47+AC943)-5/Duration</f>
        <v>0.73619085389583183</v>
      </c>
      <c r="AD799">
        <f>(0.3+0.04*ImprovedPoisons)*(AD85*AD830/AD47+AD943)-5/Duration</f>
        <v>0.73619085389583183</v>
      </c>
      <c r="AE799">
        <f>(0.3+0.04*ImprovedPoisons)*(AE85*AE830/AE47+AE943)-5/Duration</f>
        <v>0.76374227062627698</v>
      </c>
      <c r="AF799">
        <f>(0.3+0.04*ImprovedPoisons)*(AF85*AF830/AF47+AF943)-5/Duration</f>
        <v>0.73619085389583183</v>
      </c>
      <c r="AG799">
        <f>(0.3+0.04*ImprovedPoisons)*(AG85*AG830/AG47+AG943)-5/Duration</f>
        <v>0.73619085389583183</v>
      </c>
      <c r="AH799">
        <f>(0.3+0.04*ImprovedPoisons)*(AH85*AH830/AH47+AH943)-5/Duration</f>
        <v>0.73619085389583183</v>
      </c>
      <c r="AI799">
        <f>(0.3+0.04*ImprovedPoisons)*(AI85*AI830/AI47+AI943)-5/Duration</f>
        <v>0.73619085389583183</v>
      </c>
      <c r="AJ799">
        <f>(0.3+0.04*ImprovedPoisons)*(AJ85*AJ830/AJ47+AJ943)-5/Duration</f>
        <v>0.73619085389583183</v>
      </c>
      <c r="AK799">
        <f>(0.3+0.04*ImprovedPoisons)*(AK85*AK830/AK47+AK943)-5/Duration</f>
        <v>0.73619085389583183</v>
      </c>
      <c r="AL799">
        <f>(0.3+0.04*ImprovedPoisons)*(AL85*AL830/AL47+AL943)-5/Duration</f>
        <v>0.73619085389583183</v>
      </c>
      <c r="AM799">
        <f>(0.3+0.04*ImprovedPoisons)*(AM85*AM830/AM47+AM943)-5/Duration</f>
        <v>0.7393215056867638</v>
      </c>
      <c r="AN799">
        <f>(0.3+0.04*ImprovedPoisons)*(AN85*AN830/AN47+AN943)-5/Duration</f>
        <v>0.73619085389583183</v>
      </c>
      <c r="AO799">
        <f>(0.3+0.04*ImprovedPoisons)*(AO85*AO830/AO47+AO943)-5/Duration</f>
        <v>0.73845599849785259</v>
      </c>
      <c r="AP799">
        <f>(0.3+0.04*ImprovedPoisons)*(AP85*AP830/AP47+AP943)-5/Duration</f>
        <v>0.73619085389583183</v>
      </c>
      <c r="AQ799">
        <f>(0.3+0.04*ImprovedPoisons)*(AQ85*AQ830/AQ47+AQ943)-5/Duration</f>
        <v>0.74842528113742834</v>
      </c>
      <c r="AR799">
        <f>(0.3+0.04*ImprovedPoisons)*(AR85*AR830/AR47+AR943)-5/Duration</f>
        <v>0.73619085389583183</v>
      </c>
      <c r="AS799">
        <f>(0.3+0.04*ImprovedPoisons)*(AS85*AS830/AS47+AS943)-5/Duration</f>
        <v>0.73619085389583183</v>
      </c>
      <c r="AT799">
        <f>(0.3+0.04*ImprovedPoisons)*(AT85*AT830/AT47+AT943)-5/Duration</f>
        <v>0.73619085389583183</v>
      </c>
      <c r="AU799">
        <f>(0.3+0.04*ImprovedPoisons)*(AU85*AU830/AU47+AU943)-5/Duration</f>
        <v>0.73619085389583183</v>
      </c>
      <c r="AV799">
        <f>(0.3+0.04*ImprovedPoisons)*(AV85*AV830/AV47+AV943)-5/Duration</f>
        <v>0.73619085389583183</v>
      </c>
      <c r="AW799">
        <f>(0.3+0.04*ImprovedPoisons)*(AW85*AW830/AW47+AW943)-5/Duration</f>
        <v>0.73619085389583183</v>
      </c>
      <c r="AX799">
        <f>(0.3+0.04*ImprovedPoisons)*(AX85*AX830/AX47+AX943)-5/Duration</f>
        <v>0.73619085389583183</v>
      </c>
      <c r="AY799">
        <f>(0.3+0.04*ImprovedPoisons)*(AY85*AY830/AY47+AY943)-5/Duration</f>
        <v>0.73619085389583183</v>
      </c>
      <c r="AZ799">
        <f>(0.3+0.04*ImprovedPoisons)*(AZ85*AZ830/AZ47+AZ943)-5/Duration</f>
        <v>0.7464047963076933</v>
      </c>
      <c r="BA799">
        <f>(0.3+0.04*ImprovedPoisons)*(BA85*BA830/BA47+BA943)-5/Duration</f>
        <v>0.7481071200430035</v>
      </c>
      <c r="BB799">
        <f>(0.3+0.04*ImprovedPoisons)*(BB85*BB830/BB47+BB943)-5/Duration</f>
        <v>0.73619085389583183</v>
      </c>
      <c r="BC799">
        <f>(0.3+0.04*ImprovedPoisons)*(BC85*BC830/BC47+BC943)-5/Duration</f>
        <v>0.73619085389583183</v>
      </c>
      <c r="BD799">
        <f>(0.3+0.04*ImprovedPoisons)*(BD85*BD830/BD47+BD943)-5/Duration</f>
        <v>0.73619085389583183</v>
      </c>
      <c r="BE799">
        <f>(0.3+0.04*ImprovedPoisons)*(BE85*BE830/BE47+BE943)-5/Duration</f>
        <v>0.73619085389583183</v>
      </c>
      <c r="BF799">
        <f>(0.3+0.04*ImprovedPoisons)*(BF85*BF830/BF47+BF943)-5/Duration</f>
        <v>0.73619085389583183</v>
      </c>
      <c r="BG799">
        <f>(0.3+0.04*ImprovedPoisons)*(BG85*BG830/BG47+BG943)-5/Duration</f>
        <v>0.73619085389583183</v>
      </c>
      <c r="BH799">
        <f>(0.3+0.04*ImprovedPoisons)*(BH85*BH830/BH47+BH943)-5/Duration</f>
        <v>0.73619085389583183</v>
      </c>
    </row>
    <row r="801" spans="1:60" x14ac:dyDescent="0.25">
      <c r="A801" t="s">
        <v>744</v>
      </c>
      <c r="B801">
        <f t="shared" ref="B801:AG801" si="1168">(231+0.036*B790)*B$95</f>
        <v>563.74104500980434</v>
      </c>
      <c r="C801">
        <f t="shared" si="1168"/>
        <v>563.78952130862797</v>
      </c>
      <c r="D801">
        <f t="shared" si="1168"/>
        <v>563.78511192874066</v>
      </c>
      <c r="E801">
        <f t="shared" si="1168"/>
        <v>563.74104924946596</v>
      </c>
      <c r="F801">
        <f t="shared" si="1168"/>
        <v>563.73754832835732</v>
      </c>
      <c r="G801">
        <f t="shared" si="1168"/>
        <v>563.73754883252764</v>
      </c>
      <c r="H801">
        <f t="shared" si="1168"/>
        <v>563.73724019746317</v>
      </c>
      <c r="I801">
        <f t="shared" si="1168"/>
        <v>563.73731963395767</v>
      </c>
      <c r="J801">
        <f t="shared" si="1168"/>
        <v>563.74376369454455</v>
      </c>
      <c r="K801">
        <f t="shared" si="1168"/>
        <v>563.74104489770616</v>
      </c>
      <c r="L801">
        <f t="shared" si="1168"/>
        <v>563.74104821359185</v>
      </c>
      <c r="M801">
        <f t="shared" si="1168"/>
        <v>563.74104502959597</v>
      </c>
      <c r="N801">
        <f t="shared" si="1168"/>
        <v>563.645424659333</v>
      </c>
      <c r="O801">
        <f t="shared" si="1168"/>
        <v>563.74104502959597</v>
      </c>
      <c r="P801">
        <f t="shared" si="1168"/>
        <v>563.83577408817666</v>
      </c>
      <c r="Q801">
        <f t="shared" si="1168"/>
        <v>563.74104502959597</v>
      </c>
      <c r="R801">
        <f t="shared" si="1168"/>
        <v>563.69052462730906</v>
      </c>
      <c r="S801">
        <f t="shared" si="1168"/>
        <v>563.64573367983633</v>
      </c>
      <c r="T801">
        <f t="shared" si="1168"/>
        <v>563.74104502959597</v>
      </c>
      <c r="U801">
        <f t="shared" si="1168"/>
        <v>563.7400191562748</v>
      </c>
      <c r="V801">
        <f t="shared" si="1168"/>
        <v>563.7400191562748</v>
      </c>
      <c r="W801">
        <f t="shared" si="1168"/>
        <v>563.74104502959597</v>
      </c>
      <c r="X801">
        <f t="shared" si="1168"/>
        <v>563.74104502959597</v>
      </c>
      <c r="Y801">
        <f t="shared" si="1168"/>
        <v>563.74104502959597</v>
      </c>
      <c r="Z801">
        <f t="shared" si="1168"/>
        <v>563.87314159134382</v>
      </c>
      <c r="AA801">
        <f t="shared" si="1168"/>
        <v>563.74650554435516</v>
      </c>
      <c r="AB801">
        <f t="shared" si="1168"/>
        <v>563.78606332289212</v>
      </c>
      <c r="AC801">
        <f t="shared" si="1168"/>
        <v>563.74104502959597</v>
      </c>
      <c r="AD801">
        <f t="shared" si="1168"/>
        <v>563.74102669823401</v>
      </c>
      <c r="AE801">
        <f t="shared" si="1168"/>
        <v>563.76642950573989</v>
      </c>
      <c r="AF801">
        <f t="shared" si="1168"/>
        <v>563.74104502959597</v>
      </c>
      <c r="AG801">
        <f t="shared" si="1168"/>
        <v>568.47965203270519</v>
      </c>
      <c r="AH801">
        <f t="shared" ref="AH801:BH801" si="1169">(231+0.036*AH790)*AH$95</f>
        <v>573.89651344229856</v>
      </c>
      <c r="AI801">
        <f t="shared" si="1169"/>
        <v>563.74102861154438</v>
      </c>
      <c r="AJ801">
        <f t="shared" si="1169"/>
        <v>573.50105127669474</v>
      </c>
      <c r="AK801">
        <f t="shared" si="1169"/>
        <v>563.74102839828549</v>
      </c>
      <c r="AL801">
        <f t="shared" si="1169"/>
        <v>553.53692277068274</v>
      </c>
      <c r="AM801">
        <f t="shared" si="1169"/>
        <v>567.16077027156484</v>
      </c>
      <c r="AN801">
        <f t="shared" si="1169"/>
        <v>556.36116933520611</v>
      </c>
      <c r="AO801">
        <f t="shared" si="1169"/>
        <v>566.21647203006876</v>
      </c>
      <c r="AP801">
        <f t="shared" si="1169"/>
        <v>563.74106353716013</v>
      </c>
      <c r="AQ801">
        <f t="shared" si="1169"/>
        <v>563.74104502959597</v>
      </c>
      <c r="AR801">
        <f t="shared" si="1169"/>
        <v>563.77899422834571</v>
      </c>
      <c r="AS801">
        <f t="shared" si="1169"/>
        <v>563.74214645911502</v>
      </c>
      <c r="AT801">
        <f t="shared" si="1169"/>
        <v>568.01887813738688</v>
      </c>
      <c r="AU801">
        <f t="shared" si="1169"/>
        <v>570.84895553425974</v>
      </c>
      <c r="AV801">
        <f t="shared" si="1169"/>
        <v>571.79667693488159</v>
      </c>
      <c r="AW801">
        <f t="shared" si="1169"/>
        <v>572.3150147024578</v>
      </c>
      <c r="AX801">
        <f t="shared" si="1169"/>
        <v>547.9456883525653</v>
      </c>
      <c r="AY801">
        <f t="shared" si="1169"/>
        <v>581.69031398076709</v>
      </c>
      <c r="AZ801">
        <f t="shared" si="1169"/>
        <v>571.49623912655125</v>
      </c>
      <c r="BA801">
        <f t="shared" si="1169"/>
        <v>572.78877147604373</v>
      </c>
      <c r="BB801">
        <f t="shared" si="1169"/>
        <v>560.73979051080323</v>
      </c>
      <c r="BC801">
        <f t="shared" si="1169"/>
        <v>564.53844885694934</v>
      </c>
      <c r="BD801">
        <f t="shared" si="1169"/>
        <v>564.64951241076631</v>
      </c>
      <c r="BE801">
        <f t="shared" si="1169"/>
        <v>563.74104502959597</v>
      </c>
      <c r="BF801">
        <f t="shared" si="1169"/>
        <v>563.74104502959597</v>
      </c>
      <c r="BG801">
        <f t="shared" si="1169"/>
        <v>582.46572239945772</v>
      </c>
      <c r="BH801">
        <f t="shared" si="1169"/>
        <v>584.87810414649493</v>
      </c>
    </row>
    <row r="802" spans="1:60" x14ac:dyDescent="0.25">
      <c r="A802" t="s">
        <v>745</v>
      </c>
      <c r="B802">
        <f t="shared" ref="B802:AG802" si="1170">(350+0.09*B790)*B$95</f>
        <v>1165.927612524511</v>
      </c>
      <c r="C802">
        <f t="shared" si="1170"/>
        <v>1166.0488032715698</v>
      </c>
      <c r="D802">
        <f t="shared" si="1170"/>
        <v>1166.0377798218517</v>
      </c>
      <c r="E802">
        <f t="shared" si="1170"/>
        <v>1165.9276231236647</v>
      </c>
      <c r="F802">
        <f t="shared" si="1170"/>
        <v>1165.9188708208935</v>
      </c>
      <c r="G802">
        <f t="shared" si="1170"/>
        <v>1165.918872081319</v>
      </c>
      <c r="H802">
        <f t="shared" si="1170"/>
        <v>1165.9181004936581</v>
      </c>
      <c r="I802">
        <f t="shared" si="1170"/>
        <v>1165.9182990848942</v>
      </c>
      <c r="J802">
        <f t="shared" si="1170"/>
        <v>1165.9344092363617</v>
      </c>
      <c r="K802">
        <f t="shared" si="1170"/>
        <v>1165.9276122442654</v>
      </c>
      <c r="L802">
        <f t="shared" si="1170"/>
        <v>1165.9276205339797</v>
      </c>
      <c r="M802">
        <f t="shared" si="1170"/>
        <v>1165.9276125739898</v>
      </c>
      <c r="N802">
        <f t="shared" si="1170"/>
        <v>1165.6885616483326</v>
      </c>
      <c r="O802">
        <f t="shared" si="1170"/>
        <v>1165.9276125739898</v>
      </c>
      <c r="P802">
        <f t="shared" si="1170"/>
        <v>1166.1644352204419</v>
      </c>
      <c r="Q802">
        <f t="shared" si="1170"/>
        <v>1165.9276125739898</v>
      </c>
      <c r="R802">
        <f t="shared" si="1170"/>
        <v>1165.8013115682725</v>
      </c>
      <c r="S802">
        <f t="shared" si="1170"/>
        <v>1165.6893341995908</v>
      </c>
      <c r="T802">
        <f t="shared" si="1170"/>
        <v>1165.9276125739898</v>
      </c>
      <c r="U802">
        <f t="shared" si="1170"/>
        <v>1165.9250478906872</v>
      </c>
      <c r="V802">
        <f t="shared" si="1170"/>
        <v>1165.9250478906872</v>
      </c>
      <c r="W802">
        <f t="shared" si="1170"/>
        <v>1165.9276125739898</v>
      </c>
      <c r="X802">
        <f t="shared" si="1170"/>
        <v>1165.9276125739898</v>
      </c>
      <c r="Y802">
        <f t="shared" si="1170"/>
        <v>1165.9276125739898</v>
      </c>
      <c r="Z802">
        <f t="shared" si="1170"/>
        <v>1166.2578539783594</v>
      </c>
      <c r="AA802">
        <f t="shared" si="1170"/>
        <v>1165.9412638608881</v>
      </c>
      <c r="AB802">
        <f t="shared" si="1170"/>
        <v>1166.0401583072303</v>
      </c>
      <c r="AC802">
        <f t="shared" si="1170"/>
        <v>1165.9276125739898</v>
      </c>
      <c r="AD802">
        <f t="shared" si="1170"/>
        <v>1165.9275667455852</v>
      </c>
      <c r="AE802">
        <f t="shared" si="1170"/>
        <v>1165.9910737643497</v>
      </c>
      <c r="AF802">
        <f t="shared" si="1170"/>
        <v>1165.9276125739898</v>
      </c>
      <c r="AG802">
        <f t="shared" si="1170"/>
        <v>1177.7741300817629</v>
      </c>
      <c r="AH802">
        <f t="shared" ref="AH802:BH802" si="1171">(350+0.09*AH790)*AH$95</f>
        <v>1191.3162836057465</v>
      </c>
      <c r="AI802">
        <f t="shared" si="1171"/>
        <v>1165.9275715288609</v>
      </c>
      <c r="AJ802">
        <f t="shared" si="1171"/>
        <v>1190.3276281917372</v>
      </c>
      <c r="AK802">
        <f t="shared" si="1171"/>
        <v>1165.9275709957139</v>
      </c>
      <c r="AL802">
        <f t="shared" si="1171"/>
        <v>1140.4173069267069</v>
      </c>
      <c r="AM802">
        <f t="shared" si="1171"/>
        <v>1174.4769256789123</v>
      </c>
      <c r="AN802">
        <f t="shared" si="1171"/>
        <v>1147.4779233380154</v>
      </c>
      <c r="AO802">
        <f t="shared" si="1171"/>
        <v>1172.1161800751718</v>
      </c>
      <c r="AP802">
        <f t="shared" si="1171"/>
        <v>1165.9276588429004</v>
      </c>
      <c r="AQ802">
        <f t="shared" si="1171"/>
        <v>1165.9276125739898</v>
      </c>
      <c r="AR802">
        <f t="shared" si="1171"/>
        <v>1166.0224855708643</v>
      </c>
      <c r="AS802">
        <f t="shared" si="1171"/>
        <v>1165.9303661477875</v>
      </c>
      <c r="AT802">
        <f t="shared" si="1171"/>
        <v>1176.6221953434672</v>
      </c>
      <c r="AU802">
        <f t="shared" si="1171"/>
        <v>1183.6973888356492</v>
      </c>
      <c r="AV802">
        <f t="shared" si="1171"/>
        <v>1186.0666923372041</v>
      </c>
      <c r="AW802">
        <f t="shared" si="1171"/>
        <v>1187.3625367561444</v>
      </c>
      <c r="AX802">
        <f t="shared" si="1171"/>
        <v>1126.4392208814131</v>
      </c>
      <c r="AY802">
        <f t="shared" si="1171"/>
        <v>1210.8007849519179</v>
      </c>
      <c r="AZ802">
        <f t="shared" si="1171"/>
        <v>1185.3155978163779</v>
      </c>
      <c r="BA802">
        <f t="shared" si="1171"/>
        <v>1188.5469286901093</v>
      </c>
      <c r="BB802">
        <f t="shared" si="1171"/>
        <v>1158.4244762770079</v>
      </c>
      <c r="BC802">
        <f t="shared" si="1171"/>
        <v>1167.9211221423736</v>
      </c>
      <c r="BD802">
        <f t="shared" si="1171"/>
        <v>1168.1987810269159</v>
      </c>
      <c r="BE802">
        <f t="shared" si="1171"/>
        <v>1165.9276125739898</v>
      </c>
      <c r="BF802">
        <f t="shared" si="1171"/>
        <v>1165.9276125739898</v>
      </c>
      <c r="BG802">
        <f t="shared" si="1171"/>
        <v>1212.7393059986443</v>
      </c>
      <c r="BH802">
        <f t="shared" si="1171"/>
        <v>1218.7702603662376</v>
      </c>
    </row>
    <row r="803" spans="1:60" x14ac:dyDescent="0.25">
      <c r="A803" s="44" t="s">
        <v>929</v>
      </c>
      <c r="B803">
        <f t="shared" ref="B803:AG803" si="1172">(B931*B84+B935+B936+B937+B938+B939+B943)</f>
        <v>1.336486659980334</v>
      </c>
      <c r="C803">
        <f t="shared" si="1172"/>
        <v>1.3364870371769166</v>
      </c>
      <c r="D803">
        <f t="shared" si="1172"/>
        <v>1.3364866674641387</v>
      </c>
      <c r="E803">
        <f t="shared" si="1172"/>
        <v>1.3364872311497553</v>
      </c>
      <c r="F803">
        <f t="shared" si="1172"/>
        <v>1.3361663429806616</v>
      </c>
      <c r="G803">
        <f t="shared" si="1172"/>
        <v>1.3361664398662101</v>
      </c>
      <c r="H803">
        <f t="shared" si="1172"/>
        <v>1.3361048828013422</v>
      </c>
      <c r="I803">
        <f t="shared" si="1172"/>
        <v>1.3361208345492386</v>
      </c>
      <c r="J803">
        <f t="shared" si="1172"/>
        <v>1.3367274658992636</v>
      </c>
      <c r="K803">
        <f t="shared" si="1172"/>
        <v>1.3364866384343648</v>
      </c>
      <c r="L803">
        <f t="shared" si="1172"/>
        <v>1.3364872757959754</v>
      </c>
      <c r="M803">
        <f t="shared" si="1172"/>
        <v>1.3364866637843926</v>
      </c>
      <c r="N803">
        <f t="shared" si="1172"/>
        <v>1.3702931850162752</v>
      </c>
      <c r="O803">
        <f t="shared" si="1172"/>
        <v>1.3364866637843926</v>
      </c>
      <c r="P803">
        <f t="shared" si="1172"/>
        <v>1.3051842351941378</v>
      </c>
      <c r="Q803">
        <f t="shared" si="1172"/>
        <v>1.3364866637843926</v>
      </c>
      <c r="R803">
        <f t="shared" si="1172"/>
        <v>1.3284052643140438</v>
      </c>
      <c r="S803">
        <f t="shared" si="1172"/>
        <v>1.321333830594325</v>
      </c>
      <c r="T803">
        <f t="shared" si="1172"/>
        <v>1.3364866637843926</v>
      </c>
      <c r="U803">
        <f t="shared" si="1172"/>
        <v>1.3363455534396997</v>
      </c>
      <c r="V803">
        <f t="shared" si="1172"/>
        <v>1.3363455534396997</v>
      </c>
      <c r="W803">
        <f t="shared" si="1172"/>
        <v>1.3364866637843926</v>
      </c>
      <c r="X803">
        <f t="shared" si="1172"/>
        <v>1.3364866637843926</v>
      </c>
      <c r="Y803">
        <f t="shared" si="1172"/>
        <v>1.3364866637843926</v>
      </c>
      <c r="Z803">
        <f t="shared" si="1172"/>
        <v>1.3617993563710662</v>
      </c>
      <c r="AA803">
        <f t="shared" si="1172"/>
        <v>1.3372270657640786</v>
      </c>
      <c r="AB803">
        <f t="shared" si="1172"/>
        <v>1.3450650969496907</v>
      </c>
      <c r="AC803">
        <f t="shared" si="1172"/>
        <v>1.3364866637843926</v>
      </c>
      <c r="AD803">
        <f t="shared" si="1172"/>
        <v>1.3364831412470222</v>
      </c>
      <c r="AE803">
        <f t="shared" si="1172"/>
        <v>1.3733703671213553</v>
      </c>
      <c r="AF803">
        <f t="shared" si="1172"/>
        <v>1.3365643209389808</v>
      </c>
      <c r="AG803">
        <f t="shared" si="1172"/>
        <v>1.3365223961705319</v>
      </c>
      <c r="AH803">
        <f t="shared" ref="AH803:BH803" si="1173">(AH931*AH84+AH935+AH936+AH937+AH938+AH939+AH943)</f>
        <v>1.3364866637843926</v>
      </c>
      <c r="AI803">
        <f t="shared" si="1173"/>
        <v>1.3364835088277081</v>
      </c>
      <c r="AJ803">
        <f t="shared" si="1173"/>
        <v>1.3364866637843926</v>
      </c>
      <c r="AK803">
        <f t="shared" si="1173"/>
        <v>1.3364834678560269</v>
      </c>
      <c r="AL803">
        <f t="shared" si="1173"/>
        <v>1.3364849399394556</v>
      </c>
      <c r="AM803">
        <f t="shared" si="1173"/>
        <v>1.34070302164305</v>
      </c>
      <c r="AN803">
        <f t="shared" si="1173"/>
        <v>1.3364853838112942</v>
      </c>
      <c r="AO803">
        <f t="shared" si="1173"/>
        <v>1.3395373578591248</v>
      </c>
      <c r="AP803">
        <f t="shared" si="1173"/>
        <v>1.3364902219933883</v>
      </c>
      <c r="AQ803">
        <f t="shared" si="1173"/>
        <v>1.3528651985724212</v>
      </c>
      <c r="AR803">
        <f t="shared" si="1173"/>
        <v>1.3434380107302661</v>
      </c>
      <c r="AS803">
        <f t="shared" si="1173"/>
        <v>1.3366426114538761</v>
      </c>
      <c r="AT803">
        <f t="shared" si="1173"/>
        <v>1.3364866637843926</v>
      </c>
      <c r="AU803">
        <f t="shared" si="1173"/>
        <v>1.3365402006970797</v>
      </c>
      <c r="AV803">
        <f t="shared" si="1173"/>
        <v>1.336547311104435</v>
      </c>
      <c r="AW803">
        <f t="shared" si="1173"/>
        <v>1.3364866637843926</v>
      </c>
      <c r="AX803">
        <f t="shared" si="1173"/>
        <v>1.3364866637843926</v>
      </c>
      <c r="AY803">
        <f t="shared" si="1173"/>
        <v>1.3364866637843926</v>
      </c>
      <c r="AZ803">
        <f t="shared" si="1173"/>
        <v>1.3501811590284676</v>
      </c>
      <c r="BA803">
        <f t="shared" si="1173"/>
        <v>1.3524635777753096</v>
      </c>
      <c r="BB803">
        <f t="shared" si="1173"/>
        <v>1.3364866637843926</v>
      </c>
      <c r="BC803">
        <f t="shared" si="1173"/>
        <v>1.3438777549139476</v>
      </c>
      <c r="BD803">
        <f t="shared" si="1173"/>
        <v>1.344933609110706</v>
      </c>
      <c r="BE803">
        <f t="shared" si="1173"/>
        <v>1.3364866637843926</v>
      </c>
      <c r="BF803">
        <f t="shared" si="1173"/>
        <v>1.3364866637843926</v>
      </c>
      <c r="BG803">
        <f t="shared" si="1173"/>
        <v>1.3364866637843926</v>
      </c>
      <c r="BH803">
        <f t="shared" si="1173"/>
        <v>1.3364866637843926</v>
      </c>
    </row>
    <row r="804" spans="1:60" x14ac:dyDescent="0.25">
      <c r="A804" t="s">
        <v>930</v>
      </c>
      <c r="B804">
        <f t="shared" ref="B804:AG804" si="1174">0.5*B46/1.4*B803+B799</f>
        <v>1.977214181020428</v>
      </c>
      <c r="C804">
        <f t="shared" si="1174"/>
        <v>1.9772145312743974</v>
      </c>
      <c r="D804">
        <f t="shared" si="1174"/>
        <v>1.977214187969675</v>
      </c>
      <c r="E804">
        <f t="shared" si="1174"/>
        <v>1.9772147113920333</v>
      </c>
      <c r="F804">
        <f t="shared" si="1174"/>
        <v>1.9766774190901262</v>
      </c>
      <c r="G804">
        <f t="shared" si="1174"/>
        <v>1.9766775090552779</v>
      </c>
      <c r="H804">
        <f t="shared" si="1174"/>
        <v>1.9766109964757606</v>
      </c>
      <c r="I804">
        <f t="shared" si="1174"/>
        <v>1.976625808813093</v>
      </c>
      <c r="J804">
        <f t="shared" si="1174"/>
        <v>1.9776177045642473</v>
      </c>
      <c r="K804">
        <f t="shared" si="1174"/>
        <v>1.9772141610134564</v>
      </c>
      <c r="L804">
        <f t="shared" si="1174"/>
        <v>1.9772147528492376</v>
      </c>
      <c r="M804">
        <f t="shared" si="1174"/>
        <v>1.9772141845527682</v>
      </c>
      <c r="N804">
        <f t="shared" si="1174"/>
        <v>1.9596669119460777</v>
      </c>
      <c r="O804">
        <f t="shared" si="1174"/>
        <v>1.9772141845527682</v>
      </c>
      <c r="P804">
        <f t="shared" si="1174"/>
        <v>1.994761366404465</v>
      </c>
      <c r="Q804">
        <f t="shared" si="1174"/>
        <v>1.9772141845527682</v>
      </c>
      <c r="R804">
        <f t="shared" si="1174"/>
        <v>1.9215639709753409</v>
      </c>
      <c r="S804">
        <f t="shared" si="1174"/>
        <v>1.8728698398535832</v>
      </c>
      <c r="T804">
        <f t="shared" si="1174"/>
        <v>1.9772141845527682</v>
      </c>
      <c r="U804">
        <f t="shared" si="1174"/>
        <v>1.9770831535184104</v>
      </c>
      <c r="V804">
        <f t="shared" si="1174"/>
        <v>1.9770831535184104</v>
      </c>
      <c r="W804">
        <f t="shared" si="1174"/>
        <v>1.9772141845527682</v>
      </c>
      <c r="X804">
        <f t="shared" si="1174"/>
        <v>1.9772141845527682</v>
      </c>
      <c r="Y804">
        <f t="shared" si="1174"/>
        <v>1.9772141845527682</v>
      </c>
      <c r="Z804">
        <f t="shared" si="1174"/>
        <v>2.0007188276689649</v>
      </c>
      <c r="AA804">
        <f t="shared" si="1174"/>
        <v>1.9779017006767621</v>
      </c>
      <c r="AB804">
        <f t="shared" si="1174"/>
        <v>1.9851798724919734</v>
      </c>
      <c r="AC804">
        <f t="shared" si="1174"/>
        <v>1.9772141845527682</v>
      </c>
      <c r="AD804">
        <f t="shared" si="1174"/>
        <v>1.9772109136252096</v>
      </c>
      <c r="AE804">
        <f t="shared" si="1174"/>
        <v>2.0390147543818213</v>
      </c>
      <c r="AF804">
        <f t="shared" si="1174"/>
        <v>1.977286294767743</v>
      </c>
      <c r="AG804">
        <f t="shared" si="1174"/>
        <v>1.9772473646256117</v>
      </c>
      <c r="AH804">
        <f t="shared" ref="AH804:BH804" si="1175">0.5*AH46/1.4*AH803+AH799</f>
        <v>1.9772141845527682</v>
      </c>
      <c r="AI804">
        <f t="shared" si="1175"/>
        <v>1.9772112549501322</v>
      </c>
      <c r="AJ804">
        <f t="shared" si="1175"/>
        <v>1.9772141845527682</v>
      </c>
      <c r="AK804">
        <f t="shared" si="1175"/>
        <v>1.9772112169049998</v>
      </c>
      <c r="AL804">
        <f t="shared" si="1175"/>
        <v>1.9772125838396124</v>
      </c>
      <c r="AM804">
        <f t="shared" si="1175"/>
        <v>1.9842600257838821</v>
      </c>
      <c r="AN804">
        <f t="shared" si="1175"/>
        <v>1.9772129960063194</v>
      </c>
      <c r="AO804">
        <f t="shared" si="1175"/>
        <v>1.9823121165098971</v>
      </c>
      <c r="AP804">
        <f t="shared" si="1175"/>
        <v>1.9772174886039782</v>
      </c>
      <c r="AQ804">
        <f t="shared" si="1175"/>
        <v>2.0046572512403911</v>
      </c>
      <c r="AR804">
        <f t="shared" si="1175"/>
        <v>1.9836690067167932</v>
      </c>
      <c r="AS804">
        <f t="shared" si="1175"/>
        <v>1.9773589931030027</v>
      </c>
      <c r="AT804">
        <f t="shared" si="1175"/>
        <v>1.9772141845527682</v>
      </c>
      <c r="AU804">
        <f t="shared" si="1175"/>
        <v>1.9772638974002632</v>
      </c>
      <c r="AV804">
        <f t="shared" si="1175"/>
        <v>1.9772704999213788</v>
      </c>
      <c r="AW804">
        <f t="shared" si="1175"/>
        <v>1.9772141845527682</v>
      </c>
      <c r="AX804">
        <f t="shared" si="1175"/>
        <v>1.9772141845527682</v>
      </c>
      <c r="AY804">
        <f t="shared" si="1175"/>
        <v>1.9772141845527682</v>
      </c>
      <c r="AZ804">
        <f t="shared" si="1175"/>
        <v>2.0001444439769847</v>
      </c>
      <c r="BA804">
        <f t="shared" si="1175"/>
        <v>2.0039661565486484</v>
      </c>
      <c r="BB804">
        <f t="shared" si="1175"/>
        <v>1.9772141845527682</v>
      </c>
      <c r="BC804">
        <f t="shared" si="1175"/>
        <v>1.9840773406016403</v>
      </c>
      <c r="BD804">
        <f t="shared" si="1175"/>
        <v>1.9850577766414874</v>
      </c>
      <c r="BE804">
        <f t="shared" si="1175"/>
        <v>1.9772141845527682</v>
      </c>
      <c r="BF804">
        <f t="shared" si="1175"/>
        <v>1.9772141845527682</v>
      </c>
      <c r="BG804">
        <f t="shared" si="1175"/>
        <v>1.9772141845527682</v>
      </c>
      <c r="BH804">
        <f t="shared" si="1175"/>
        <v>1.9772141845527682</v>
      </c>
    </row>
    <row r="805" spans="1:60" x14ac:dyDescent="0.25">
      <c r="A805" t="s">
        <v>931</v>
      </c>
      <c r="B805">
        <f t="shared" ref="B805:AG805" si="1176">(0.2+0.02*ImprovedPoisons)*B46/1.4*B803+B799</f>
        <v>1.4311639170856056</v>
      </c>
      <c r="C805">
        <f t="shared" si="1176"/>
        <v>1.4311641132278288</v>
      </c>
      <c r="D805">
        <f t="shared" si="1176"/>
        <v>1.431163920977184</v>
      </c>
      <c r="E805">
        <f t="shared" si="1176"/>
        <v>1.4311642140937049</v>
      </c>
      <c r="F805">
        <f t="shared" si="1176"/>
        <v>1.4307580275294556</v>
      </c>
      <c r="G805">
        <f t="shared" si="1176"/>
        <v>1.4307580779099409</v>
      </c>
      <c r="H805">
        <f t="shared" si="1176"/>
        <v>1.4307167157883551</v>
      </c>
      <c r="I805">
        <f t="shared" si="1176"/>
        <v>1.4307250106972611</v>
      </c>
      <c r="J805">
        <f t="shared" si="1176"/>
        <v>1.4314690542111197</v>
      </c>
      <c r="K805">
        <f t="shared" si="1176"/>
        <v>1.4311639058817018</v>
      </c>
      <c r="L805">
        <f t="shared" si="1176"/>
        <v>1.4311642373097393</v>
      </c>
      <c r="M805">
        <f t="shared" si="1176"/>
        <v>1.4311639190637162</v>
      </c>
      <c r="N805">
        <f t="shared" si="1176"/>
        <v>1.4213374464039696</v>
      </c>
      <c r="O805">
        <f t="shared" si="1176"/>
        <v>1.4311639190637162</v>
      </c>
      <c r="P805">
        <f t="shared" si="1176"/>
        <v>1.4409903409006666</v>
      </c>
      <c r="Q805">
        <f t="shared" si="1176"/>
        <v>1.4311639190637162</v>
      </c>
      <c r="R805">
        <f t="shared" si="1176"/>
        <v>1.378815534412746</v>
      </c>
      <c r="S805">
        <f t="shared" si="1176"/>
        <v>1.3330105890679018</v>
      </c>
      <c r="T805">
        <f t="shared" si="1176"/>
        <v>1.4311639190637162</v>
      </c>
      <c r="U805">
        <f t="shared" si="1176"/>
        <v>1.4310905416844759</v>
      </c>
      <c r="V805">
        <f t="shared" si="1176"/>
        <v>1.4310905416844759</v>
      </c>
      <c r="W805">
        <f t="shared" si="1176"/>
        <v>1.4311639190637162</v>
      </c>
      <c r="X805">
        <f t="shared" si="1176"/>
        <v>1.4311639190637162</v>
      </c>
      <c r="Y805">
        <f t="shared" si="1176"/>
        <v>1.4311639190637162</v>
      </c>
      <c r="Z805">
        <f t="shared" si="1176"/>
        <v>1.4443265192087864</v>
      </c>
      <c r="AA805">
        <f t="shared" si="1176"/>
        <v>1.4315489280931528</v>
      </c>
      <c r="AB805">
        <f t="shared" si="1176"/>
        <v>1.4356247043096713</v>
      </c>
      <c r="AC805">
        <f t="shared" si="1176"/>
        <v>1.4311639190637162</v>
      </c>
      <c r="AD805">
        <f t="shared" si="1176"/>
        <v>1.4311620873442834</v>
      </c>
      <c r="AE805">
        <f t="shared" si="1176"/>
        <v>1.4778948615293819</v>
      </c>
      <c r="AF805">
        <f t="shared" si="1176"/>
        <v>1.431204300784102</v>
      </c>
      <c r="AG805">
        <f t="shared" si="1176"/>
        <v>1.4311824999045086</v>
      </c>
      <c r="AH805">
        <f t="shared" ref="AH805:BH805" si="1177">(0.2+0.02*ImprovedPoisons)*AH46/1.4*AH803+AH799</f>
        <v>1.4311639190637162</v>
      </c>
      <c r="AI805">
        <f t="shared" si="1177"/>
        <v>1.4311622784862403</v>
      </c>
      <c r="AJ805">
        <f t="shared" si="1177"/>
        <v>1.4311639190637162</v>
      </c>
      <c r="AK805">
        <f t="shared" si="1177"/>
        <v>1.4311622571809659</v>
      </c>
      <c r="AL805">
        <f t="shared" si="1177"/>
        <v>1.4311630226643488</v>
      </c>
      <c r="AM805">
        <f t="shared" si="1177"/>
        <v>1.43648707694115</v>
      </c>
      <c r="AN805">
        <f t="shared" si="1177"/>
        <v>1.431163253477705</v>
      </c>
      <c r="AO805">
        <f t="shared" si="1177"/>
        <v>1.4350154245845976</v>
      </c>
      <c r="AP805">
        <f t="shared" si="1177"/>
        <v>1.4311657693323938</v>
      </c>
      <c r="AQ805">
        <f t="shared" si="1177"/>
        <v>1.4519151843950875</v>
      </c>
      <c r="AR805">
        <f t="shared" si="1177"/>
        <v>1.4347786194755705</v>
      </c>
      <c r="AS805">
        <f t="shared" si="1177"/>
        <v>1.4312450118518476</v>
      </c>
      <c r="AT805">
        <f t="shared" si="1177"/>
        <v>1.4311639190637162</v>
      </c>
      <c r="AU805">
        <f t="shared" si="1177"/>
        <v>1.4311917582583136</v>
      </c>
      <c r="AV805">
        <f t="shared" si="1177"/>
        <v>1.4311954556701383</v>
      </c>
      <c r="AW805">
        <f t="shared" si="1177"/>
        <v>1.4311639190637162</v>
      </c>
      <c r="AX805">
        <f t="shared" si="1177"/>
        <v>1.4311639190637162</v>
      </c>
      <c r="AY805">
        <f t="shared" si="1177"/>
        <v>1.4311639190637162</v>
      </c>
      <c r="AZ805">
        <f t="shared" si="1177"/>
        <v>1.4484989990024966</v>
      </c>
      <c r="BA805">
        <f t="shared" si="1177"/>
        <v>1.4513881804861648</v>
      </c>
      <c r="BB805">
        <f t="shared" si="1177"/>
        <v>1.4311639190637162</v>
      </c>
      <c r="BC805">
        <f t="shared" si="1177"/>
        <v>1.4350072864510848</v>
      </c>
      <c r="BD805">
        <f t="shared" si="1177"/>
        <v>1.4355563306333992</v>
      </c>
      <c r="BE805">
        <f t="shared" si="1177"/>
        <v>1.4311639190637162</v>
      </c>
      <c r="BF805">
        <f t="shared" si="1177"/>
        <v>1.4311639190637162</v>
      </c>
      <c r="BG805">
        <f t="shared" si="1177"/>
        <v>1.4311639190637162</v>
      </c>
      <c r="BH805">
        <f t="shared" si="1177"/>
        <v>1.4311639190637162</v>
      </c>
    </row>
    <row r="806" spans="1:60" x14ac:dyDescent="0.25">
      <c r="A806" t="s">
        <v>727</v>
      </c>
      <c r="B806">
        <f t="shared" ref="B806:AG806" si="1178">B$146*(1+0.01*B788*(B$150-1))*B$88</f>
        <v>1.3317431330466789</v>
      </c>
      <c r="C806">
        <f t="shared" si="1178"/>
        <v>1.3317431330466789</v>
      </c>
      <c r="D806">
        <f t="shared" si="1178"/>
        <v>1.3317431330466789</v>
      </c>
      <c r="E806">
        <f t="shared" si="1178"/>
        <v>1.3319407366412055</v>
      </c>
      <c r="F806">
        <f t="shared" si="1178"/>
        <v>1.3317431330466789</v>
      </c>
      <c r="G806">
        <f t="shared" si="1178"/>
        <v>1.3312354540658018</v>
      </c>
      <c r="H806">
        <f t="shared" si="1178"/>
        <v>1.3312354540658018</v>
      </c>
      <c r="I806">
        <f t="shared" si="1178"/>
        <v>1.3317431330466789</v>
      </c>
      <c r="J806">
        <f t="shared" si="1178"/>
        <v>1.3317431330466789</v>
      </c>
      <c r="K806">
        <f t="shared" si="1178"/>
        <v>1.3317431330466789</v>
      </c>
      <c r="L806">
        <f t="shared" si="1178"/>
        <v>1.3317431330466789</v>
      </c>
      <c r="M806">
        <f t="shared" si="1178"/>
        <v>1.3317431330466789</v>
      </c>
      <c r="N806">
        <f t="shared" si="1178"/>
        <v>1.3317431330466789</v>
      </c>
      <c r="O806">
        <f t="shared" si="1178"/>
        <v>1.3317431330466789</v>
      </c>
      <c r="P806">
        <f t="shared" si="1178"/>
        <v>1.3317431330466789</v>
      </c>
      <c r="Q806">
        <f t="shared" si="1178"/>
        <v>1.3317431330466789</v>
      </c>
      <c r="R806">
        <f t="shared" si="1178"/>
        <v>1.3317431330466789</v>
      </c>
      <c r="S806">
        <f t="shared" si="1178"/>
        <v>1.3317431330466789</v>
      </c>
      <c r="T806">
        <f t="shared" si="1178"/>
        <v>1.3317431330466789</v>
      </c>
      <c r="U806">
        <f t="shared" si="1178"/>
        <v>1.3317431330466789</v>
      </c>
      <c r="V806">
        <f t="shared" si="1178"/>
        <v>1.3317431330466789</v>
      </c>
      <c r="W806">
        <f t="shared" si="1178"/>
        <v>1.3317431330466789</v>
      </c>
      <c r="X806">
        <f t="shared" si="1178"/>
        <v>1.3317431330466789</v>
      </c>
      <c r="Y806">
        <f t="shared" si="1178"/>
        <v>1.3317431330466789</v>
      </c>
      <c r="Z806">
        <f t="shared" si="1178"/>
        <v>1.3317431330466789</v>
      </c>
      <c r="AA806">
        <f t="shared" si="1178"/>
        <v>1.3317431330466789</v>
      </c>
      <c r="AB806">
        <f t="shared" si="1178"/>
        <v>1.3317431330466789</v>
      </c>
      <c r="AC806">
        <f t="shared" si="1178"/>
        <v>1.3317431330466789</v>
      </c>
      <c r="AD806">
        <f t="shared" si="1178"/>
        <v>1.3317431330466789</v>
      </c>
      <c r="AE806">
        <f t="shared" si="1178"/>
        <v>1.3317431330466789</v>
      </c>
      <c r="AF806">
        <f t="shared" si="1178"/>
        <v>1.3572512763271034</v>
      </c>
      <c r="AG806">
        <f t="shared" si="1178"/>
        <v>1.3317431330466789</v>
      </c>
      <c r="AH806">
        <f t="shared" ref="AH806:BH806" si="1179">AH$146*(1+0.01*AH788*(AH$150-1))*AH$88</f>
        <v>1.3317431330466789</v>
      </c>
      <c r="AI806">
        <f t="shared" si="1179"/>
        <v>1.3317431330466789</v>
      </c>
      <c r="AJ806">
        <f t="shared" si="1179"/>
        <v>1.3317431330466789</v>
      </c>
      <c r="AK806">
        <f t="shared" si="1179"/>
        <v>1.3317431330466789</v>
      </c>
      <c r="AL806">
        <f t="shared" si="1179"/>
        <v>1.3317431330466789</v>
      </c>
      <c r="AM806">
        <f t="shared" si="1179"/>
        <v>1.3317431330466789</v>
      </c>
      <c r="AN806">
        <f t="shared" si="1179"/>
        <v>1.3317431330466789</v>
      </c>
      <c r="AO806">
        <f t="shared" si="1179"/>
        <v>1.3317431330466789</v>
      </c>
      <c r="AP806">
        <f t="shared" si="1179"/>
        <v>1.3146994220577788</v>
      </c>
      <c r="AQ806">
        <f t="shared" si="1179"/>
        <v>1.3317431330466789</v>
      </c>
      <c r="AR806">
        <f t="shared" si="1179"/>
        <v>1.3317431330466789</v>
      </c>
      <c r="AS806">
        <f t="shared" si="1179"/>
        <v>1.3317431330466789</v>
      </c>
      <c r="AT806">
        <f t="shared" si="1179"/>
        <v>1.3317431330466789</v>
      </c>
      <c r="AU806">
        <f t="shared" si="1179"/>
        <v>1.3317431330466789</v>
      </c>
      <c r="AV806">
        <f t="shared" si="1179"/>
        <v>1.3317431330466789</v>
      </c>
      <c r="AW806">
        <f t="shared" si="1179"/>
        <v>1.3317431330466789</v>
      </c>
      <c r="AX806">
        <f t="shared" si="1179"/>
        <v>1.3317431330466789</v>
      </c>
      <c r="AY806">
        <f t="shared" si="1179"/>
        <v>1.3317431330466789</v>
      </c>
      <c r="AZ806">
        <f t="shared" si="1179"/>
        <v>1.3317431330466789</v>
      </c>
      <c r="BA806">
        <f t="shared" si="1179"/>
        <v>1.3317431330466789</v>
      </c>
      <c r="BB806">
        <f t="shared" si="1179"/>
        <v>1.3317431330466789</v>
      </c>
      <c r="BC806">
        <f t="shared" si="1179"/>
        <v>1.3317431330466789</v>
      </c>
      <c r="BD806">
        <f t="shared" si="1179"/>
        <v>1.3317431330466789</v>
      </c>
      <c r="BE806">
        <f t="shared" si="1179"/>
        <v>1.3317431330466789</v>
      </c>
      <c r="BF806">
        <f t="shared" si="1179"/>
        <v>1.3317431330466789</v>
      </c>
      <c r="BG806">
        <f t="shared" si="1179"/>
        <v>1.3317431330466789</v>
      </c>
      <c r="BH806">
        <f t="shared" si="1179"/>
        <v>1.3317431330466789</v>
      </c>
    </row>
    <row r="807" spans="1:60" x14ac:dyDescent="0.25">
      <c r="A807" t="s">
        <v>932</v>
      </c>
      <c r="B807">
        <f t="shared" ref="B807:AG807" si="1180">B806*B804*B801</f>
        <v>1484.40988908144</v>
      </c>
      <c r="C807">
        <f t="shared" si="1180"/>
        <v>1484.53779700986</v>
      </c>
      <c r="D807">
        <f t="shared" si="1180"/>
        <v>1484.525928728033</v>
      </c>
      <c r="E807">
        <f t="shared" si="1180"/>
        <v>1484.6305547226989</v>
      </c>
      <c r="F807">
        <f t="shared" si="1180"/>
        <v>1483.997705868476</v>
      </c>
      <c r="G807">
        <f t="shared" si="1180"/>
        <v>1483.4320541721493</v>
      </c>
      <c r="H807">
        <f t="shared" si="1180"/>
        <v>1483.3813265266117</v>
      </c>
      <c r="I807">
        <f t="shared" si="1180"/>
        <v>1483.9583572612432</v>
      </c>
      <c r="J807">
        <f t="shared" si="1180"/>
        <v>1484.7199978596482</v>
      </c>
      <c r="K807">
        <f t="shared" si="1180"/>
        <v>1484.4098737658705</v>
      </c>
      <c r="L807">
        <f t="shared" si="1180"/>
        <v>1484.4103268226736</v>
      </c>
      <c r="M807">
        <f t="shared" si="1180"/>
        <v>1484.4098917854881</v>
      </c>
      <c r="N807">
        <f t="shared" si="1180"/>
        <v>1470.9865843823518</v>
      </c>
      <c r="O807">
        <f t="shared" si="1180"/>
        <v>1484.4098917854881</v>
      </c>
      <c r="P807">
        <f t="shared" si="1180"/>
        <v>1497.8352322653864</v>
      </c>
      <c r="Q807">
        <f t="shared" si="1180"/>
        <v>1484.4098917854881</v>
      </c>
      <c r="R807">
        <f t="shared" si="1180"/>
        <v>1442.500750757441</v>
      </c>
      <c r="S807">
        <f t="shared" si="1180"/>
        <v>1405.8347887308551</v>
      </c>
      <c r="T807">
        <f t="shared" si="1180"/>
        <v>1484.4098917854881</v>
      </c>
      <c r="U807">
        <f t="shared" si="1180"/>
        <v>1484.3088180628906</v>
      </c>
      <c r="V807">
        <f t="shared" si="1180"/>
        <v>1484.3088180628906</v>
      </c>
      <c r="W807">
        <f t="shared" si="1180"/>
        <v>1484.4098917854881</v>
      </c>
      <c r="X807">
        <f t="shared" si="1180"/>
        <v>1484.4098917854881</v>
      </c>
      <c r="Y807">
        <f t="shared" si="1180"/>
        <v>1484.4098917854881</v>
      </c>
      <c r="Z807">
        <f t="shared" si="1180"/>
        <v>1502.4081607166513</v>
      </c>
      <c r="AA807">
        <f t="shared" si="1180"/>
        <v>1484.9404335054319</v>
      </c>
      <c r="AB807">
        <f t="shared" si="1180"/>
        <v>1490.5092149442496</v>
      </c>
      <c r="AC807">
        <f t="shared" si="1180"/>
        <v>1484.4098917854881</v>
      </c>
      <c r="AD807">
        <f t="shared" si="1180"/>
        <v>1484.4073878405991</v>
      </c>
      <c r="AE807">
        <f t="shared" si="1180"/>
        <v>1530.8761105202375</v>
      </c>
      <c r="AF807">
        <f t="shared" si="1180"/>
        <v>1512.897381030848</v>
      </c>
      <c r="AG807">
        <f t="shared" si="1180"/>
        <v>1496.9124337249009</v>
      </c>
      <c r="AH807">
        <f t="shared" ref="AH807:BH807" si="1181">AH806*AH804*AH801</f>
        <v>1511.1506762297702</v>
      </c>
      <c r="AI807">
        <f t="shared" si="1181"/>
        <v>1484.4076491311068</v>
      </c>
      <c r="AJ807">
        <f t="shared" si="1181"/>
        <v>1510.1093684243071</v>
      </c>
      <c r="AK807">
        <f t="shared" si="1181"/>
        <v>1484.40762000687</v>
      </c>
      <c r="AL807">
        <f t="shared" si="1181"/>
        <v>1457.539814887745</v>
      </c>
      <c r="AM807">
        <f t="shared" si="1181"/>
        <v>1498.7363236217454</v>
      </c>
      <c r="AN807">
        <f t="shared" si="1181"/>
        <v>1464.9767548430557</v>
      </c>
      <c r="AO807">
        <f t="shared" si="1181"/>
        <v>1494.7721616991039</v>
      </c>
      <c r="AP807">
        <f t="shared" si="1181"/>
        <v>1465.4148413751702</v>
      </c>
      <c r="AQ807">
        <f t="shared" si="1181"/>
        <v>1505.0130009328416</v>
      </c>
      <c r="AR807">
        <f t="shared" si="1181"/>
        <v>1489.3561547020763</v>
      </c>
      <c r="AS807">
        <f t="shared" si="1181"/>
        <v>1484.5215084335848</v>
      </c>
      <c r="AT807">
        <f t="shared" si="1181"/>
        <v>1495.6740312988329</v>
      </c>
      <c r="AU807">
        <f t="shared" si="1181"/>
        <v>1503.1638182026334</v>
      </c>
      <c r="AV807">
        <f t="shared" si="1181"/>
        <v>1505.6643931434601</v>
      </c>
      <c r="AW807">
        <f t="shared" si="1181"/>
        <v>1506.9863664035402</v>
      </c>
      <c r="AX807">
        <f t="shared" si="1181"/>
        <v>1442.8184839886096</v>
      </c>
      <c r="AY807">
        <f t="shared" si="1181"/>
        <v>1531.6728551910312</v>
      </c>
      <c r="AZ807">
        <f t="shared" si="1181"/>
        <v>1522.2823183539779</v>
      </c>
      <c r="BA807">
        <f t="shared" si="1181"/>
        <v>1528.6404402123671</v>
      </c>
      <c r="BB807">
        <f t="shared" si="1181"/>
        <v>1476.5071642215796</v>
      </c>
      <c r="BC807">
        <f t="shared" si="1181"/>
        <v>1491.66942819723</v>
      </c>
      <c r="BD807">
        <f t="shared" si="1181"/>
        <v>1492.7001459933629</v>
      </c>
      <c r="BE807">
        <f t="shared" si="1181"/>
        <v>1484.4098917854881</v>
      </c>
      <c r="BF807">
        <f t="shared" si="1181"/>
        <v>1484.4098917854881</v>
      </c>
      <c r="BG807">
        <f t="shared" si="1181"/>
        <v>1533.7146152101509</v>
      </c>
      <c r="BH807">
        <f t="shared" si="1181"/>
        <v>1540.0667574918555</v>
      </c>
    </row>
    <row r="808" spans="1:60" x14ac:dyDescent="0.25">
      <c r="A808" t="s">
        <v>933</v>
      </c>
      <c r="B808">
        <f t="shared" ref="B808:AG808" si="1182">B806*B805*B802</f>
        <v>2222.1912437890264</v>
      </c>
      <c r="C808">
        <f t="shared" si="1182"/>
        <v>2222.4225309958169</v>
      </c>
      <c r="D808">
        <f t="shared" si="1182"/>
        <v>2222.4012223903351</v>
      </c>
      <c r="E808">
        <f t="shared" si="1182"/>
        <v>2222.521453214365</v>
      </c>
      <c r="F808">
        <f t="shared" si="1182"/>
        <v>2221.544356082662</v>
      </c>
      <c r="G808">
        <f t="shared" si="1182"/>
        <v>2220.6975531126773</v>
      </c>
      <c r="H808">
        <f t="shared" si="1182"/>
        <v>2220.6318848632</v>
      </c>
      <c r="I808">
        <f t="shared" si="1182"/>
        <v>2221.4920013385131</v>
      </c>
      <c r="J808">
        <f t="shared" si="1182"/>
        <v>2222.6779920193644</v>
      </c>
      <c r="K808">
        <f t="shared" si="1182"/>
        <v>2222.191225858413</v>
      </c>
      <c r="L808">
        <f t="shared" si="1182"/>
        <v>2222.1917562717836</v>
      </c>
      <c r="M808">
        <f t="shared" si="1182"/>
        <v>2222.1912469547742</v>
      </c>
      <c r="N808">
        <f t="shared" si="1182"/>
        <v>2206.4810356608532</v>
      </c>
      <c r="O808">
        <f t="shared" si="1182"/>
        <v>2222.1912469547742</v>
      </c>
      <c r="P808">
        <f t="shared" si="1182"/>
        <v>2237.9033597889265</v>
      </c>
      <c r="Q808">
        <f t="shared" si="1182"/>
        <v>2222.1912469547742</v>
      </c>
      <c r="R808">
        <f t="shared" si="1182"/>
        <v>2140.6771502757811</v>
      </c>
      <c r="S808">
        <f t="shared" si="1182"/>
        <v>2069.3639936486629</v>
      </c>
      <c r="T808">
        <f t="shared" si="1182"/>
        <v>2222.1912469547742</v>
      </c>
      <c r="U808">
        <f t="shared" si="1182"/>
        <v>2222.07242482841</v>
      </c>
      <c r="V808">
        <f t="shared" si="1182"/>
        <v>2222.07242482841</v>
      </c>
      <c r="W808">
        <f t="shared" si="1182"/>
        <v>2222.1912469547742</v>
      </c>
      <c r="X808">
        <f t="shared" si="1182"/>
        <v>2222.1912469547742</v>
      </c>
      <c r="Y808">
        <f t="shared" si="1182"/>
        <v>2222.1912469547742</v>
      </c>
      <c r="Z808">
        <f t="shared" si="1182"/>
        <v>2243.2642380776997</v>
      </c>
      <c r="AA808">
        <f t="shared" si="1182"/>
        <v>2222.8150822405905</v>
      </c>
      <c r="AB808">
        <f t="shared" si="1182"/>
        <v>2229.3327543002251</v>
      </c>
      <c r="AC808">
        <f t="shared" si="1182"/>
        <v>2222.1912469547742</v>
      </c>
      <c r="AD808">
        <f t="shared" si="1182"/>
        <v>2222.1883154683333</v>
      </c>
      <c r="AE808">
        <f t="shared" si="1182"/>
        <v>2294.8760361132918</v>
      </c>
      <c r="AF808">
        <f t="shared" si="1182"/>
        <v>2264.8188924807318</v>
      </c>
      <c r="AG808">
        <f t="shared" si="1182"/>
        <v>2244.7991746850385</v>
      </c>
      <c r="AH808">
        <f t="shared" ref="AH808:BH808" si="1183">AH806*AH805*AH802</f>
        <v>2270.5805997157322</v>
      </c>
      <c r="AI808">
        <f t="shared" si="1183"/>
        <v>2222.1886213741527</v>
      </c>
      <c r="AJ808">
        <f t="shared" si="1183"/>
        <v>2268.6962791253518</v>
      </c>
      <c r="AK808">
        <f t="shared" si="1183"/>
        <v>2222.1885872769653</v>
      </c>
      <c r="AL808">
        <f t="shared" si="1183"/>
        <v>2173.5687041834844</v>
      </c>
      <c r="AM808">
        <f t="shared" si="1183"/>
        <v>2246.811707691113</v>
      </c>
      <c r="AN808">
        <f t="shared" si="1183"/>
        <v>2187.0261789294541</v>
      </c>
      <c r="AO808">
        <f t="shared" si="1183"/>
        <v>2239.9983392390959</v>
      </c>
      <c r="AP808">
        <f t="shared" si="1183"/>
        <v>2193.754462531258</v>
      </c>
      <c r="AQ808">
        <f t="shared" si="1183"/>
        <v>2254.4120705574105</v>
      </c>
      <c r="AR808">
        <f t="shared" si="1183"/>
        <v>2227.9851296533111</v>
      </c>
      <c r="AS808">
        <f t="shared" si="1183"/>
        <v>2222.3224094831339</v>
      </c>
      <c r="AT808">
        <f t="shared" si="1183"/>
        <v>2242.574509143496</v>
      </c>
      <c r="AU808">
        <f t="shared" si="1183"/>
        <v>2256.1033078567407</v>
      </c>
      <c r="AV808">
        <f t="shared" si="1183"/>
        <v>2260.624992657336</v>
      </c>
      <c r="AW808">
        <f t="shared" si="1183"/>
        <v>2263.0449846851693</v>
      </c>
      <c r="AX808">
        <f t="shared" si="1183"/>
        <v>2146.9286342254641</v>
      </c>
      <c r="AY808">
        <f t="shared" si="1183"/>
        <v>2307.7169432380815</v>
      </c>
      <c r="AZ808">
        <f t="shared" si="1183"/>
        <v>2286.507682461036</v>
      </c>
      <c r="BA808">
        <f t="shared" si="1183"/>
        <v>2297.3141218556952</v>
      </c>
      <c r="BB808">
        <f t="shared" si="1183"/>
        <v>2207.8906989412899</v>
      </c>
      <c r="BC808">
        <f t="shared" si="1183"/>
        <v>2231.9686239311854</v>
      </c>
      <c r="BD808">
        <f t="shared" si="1183"/>
        <v>2233.3534174074798</v>
      </c>
      <c r="BE808">
        <f t="shared" si="1183"/>
        <v>2222.1912469547742</v>
      </c>
      <c r="BF808">
        <f t="shared" si="1183"/>
        <v>2222.1912469547742</v>
      </c>
      <c r="BG808">
        <f t="shared" si="1183"/>
        <v>2311.4116533175206</v>
      </c>
      <c r="BH808">
        <f t="shared" si="1183"/>
        <v>2322.9063068979963</v>
      </c>
    </row>
    <row r="809" spans="1:60" x14ac:dyDescent="0.25">
      <c r="A809" t="s">
        <v>746</v>
      </c>
      <c r="B809">
        <f t="shared" ref="B809:AG809" si="1184">B811*0.5*B801+(1-B811)*(0.2+0.02*ImprovedPoisons)*B802</f>
        <v>326.45973150686314</v>
      </c>
      <c r="C809">
        <f t="shared" si="1184"/>
        <v>326.49366491603956</v>
      </c>
      <c r="D809">
        <f t="shared" si="1184"/>
        <v>326.49057835011848</v>
      </c>
      <c r="E809">
        <f t="shared" si="1184"/>
        <v>326.45973447462615</v>
      </c>
      <c r="F809">
        <f t="shared" si="1184"/>
        <v>326.45728382985021</v>
      </c>
      <c r="G809">
        <f t="shared" si="1184"/>
        <v>326.45728418276934</v>
      </c>
      <c r="H809">
        <f t="shared" si="1184"/>
        <v>326.45706813822432</v>
      </c>
      <c r="I809">
        <f t="shared" si="1184"/>
        <v>326.45712374377041</v>
      </c>
      <c r="J809">
        <f t="shared" si="1184"/>
        <v>326.46163458618133</v>
      </c>
      <c r="K809">
        <f t="shared" si="1184"/>
        <v>326.45973142839438</v>
      </c>
      <c r="L809">
        <f t="shared" si="1184"/>
        <v>326.45973374951438</v>
      </c>
      <c r="M809">
        <f t="shared" si="1184"/>
        <v>326.45973152071718</v>
      </c>
      <c r="N809">
        <f t="shared" si="1184"/>
        <v>326.39279726153313</v>
      </c>
      <c r="O809">
        <f t="shared" si="1184"/>
        <v>326.45973152071718</v>
      </c>
      <c r="P809">
        <f t="shared" si="1184"/>
        <v>326.52604186172374</v>
      </c>
      <c r="Q809">
        <f t="shared" si="1184"/>
        <v>326.45973152071718</v>
      </c>
      <c r="R809">
        <f t="shared" si="1184"/>
        <v>326.42436723911635</v>
      </c>
      <c r="S809">
        <f t="shared" si="1184"/>
        <v>326.39301357588545</v>
      </c>
      <c r="T809">
        <f t="shared" si="1184"/>
        <v>326.45973152071718</v>
      </c>
      <c r="U809">
        <f t="shared" si="1184"/>
        <v>326.45901340939247</v>
      </c>
      <c r="V809">
        <f t="shared" si="1184"/>
        <v>326.45901340939247</v>
      </c>
      <c r="W809">
        <f t="shared" si="1184"/>
        <v>326.45973152071718</v>
      </c>
      <c r="X809">
        <f t="shared" si="1184"/>
        <v>326.45973152071718</v>
      </c>
      <c r="Y809">
        <f t="shared" si="1184"/>
        <v>326.45973152071718</v>
      </c>
      <c r="Z809">
        <f t="shared" si="1184"/>
        <v>326.55219911394067</v>
      </c>
      <c r="AA809">
        <f t="shared" si="1184"/>
        <v>326.46355388104871</v>
      </c>
      <c r="AB809">
        <f t="shared" si="1184"/>
        <v>326.49124432602451</v>
      </c>
      <c r="AC809">
        <f t="shared" si="1184"/>
        <v>326.45973152071718</v>
      </c>
      <c r="AD809">
        <f t="shared" si="1184"/>
        <v>326.45971868876387</v>
      </c>
      <c r="AE809">
        <f t="shared" si="1184"/>
        <v>326.47750065401794</v>
      </c>
      <c r="AF809">
        <f t="shared" si="1184"/>
        <v>326.45973152071718</v>
      </c>
      <c r="AG809">
        <f t="shared" si="1184"/>
        <v>329.77675642289364</v>
      </c>
      <c r="AH809">
        <f t="shared" ref="AH809:BH809" si="1185">AH811*0.5*AH801+(1-AH811)*(0.2+0.02*ImprovedPoisons)*AH802</f>
        <v>333.56855940960907</v>
      </c>
      <c r="AI809">
        <f t="shared" si="1185"/>
        <v>326.45972002808105</v>
      </c>
      <c r="AJ809">
        <f t="shared" si="1185"/>
        <v>333.29173589368645</v>
      </c>
      <c r="AK809">
        <f t="shared" si="1185"/>
        <v>326.45971987879994</v>
      </c>
      <c r="AL809">
        <f t="shared" si="1185"/>
        <v>319.31684593947796</v>
      </c>
      <c r="AM809">
        <f t="shared" si="1185"/>
        <v>328.85353919009549</v>
      </c>
      <c r="AN809">
        <f t="shared" si="1185"/>
        <v>321.29381853464434</v>
      </c>
      <c r="AO809">
        <f t="shared" si="1185"/>
        <v>328.1925304210481</v>
      </c>
      <c r="AP809">
        <f t="shared" si="1185"/>
        <v>326.45974447601213</v>
      </c>
      <c r="AQ809">
        <f t="shared" si="1185"/>
        <v>326.45973152071718</v>
      </c>
      <c r="AR809">
        <f t="shared" si="1185"/>
        <v>326.48629595984204</v>
      </c>
      <c r="AS809">
        <f t="shared" si="1185"/>
        <v>326.46050252138053</v>
      </c>
      <c r="AT809">
        <f t="shared" si="1185"/>
        <v>329.45421469617082</v>
      </c>
      <c r="AU809">
        <f t="shared" si="1185"/>
        <v>331.43526887398184</v>
      </c>
      <c r="AV809">
        <f t="shared" si="1185"/>
        <v>332.0986738544172</v>
      </c>
      <c r="AW809">
        <f t="shared" si="1185"/>
        <v>332.46151029172046</v>
      </c>
      <c r="AX809">
        <f t="shared" si="1185"/>
        <v>315.40298184679568</v>
      </c>
      <c r="AY809">
        <f t="shared" si="1185"/>
        <v>339.02421978653706</v>
      </c>
      <c r="AZ809">
        <f t="shared" si="1185"/>
        <v>331.88836738858583</v>
      </c>
      <c r="BA809">
        <f t="shared" si="1185"/>
        <v>332.79314003323066</v>
      </c>
      <c r="BB809">
        <f t="shared" si="1185"/>
        <v>324.35885335756223</v>
      </c>
      <c r="BC809">
        <f t="shared" si="1185"/>
        <v>327.01791419986466</v>
      </c>
      <c r="BD809">
        <f t="shared" si="1185"/>
        <v>327.09565868753646</v>
      </c>
      <c r="BE809">
        <f t="shared" si="1185"/>
        <v>326.45973152071718</v>
      </c>
      <c r="BF809">
        <f t="shared" si="1185"/>
        <v>326.45973152071718</v>
      </c>
      <c r="BG809">
        <f t="shared" si="1185"/>
        <v>339.56700567962042</v>
      </c>
      <c r="BH809">
        <f t="shared" si="1185"/>
        <v>341.25567290254656</v>
      </c>
    </row>
    <row r="810" spans="1:60" x14ac:dyDescent="0.25">
      <c r="A810" t="s">
        <v>747</v>
      </c>
      <c r="B810">
        <f t="shared" ref="B810:AG810" si="1186">B$46/1.4*B806*B809</f>
        <v>807.41236763669406</v>
      </c>
      <c r="C810">
        <f t="shared" si="1186"/>
        <v>807.49629300818992</v>
      </c>
      <c r="D810">
        <f t="shared" si="1186"/>
        <v>807.48865919838829</v>
      </c>
      <c r="E810">
        <f t="shared" si="1186"/>
        <v>807.53217855110529</v>
      </c>
      <c r="F810">
        <f t="shared" si="1186"/>
        <v>807.40631395073694</v>
      </c>
      <c r="G810">
        <f t="shared" si="1186"/>
        <v>807.09852032111246</v>
      </c>
      <c r="H810">
        <f t="shared" si="1186"/>
        <v>807.09798619539049</v>
      </c>
      <c r="I810">
        <f t="shared" si="1186"/>
        <v>807.4059180198816</v>
      </c>
      <c r="J810">
        <f t="shared" si="1186"/>
        <v>807.41707440334801</v>
      </c>
      <c r="K810">
        <f t="shared" si="1186"/>
        <v>807.41236744262221</v>
      </c>
      <c r="L810">
        <f t="shared" si="1186"/>
        <v>807.41237318330275</v>
      </c>
      <c r="M810">
        <f t="shared" si="1186"/>
        <v>807.41236767095847</v>
      </c>
      <c r="N810">
        <f t="shared" si="1186"/>
        <v>776.19886862311375</v>
      </c>
      <c r="O810">
        <f t="shared" si="1186"/>
        <v>807.41236767095847</v>
      </c>
      <c r="P810">
        <f t="shared" si="1186"/>
        <v>838.63699844836447</v>
      </c>
      <c r="Q810">
        <f t="shared" si="1186"/>
        <v>807.41236767095847</v>
      </c>
      <c r="R810">
        <f t="shared" si="1186"/>
        <v>807.32490341248683</v>
      </c>
      <c r="S810">
        <f t="shared" si="1186"/>
        <v>807.24735836475156</v>
      </c>
      <c r="T810">
        <f t="shared" si="1186"/>
        <v>807.41236767095847</v>
      </c>
      <c r="U810">
        <f t="shared" si="1186"/>
        <v>807.4105916112826</v>
      </c>
      <c r="V810">
        <f t="shared" si="1186"/>
        <v>807.4105916112826</v>
      </c>
      <c r="W810">
        <f t="shared" si="1186"/>
        <v>807.41236767095847</v>
      </c>
      <c r="X810">
        <f t="shared" si="1186"/>
        <v>807.41236767095847</v>
      </c>
      <c r="Y810">
        <f t="shared" si="1186"/>
        <v>807.41236767095847</v>
      </c>
      <c r="Z810">
        <f t="shared" si="1186"/>
        <v>807.64106196666728</v>
      </c>
      <c r="AA810">
        <f t="shared" si="1186"/>
        <v>807.42182127490219</v>
      </c>
      <c r="AB810">
        <f t="shared" si="1186"/>
        <v>807.49030631480468</v>
      </c>
      <c r="AC810">
        <f t="shared" si="1186"/>
        <v>807.41236767095847</v>
      </c>
      <c r="AD810">
        <f t="shared" si="1186"/>
        <v>807.41233593449351</v>
      </c>
      <c r="AE810">
        <f t="shared" si="1186"/>
        <v>807.45631495328632</v>
      </c>
      <c r="AF810">
        <f t="shared" si="1186"/>
        <v>822.87750494095155</v>
      </c>
      <c r="AG810">
        <f t="shared" si="1186"/>
        <v>815.61615720853536</v>
      </c>
      <c r="AH810">
        <f t="shared" ref="AH810:BH810" si="1187">AH$46/1.4*AH806*AH809</f>
        <v>824.99418558889454</v>
      </c>
      <c r="AI810">
        <f t="shared" si="1187"/>
        <v>807.41233924694268</v>
      </c>
      <c r="AJ810">
        <f t="shared" si="1187"/>
        <v>824.30953535844515</v>
      </c>
      <c r="AK810">
        <f t="shared" si="1187"/>
        <v>807.41233887773512</v>
      </c>
      <c r="AL810">
        <f t="shared" si="1187"/>
        <v>789.74631699975919</v>
      </c>
      <c r="AM810">
        <f t="shared" si="1187"/>
        <v>813.33282196122661</v>
      </c>
      <c r="AN810">
        <f t="shared" si="1187"/>
        <v>794.63583925859427</v>
      </c>
      <c r="AO810">
        <f t="shared" si="1187"/>
        <v>811.6979904529677</v>
      </c>
      <c r="AP810">
        <f t="shared" si="1187"/>
        <v>797.0790980058091</v>
      </c>
      <c r="AQ810">
        <f t="shared" si="1187"/>
        <v>807.41236767095847</v>
      </c>
      <c r="AR810">
        <f t="shared" si="1187"/>
        <v>807.47806783124997</v>
      </c>
      <c r="AS810">
        <f t="shared" si="1187"/>
        <v>807.41427453851657</v>
      </c>
      <c r="AT810">
        <f t="shared" si="1187"/>
        <v>814.81843499626484</v>
      </c>
      <c r="AU810">
        <f t="shared" si="1187"/>
        <v>819.71805197732374</v>
      </c>
      <c r="AV810">
        <f t="shared" si="1187"/>
        <v>821.35880988483927</v>
      </c>
      <c r="AW810">
        <f t="shared" si="1187"/>
        <v>822.25619047617795</v>
      </c>
      <c r="AX810">
        <f t="shared" si="1187"/>
        <v>780.0664025457022</v>
      </c>
      <c r="AY810">
        <f t="shared" si="1187"/>
        <v>838.48732804056783</v>
      </c>
      <c r="AZ810">
        <f t="shared" si="1187"/>
        <v>820.83867210024198</v>
      </c>
      <c r="BA810">
        <f t="shared" si="1187"/>
        <v>823.07638950512273</v>
      </c>
      <c r="BB810">
        <f t="shared" si="1187"/>
        <v>802.21639754625255</v>
      </c>
      <c r="BC810">
        <f t="shared" si="1187"/>
        <v>808.79288586370467</v>
      </c>
      <c r="BD810">
        <f t="shared" si="1187"/>
        <v>808.98516642637014</v>
      </c>
      <c r="BE810">
        <f t="shared" si="1187"/>
        <v>807.41236767095847</v>
      </c>
      <c r="BF810">
        <f t="shared" si="1187"/>
        <v>807.41236767095847</v>
      </c>
      <c r="BG810">
        <f t="shared" si="1187"/>
        <v>839.82976632853479</v>
      </c>
      <c r="BH810">
        <f t="shared" si="1187"/>
        <v>844.00624100221023</v>
      </c>
    </row>
    <row r="811" spans="1:60" x14ac:dyDescent="0.25">
      <c r="A811" t="s">
        <v>934</v>
      </c>
      <c r="B811">
        <f>IF(ForceWP=1,1,IF(B807&gt;B808,1,0))</f>
        <v>0</v>
      </c>
      <c r="C811">
        <f>IF(ForceWP=1,1,IF(C807&gt;C808,1,0))</f>
        <v>0</v>
      </c>
      <c r="D811">
        <f>IF(ForceWP=1,1,IF(D807&gt;D808,1,0))</f>
        <v>0</v>
      </c>
      <c r="E811">
        <f>IF(ForceWP=1,1,IF(E807&gt;E808,1,0))</f>
        <v>0</v>
      </c>
      <c r="F811">
        <f>IF(ForceWP=1,1,IF(F807&gt;F808,1,0))</f>
        <v>0</v>
      </c>
      <c r="G811">
        <f>IF(ForceWP=1,1,IF(G807&gt;G808,1,0))</f>
        <v>0</v>
      </c>
      <c r="H811">
        <f>IF(ForceWP=1,1,IF(H807&gt;H808,1,0))</f>
        <v>0</v>
      </c>
      <c r="I811">
        <f>IF(ForceWP=1,1,IF(I807&gt;I808,1,0))</f>
        <v>0</v>
      </c>
      <c r="J811">
        <f>IF(ForceWP=1,1,IF(J807&gt;J808,1,0))</f>
        <v>0</v>
      </c>
      <c r="K811">
        <f>IF(ForceWP=1,1,IF(K807&gt;K808,1,0))</f>
        <v>0</v>
      </c>
      <c r="L811">
        <f>IF(ForceWP=1,1,IF(L807&gt;L808,1,0))</f>
        <v>0</v>
      </c>
      <c r="M811">
        <f>IF(ForceWP=1,1,IF(M807&gt;M808,1,0))</f>
        <v>0</v>
      </c>
      <c r="N811">
        <f>IF(ForceWP=1,1,IF(N807&gt;N808,1,0))</f>
        <v>0</v>
      </c>
      <c r="O811">
        <f>IF(ForceWP=1,1,IF(O807&gt;O808,1,0))</f>
        <v>0</v>
      </c>
      <c r="P811">
        <f>IF(ForceWP=1,1,IF(P807&gt;P808,1,0))</f>
        <v>0</v>
      </c>
      <c r="Q811">
        <f>IF(ForceWP=1,1,IF(Q807&gt;Q808,1,0))</f>
        <v>0</v>
      </c>
      <c r="R811">
        <f>IF(ForceWP=1,1,IF(R807&gt;R808,1,0))</f>
        <v>0</v>
      </c>
      <c r="S811">
        <f>IF(ForceWP=1,1,IF(S807&gt;S808,1,0))</f>
        <v>0</v>
      </c>
      <c r="T811">
        <f>IF(ForceWP=1,1,IF(T807&gt;T808,1,0))</f>
        <v>0</v>
      </c>
      <c r="U811">
        <f>IF(ForceWP=1,1,IF(U807&gt;U808,1,0))</f>
        <v>0</v>
      </c>
      <c r="V811">
        <f>IF(ForceWP=1,1,IF(V807&gt;V808,1,0))</f>
        <v>0</v>
      </c>
      <c r="W811">
        <f>IF(ForceWP=1,1,IF(W807&gt;W808,1,0))</f>
        <v>0</v>
      </c>
      <c r="X811">
        <f>IF(ForceWP=1,1,IF(X807&gt;X808,1,0))</f>
        <v>0</v>
      </c>
      <c r="Y811">
        <f>IF(ForceWP=1,1,IF(Y807&gt;Y808,1,0))</f>
        <v>0</v>
      </c>
      <c r="Z811">
        <f>IF(ForceWP=1,1,IF(Z807&gt;Z808,1,0))</f>
        <v>0</v>
      </c>
      <c r="AA811">
        <f>IF(ForceWP=1,1,IF(AA807&gt;AA808,1,0))</f>
        <v>0</v>
      </c>
      <c r="AB811">
        <f>IF(ForceWP=1,1,IF(AB807&gt;AB808,1,0))</f>
        <v>0</v>
      </c>
      <c r="AC811">
        <f>IF(ForceWP=1,1,IF(AC807&gt;AC808,1,0))</f>
        <v>0</v>
      </c>
      <c r="AD811">
        <f>IF(ForceWP=1,1,IF(AD807&gt;AD808,1,0))</f>
        <v>0</v>
      </c>
      <c r="AE811">
        <f>IF(ForceWP=1,1,IF(AE807&gt;AE808,1,0))</f>
        <v>0</v>
      </c>
      <c r="AF811">
        <f>IF(ForceWP=1,1,IF(AF807&gt;AF808,1,0))</f>
        <v>0</v>
      </c>
      <c r="AG811">
        <f>IF(ForceWP=1,1,IF(AG807&gt;AG808,1,0))</f>
        <v>0</v>
      </c>
      <c r="AH811">
        <f>IF(ForceWP=1,1,IF(AH807&gt;AH808,1,0))</f>
        <v>0</v>
      </c>
      <c r="AI811">
        <f>IF(ForceWP=1,1,IF(AI807&gt;AI808,1,0))</f>
        <v>0</v>
      </c>
      <c r="AJ811">
        <f>IF(ForceWP=1,1,IF(AJ807&gt;AJ808,1,0))</f>
        <v>0</v>
      </c>
      <c r="AK811">
        <f>IF(ForceWP=1,1,IF(AK807&gt;AK808,1,0))</f>
        <v>0</v>
      </c>
      <c r="AL811">
        <f>IF(ForceWP=1,1,IF(AL807&gt;AL808,1,0))</f>
        <v>0</v>
      </c>
      <c r="AM811">
        <f>IF(ForceWP=1,1,IF(AM807&gt;AM808,1,0))</f>
        <v>0</v>
      </c>
      <c r="AN811">
        <f>IF(ForceWP=1,1,IF(AN807&gt;AN808,1,0))</f>
        <v>0</v>
      </c>
      <c r="AO811">
        <f>IF(ForceWP=1,1,IF(AO807&gt;AO808,1,0))</f>
        <v>0</v>
      </c>
      <c r="AP811">
        <f>IF(ForceWP=1,1,IF(AP807&gt;AP808,1,0))</f>
        <v>0</v>
      </c>
      <c r="AQ811">
        <f>IF(ForceWP=1,1,IF(AQ807&gt;AQ808,1,0))</f>
        <v>0</v>
      </c>
      <c r="AR811">
        <f>IF(ForceWP=1,1,IF(AR807&gt;AR808,1,0))</f>
        <v>0</v>
      </c>
      <c r="AS811">
        <f>IF(ForceWP=1,1,IF(AS807&gt;AS808,1,0))</f>
        <v>0</v>
      </c>
      <c r="AT811">
        <f>IF(ForceWP=1,1,IF(AT807&gt;AT808,1,0))</f>
        <v>0</v>
      </c>
      <c r="AU811">
        <f>IF(ForceWP=1,1,IF(AU807&gt;AU808,1,0))</f>
        <v>0</v>
      </c>
      <c r="AV811">
        <f>IF(ForceWP=1,1,IF(AV807&gt;AV808,1,0))</f>
        <v>0</v>
      </c>
      <c r="AW811">
        <f>IF(ForceWP=1,1,IF(AW807&gt;AW808,1,0))</f>
        <v>0</v>
      </c>
      <c r="AX811">
        <f>IF(ForceWP=1,1,IF(AX807&gt;AX808,1,0))</f>
        <v>0</v>
      </c>
      <c r="AY811">
        <f>IF(ForceWP=1,1,IF(AY807&gt;AY808,1,0))</f>
        <v>0</v>
      </c>
      <c r="AZ811">
        <f>IF(ForceWP=1,1,IF(AZ807&gt;AZ808,1,0))</f>
        <v>0</v>
      </c>
      <c r="BA811">
        <f>IF(ForceWP=1,1,IF(BA807&gt;BA808,1,0))</f>
        <v>0</v>
      </c>
      <c r="BB811">
        <f>IF(ForceWP=1,1,IF(BB807&gt;BB808,1,0))</f>
        <v>0</v>
      </c>
      <c r="BC811">
        <f>IF(ForceWP=1,1,IF(BC807&gt;BC808,1,0))</f>
        <v>0</v>
      </c>
      <c r="BD811">
        <f>IF(ForceWP=1,1,IF(BD807&gt;BD808,1,0))</f>
        <v>0</v>
      </c>
      <c r="BE811">
        <f>IF(ForceWP=1,1,IF(BE807&gt;BE808,1,0))</f>
        <v>0</v>
      </c>
      <c r="BF811">
        <f>IF(ForceWP=1,1,IF(BF807&gt;BF808,1,0))</f>
        <v>0</v>
      </c>
      <c r="BG811">
        <f>IF(ForceWP=1,1,IF(BG807&gt;BG808,1,0))</f>
        <v>0</v>
      </c>
      <c r="BH811">
        <f>IF(ForceWP=1,1,IF(BH807&gt;BH808,1,0))</f>
        <v>0</v>
      </c>
    </row>
    <row r="813" spans="1:60" x14ac:dyDescent="0.25">
      <c r="A813" t="s">
        <v>748</v>
      </c>
      <c r="B813">
        <f t="shared" ref="B813:AG813" si="1188">B797+B810*B84</f>
        <v>3469.1589793362164</v>
      </c>
      <c r="C813">
        <f t="shared" si="1188"/>
        <v>3469.8502656146084</v>
      </c>
      <c r="D813">
        <f t="shared" si="1188"/>
        <v>3469.5102410833138</v>
      </c>
      <c r="E813">
        <f t="shared" si="1188"/>
        <v>3469.7723409832161</v>
      </c>
      <c r="F813">
        <f t="shared" si="1188"/>
        <v>3468.4064079117616</v>
      </c>
      <c r="G813">
        <f t="shared" si="1188"/>
        <v>3468.1232466057108</v>
      </c>
      <c r="H813">
        <f t="shared" si="1188"/>
        <v>3468.1207871410757</v>
      </c>
      <c r="I813">
        <f t="shared" si="1188"/>
        <v>3468.4045853429443</v>
      </c>
      <c r="J813">
        <f t="shared" si="1188"/>
        <v>3469.180650239804</v>
      </c>
      <c r="K813">
        <f t="shared" si="1188"/>
        <v>3469.8656418093924</v>
      </c>
      <c r="L813">
        <f t="shared" si="1188"/>
        <v>3472.5984449351477</v>
      </c>
      <c r="M813">
        <f t="shared" si="1188"/>
        <v>3469.1589794939764</v>
      </c>
      <c r="N813">
        <f t="shared" si="1188"/>
        <v>3334.9969039552011</v>
      </c>
      <c r="O813">
        <f t="shared" si="1188"/>
        <v>3469.1589794939764</v>
      </c>
      <c r="P813">
        <f t="shared" si="1188"/>
        <v>3603.3723077622426</v>
      </c>
      <c r="Q813">
        <f t="shared" si="1188"/>
        <v>3469.1589794939764</v>
      </c>
      <c r="R813">
        <f t="shared" si="1188"/>
        <v>3468.7562763960573</v>
      </c>
      <c r="S813">
        <f t="shared" si="1188"/>
        <v>3468.399243346249</v>
      </c>
      <c r="T813">
        <f t="shared" si="1188"/>
        <v>3469.1589794939764</v>
      </c>
      <c r="U813">
        <f t="shared" si="1188"/>
        <v>3353.6804893352828</v>
      </c>
      <c r="V813">
        <f t="shared" si="1188"/>
        <v>3353.6804893352828</v>
      </c>
      <c r="W813">
        <f t="shared" si="1188"/>
        <v>3469.1589794939764</v>
      </c>
      <c r="X813">
        <f t="shared" si="1188"/>
        <v>3469.1589794939764</v>
      </c>
      <c r="Y813">
        <f t="shared" si="1188"/>
        <v>3469.1589794939764</v>
      </c>
      <c r="Z813">
        <f t="shared" si="1188"/>
        <v>3470.2119341861876</v>
      </c>
      <c r="AA813">
        <f t="shared" si="1188"/>
        <v>3469.2025057944466</v>
      </c>
      <c r="AB813">
        <f t="shared" si="1188"/>
        <v>3469.5178247397143</v>
      </c>
      <c r="AC813">
        <f t="shared" si="1188"/>
        <v>3469.1589794939764</v>
      </c>
      <c r="AD813">
        <f t="shared" si="1188"/>
        <v>3587.4158382588516</v>
      </c>
      <c r="AE813">
        <f t="shared" si="1188"/>
        <v>3469.3613216511944</v>
      </c>
      <c r="AF813">
        <f t="shared" si="1188"/>
        <v>3524.4488765331121</v>
      </c>
      <c r="AG813">
        <f t="shared" si="1188"/>
        <v>3537.0615793407978</v>
      </c>
      <c r="AH813">
        <f t="shared" ref="AH813:BH813" si="1189">AH797+AH810*AH84</f>
        <v>3550.1092175263825</v>
      </c>
      <c r="AI813">
        <f t="shared" si="1189"/>
        <v>3574.8125881304977</v>
      </c>
      <c r="AJ813">
        <f t="shared" si="1189"/>
        <v>3546.9569496902286</v>
      </c>
      <c r="AK813">
        <f t="shared" si="1189"/>
        <v>3576.2142649213292</v>
      </c>
      <c r="AL813">
        <f t="shared" si="1189"/>
        <v>3387.8209168658086</v>
      </c>
      <c r="AM813">
        <f t="shared" si="1189"/>
        <v>3517.805253789139</v>
      </c>
      <c r="AN813">
        <f t="shared" si="1189"/>
        <v>3410.3332641421207</v>
      </c>
      <c r="AO813">
        <f t="shared" si="1189"/>
        <v>3504.3314599663067</v>
      </c>
      <c r="AP813">
        <f t="shared" si="1189"/>
        <v>3392.3251445821898</v>
      </c>
      <c r="AQ813">
        <f t="shared" si="1189"/>
        <v>3469.1589794939764</v>
      </c>
      <c r="AR813">
        <f t="shared" si="1189"/>
        <v>3469.4614762914744</v>
      </c>
      <c r="AS813">
        <f t="shared" si="1189"/>
        <v>3469.1677590970558</v>
      </c>
      <c r="AT813">
        <f t="shared" si="1189"/>
        <v>3503.2580081419737</v>
      </c>
      <c r="AU813">
        <f t="shared" si="1189"/>
        <v>3571.2606575982622</v>
      </c>
      <c r="AV813">
        <f t="shared" si="1189"/>
        <v>3584.9865408569376</v>
      </c>
      <c r="AW813">
        <f t="shared" si="1189"/>
        <v>3537.5029354490398</v>
      </c>
      <c r="AX813">
        <f t="shared" si="1189"/>
        <v>3343.2526371323547</v>
      </c>
      <c r="AY813">
        <f t="shared" si="1189"/>
        <v>3612.2343685412734</v>
      </c>
      <c r="AZ813">
        <f t="shared" si="1189"/>
        <v>3548.596277533371</v>
      </c>
      <c r="BA813">
        <f t="shared" si="1189"/>
        <v>3560.0865222081484</v>
      </c>
      <c r="BB813">
        <f t="shared" si="1189"/>
        <v>3445.2356843963116</v>
      </c>
      <c r="BC813">
        <f t="shared" si="1189"/>
        <v>3475.5151638676562</v>
      </c>
      <c r="BD813">
        <f t="shared" si="1189"/>
        <v>3476.4004623839664</v>
      </c>
      <c r="BE813">
        <f t="shared" si="1189"/>
        <v>3469.1589794939764</v>
      </c>
      <c r="BF813">
        <f t="shared" si="1189"/>
        <v>3469.1589794939764</v>
      </c>
      <c r="BG813">
        <f t="shared" si="1189"/>
        <v>3618.415225348117</v>
      </c>
      <c r="BH813">
        <f t="shared" si="1189"/>
        <v>3637.6445576360729</v>
      </c>
    </row>
    <row r="814" spans="1:60" x14ac:dyDescent="0.25">
      <c r="A814" t="s">
        <v>749</v>
      </c>
      <c r="B814">
        <f t="shared" ref="B814:AG814" si="1190">B810+B$52*0.01*SwordSpec*B813</f>
        <v>807.41236763669406</v>
      </c>
      <c r="C814">
        <f t="shared" si="1190"/>
        <v>807.49629300818992</v>
      </c>
      <c r="D814">
        <f t="shared" si="1190"/>
        <v>807.48865919838829</v>
      </c>
      <c r="E814">
        <f t="shared" si="1190"/>
        <v>807.53217855110529</v>
      </c>
      <c r="F814">
        <f t="shared" si="1190"/>
        <v>807.40631395073694</v>
      </c>
      <c r="G814">
        <f t="shared" si="1190"/>
        <v>807.09852032111246</v>
      </c>
      <c r="H814">
        <f t="shared" si="1190"/>
        <v>807.09798619539049</v>
      </c>
      <c r="I814">
        <f t="shared" si="1190"/>
        <v>807.4059180198816</v>
      </c>
      <c r="J814">
        <f t="shared" si="1190"/>
        <v>807.41707440334801</v>
      </c>
      <c r="K814">
        <f t="shared" si="1190"/>
        <v>807.41236744262221</v>
      </c>
      <c r="L814">
        <f t="shared" si="1190"/>
        <v>807.41237318330275</v>
      </c>
      <c r="M814">
        <f t="shared" si="1190"/>
        <v>807.41236767095847</v>
      </c>
      <c r="N814">
        <f t="shared" si="1190"/>
        <v>776.19886862311375</v>
      </c>
      <c r="O814">
        <f t="shared" si="1190"/>
        <v>807.41236767095847</v>
      </c>
      <c r="P814">
        <f t="shared" si="1190"/>
        <v>838.63699844836447</v>
      </c>
      <c r="Q814">
        <f t="shared" si="1190"/>
        <v>807.41236767095847</v>
      </c>
      <c r="R814">
        <f t="shared" si="1190"/>
        <v>807.32490341248683</v>
      </c>
      <c r="S814">
        <f t="shared" si="1190"/>
        <v>807.24735836475156</v>
      </c>
      <c r="T814">
        <f t="shared" si="1190"/>
        <v>807.41236767095847</v>
      </c>
      <c r="U814">
        <f t="shared" si="1190"/>
        <v>807.4105916112826</v>
      </c>
      <c r="V814">
        <f t="shared" si="1190"/>
        <v>807.4105916112826</v>
      </c>
      <c r="W814">
        <f t="shared" si="1190"/>
        <v>807.41236767095847</v>
      </c>
      <c r="X814">
        <f t="shared" si="1190"/>
        <v>807.41236767095847</v>
      </c>
      <c r="Y814">
        <f t="shared" si="1190"/>
        <v>807.41236767095847</v>
      </c>
      <c r="Z814">
        <f t="shared" si="1190"/>
        <v>807.64106196666728</v>
      </c>
      <c r="AA814">
        <f t="shared" si="1190"/>
        <v>807.42182127490219</v>
      </c>
      <c r="AB814">
        <f t="shared" si="1190"/>
        <v>807.49030631480468</v>
      </c>
      <c r="AC814">
        <f t="shared" si="1190"/>
        <v>807.41236767095847</v>
      </c>
      <c r="AD814">
        <f t="shared" si="1190"/>
        <v>807.41233593449351</v>
      </c>
      <c r="AE814">
        <f t="shared" si="1190"/>
        <v>807.45631495328632</v>
      </c>
      <c r="AF814">
        <f t="shared" si="1190"/>
        <v>822.87750494095155</v>
      </c>
      <c r="AG814">
        <f t="shared" si="1190"/>
        <v>815.61615720853536</v>
      </c>
      <c r="AH814">
        <f t="shared" ref="AH814:BH814" si="1191">AH810+AH$52*0.01*SwordSpec*AH813</f>
        <v>824.99418558889454</v>
      </c>
      <c r="AI814">
        <f t="shared" si="1191"/>
        <v>807.41233924694268</v>
      </c>
      <c r="AJ814">
        <f t="shared" si="1191"/>
        <v>824.30953535844515</v>
      </c>
      <c r="AK814">
        <f t="shared" si="1191"/>
        <v>807.41233887773512</v>
      </c>
      <c r="AL814">
        <f t="shared" si="1191"/>
        <v>789.74631699975919</v>
      </c>
      <c r="AM814">
        <f t="shared" si="1191"/>
        <v>813.33282196122661</v>
      </c>
      <c r="AN814">
        <f t="shared" si="1191"/>
        <v>794.63583925859427</v>
      </c>
      <c r="AO814">
        <f t="shared" si="1191"/>
        <v>811.6979904529677</v>
      </c>
      <c r="AP814">
        <f t="shared" si="1191"/>
        <v>797.0790980058091</v>
      </c>
      <c r="AQ814">
        <f t="shared" si="1191"/>
        <v>807.41236767095847</v>
      </c>
      <c r="AR814">
        <f t="shared" si="1191"/>
        <v>807.47806783124997</v>
      </c>
      <c r="AS814">
        <f t="shared" si="1191"/>
        <v>807.41427453851657</v>
      </c>
      <c r="AT814">
        <f t="shared" si="1191"/>
        <v>814.81843499626484</v>
      </c>
      <c r="AU814">
        <f t="shared" si="1191"/>
        <v>819.71805197732374</v>
      </c>
      <c r="AV814">
        <f t="shared" si="1191"/>
        <v>821.35880988483927</v>
      </c>
      <c r="AW814">
        <f t="shared" si="1191"/>
        <v>822.25619047617795</v>
      </c>
      <c r="AX814">
        <f t="shared" si="1191"/>
        <v>780.0664025457022</v>
      </c>
      <c r="AY814">
        <f t="shared" si="1191"/>
        <v>838.48732804056783</v>
      </c>
      <c r="AZ814">
        <f t="shared" si="1191"/>
        <v>820.83867210024198</v>
      </c>
      <c r="BA814">
        <f t="shared" si="1191"/>
        <v>823.07638950512273</v>
      </c>
      <c r="BB814">
        <f t="shared" si="1191"/>
        <v>802.21639754625255</v>
      </c>
      <c r="BC814">
        <f t="shared" si="1191"/>
        <v>808.79288586370467</v>
      </c>
      <c r="BD814">
        <f t="shared" si="1191"/>
        <v>808.98516642637014</v>
      </c>
      <c r="BE814">
        <f t="shared" si="1191"/>
        <v>807.41236767095847</v>
      </c>
      <c r="BF814">
        <f t="shared" si="1191"/>
        <v>807.41236767095847</v>
      </c>
      <c r="BG814">
        <f t="shared" si="1191"/>
        <v>839.82976632853479</v>
      </c>
      <c r="BH814">
        <f t="shared" si="1191"/>
        <v>844.00624100221023</v>
      </c>
    </row>
    <row r="816" spans="1:60" x14ac:dyDescent="0.25">
      <c r="A816" t="s">
        <v>750</v>
      </c>
      <c r="B816">
        <f t="shared" ref="B816:AG816" si="1192">(B$46*B$48+2.4*B790/14+180)*(1+0.1*SurpriseAttacks+0.03*Aggression+0.05*BladeTwisting)</f>
        <v>2866.5372196850726</v>
      </c>
      <c r="C816">
        <f t="shared" si="1192"/>
        <v>2866.8284658061757</v>
      </c>
      <c r="D816">
        <f t="shared" si="1192"/>
        <v>2866.8019742047172</v>
      </c>
      <c r="E816">
        <f t="shared" si="1192"/>
        <v>2866.5372451570042</v>
      </c>
      <c r="F816">
        <f t="shared" si="1192"/>
        <v>2866.5162115855915</v>
      </c>
      <c r="G816">
        <f t="shared" si="1192"/>
        <v>2866.5162146146522</v>
      </c>
      <c r="H816">
        <f t="shared" si="1192"/>
        <v>2866.5143603318884</v>
      </c>
      <c r="I816">
        <f t="shared" si="1192"/>
        <v>2866.5148375871959</v>
      </c>
      <c r="J816">
        <f t="shared" si="1192"/>
        <v>2866.5535535720305</v>
      </c>
      <c r="K816">
        <f t="shared" si="1192"/>
        <v>2866.537219011585</v>
      </c>
      <c r="L816">
        <f t="shared" si="1192"/>
        <v>2870.0472389334623</v>
      </c>
      <c r="M816">
        <f t="shared" si="1192"/>
        <v>2866.5372198039809</v>
      </c>
      <c r="N816">
        <f t="shared" si="1192"/>
        <v>2838.2098469827442</v>
      </c>
      <c r="O816">
        <f t="shared" si="1192"/>
        <v>2866.5372198039809</v>
      </c>
      <c r="P816">
        <f t="shared" si="1192"/>
        <v>2894.8592376151109</v>
      </c>
      <c r="Q816">
        <f t="shared" si="1192"/>
        <v>2866.5372198039809</v>
      </c>
      <c r="R816">
        <f t="shared" si="1192"/>
        <v>2866.2336926874373</v>
      </c>
      <c r="S816">
        <f t="shared" si="1192"/>
        <v>2865.964588196613</v>
      </c>
      <c r="T816">
        <f t="shared" si="1192"/>
        <v>2866.5372198039809</v>
      </c>
      <c r="U816">
        <f t="shared" si="1192"/>
        <v>2866.5310563461107</v>
      </c>
      <c r="V816">
        <f t="shared" si="1192"/>
        <v>2866.5310563461107</v>
      </c>
      <c r="W816">
        <f t="shared" si="1192"/>
        <v>2866.5372198039809</v>
      </c>
      <c r="X816">
        <f t="shared" si="1192"/>
        <v>2866.5372198039809</v>
      </c>
      <c r="Y816">
        <f t="shared" si="1192"/>
        <v>2866.5372198039809</v>
      </c>
      <c r="Z816">
        <f t="shared" si="1192"/>
        <v>2867.3308573578734</v>
      </c>
      <c r="AA816">
        <f t="shared" si="1192"/>
        <v>2866.5700266349777</v>
      </c>
      <c r="AB816">
        <f t="shared" si="1192"/>
        <v>2866.8076901909408</v>
      </c>
      <c r="AC816">
        <f t="shared" si="1192"/>
        <v>2866.5372198039809</v>
      </c>
      <c r="AD816">
        <f t="shared" si="1192"/>
        <v>2866.5371096689628</v>
      </c>
      <c r="AE816">
        <f t="shared" si="1192"/>
        <v>2866.6897300077835</v>
      </c>
      <c r="AF816">
        <f t="shared" si="1192"/>
        <v>2866.5372198039809</v>
      </c>
      <c r="AG816">
        <f t="shared" si="1192"/>
        <v>2895.0068212912865</v>
      </c>
      <c r="AH816">
        <f t="shared" ref="AH816:BH816" si="1193">(AH$46*AH$48+2.4*AH790/14+180)*(1+0.1*SurpriseAttacks+0.03*Aggression+0.05*BladeTwisting)</f>
        <v>2927.5513824971208</v>
      </c>
      <c r="AI816">
        <f t="shared" si="1193"/>
        <v>2866.5371211641514</v>
      </c>
      <c r="AJ816">
        <f t="shared" si="1193"/>
        <v>2925.1754415822793</v>
      </c>
      <c r="AK816">
        <f t="shared" si="1193"/>
        <v>2866.5371198828902</v>
      </c>
      <c r="AL816">
        <f t="shared" si="1193"/>
        <v>2805.2307442831407</v>
      </c>
      <c r="AM816">
        <f t="shared" si="1193"/>
        <v>2887.0829655835005</v>
      </c>
      <c r="AN816">
        <f t="shared" si="1193"/>
        <v>2822.1988478083153</v>
      </c>
      <c r="AO816">
        <f t="shared" si="1193"/>
        <v>2881.4096116626288</v>
      </c>
      <c r="AP816">
        <f t="shared" si="1193"/>
        <v>2866.5373309976244</v>
      </c>
      <c r="AQ816">
        <f t="shared" si="1193"/>
        <v>2866.5372198039809</v>
      </c>
      <c r="AR816">
        <f t="shared" si="1193"/>
        <v>2866.7652189954015</v>
      </c>
      <c r="AS816">
        <f t="shared" si="1193"/>
        <v>2866.5438372042959</v>
      </c>
      <c r="AT816">
        <f t="shared" si="1193"/>
        <v>2892.2384868067302</v>
      </c>
      <c r="AU816">
        <f t="shared" si="1193"/>
        <v>2909.2416220349387</v>
      </c>
      <c r="AV816">
        <f t="shared" si="1193"/>
        <v>2914.9355423323991</v>
      </c>
      <c r="AW816">
        <f t="shared" si="1193"/>
        <v>2918.0497211763145</v>
      </c>
      <c r="AX816">
        <f t="shared" si="1193"/>
        <v>2771.6385481796315</v>
      </c>
      <c r="AY816">
        <f t="shared" si="1193"/>
        <v>2974.3766193771057</v>
      </c>
      <c r="AZ816">
        <f t="shared" si="1193"/>
        <v>2913.130508771002</v>
      </c>
      <c r="BA816">
        <f t="shared" si="1193"/>
        <v>2920.8960569321725</v>
      </c>
      <c r="BB816">
        <f t="shared" si="1193"/>
        <v>2848.5056505989514</v>
      </c>
      <c r="BC816">
        <f t="shared" si="1193"/>
        <v>2871.3280305157182</v>
      </c>
      <c r="BD816">
        <f t="shared" si="1193"/>
        <v>2871.9953015333094</v>
      </c>
      <c r="BE816">
        <f t="shared" si="1193"/>
        <v>2866.5372198039809</v>
      </c>
      <c r="BF816">
        <f t="shared" si="1193"/>
        <v>2866.5372198039809</v>
      </c>
      <c r="BG816">
        <f t="shared" si="1193"/>
        <v>2979.0352814386647</v>
      </c>
      <c r="BH816">
        <f t="shared" si="1193"/>
        <v>2993.5288967412916</v>
      </c>
    </row>
    <row r="817" spans="1:60" x14ac:dyDescent="0.25">
      <c r="A817" t="s">
        <v>751</v>
      </c>
      <c r="B817">
        <f t="shared" ref="B817:AG817" si="1194">(1+0.01*B787*(B$149-1))*B$145</f>
        <v>1.6296009879116338</v>
      </c>
      <c r="C817">
        <f t="shared" si="1194"/>
        <v>1.6297932926511363</v>
      </c>
      <c r="D817">
        <f t="shared" si="1194"/>
        <v>1.6296009879116338</v>
      </c>
      <c r="E817">
        <f t="shared" si="1194"/>
        <v>1.6299183439231286</v>
      </c>
      <c r="F817">
        <f t="shared" si="1194"/>
        <v>1.6296009879116338</v>
      </c>
      <c r="G817">
        <f t="shared" si="1194"/>
        <v>1.6296009879116338</v>
      </c>
      <c r="H817">
        <f t="shared" si="1194"/>
        <v>1.6296009879116338</v>
      </c>
      <c r="I817">
        <f t="shared" si="1194"/>
        <v>1.6296009879116338</v>
      </c>
      <c r="J817">
        <f t="shared" si="1194"/>
        <v>1.6296009879116338</v>
      </c>
      <c r="K817">
        <f t="shared" si="1194"/>
        <v>1.6300234140509928</v>
      </c>
      <c r="L817">
        <f t="shared" si="1194"/>
        <v>1.6296009879116338</v>
      </c>
      <c r="M817">
        <f t="shared" si="1194"/>
        <v>1.6296009879116338</v>
      </c>
      <c r="N817">
        <f t="shared" si="1194"/>
        <v>1.6296009879116338</v>
      </c>
      <c r="O817">
        <f t="shared" si="1194"/>
        <v>1.6296009879116338</v>
      </c>
      <c r="P817">
        <f t="shared" si="1194"/>
        <v>1.6296009879116338</v>
      </c>
      <c r="Q817">
        <f t="shared" si="1194"/>
        <v>1.6296009879116338</v>
      </c>
      <c r="R817">
        <f t="shared" si="1194"/>
        <v>1.6296009879116338</v>
      </c>
      <c r="S817">
        <f t="shared" si="1194"/>
        <v>1.6296009879116338</v>
      </c>
      <c r="T817">
        <f t="shared" si="1194"/>
        <v>1.6296009879116338</v>
      </c>
      <c r="U817">
        <f t="shared" si="1194"/>
        <v>1.5567582835545584</v>
      </c>
      <c r="V817">
        <f t="shared" si="1194"/>
        <v>1.5567582835545584</v>
      </c>
      <c r="W817">
        <f t="shared" si="1194"/>
        <v>1.6296009879116338</v>
      </c>
      <c r="X817">
        <f t="shared" si="1194"/>
        <v>1.6296009879116338</v>
      </c>
      <c r="Y817">
        <f t="shared" si="1194"/>
        <v>1.6296009879116338</v>
      </c>
      <c r="Z817">
        <f t="shared" si="1194"/>
        <v>1.6296009879116338</v>
      </c>
      <c r="AA817">
        <f t="shared" si="1194"/>
        <v>1.6296009879116338</v>
      </c>
      <c r="AB817">
        <f t="shared" si="1194"/>
        <v>1.6296009879116338</v>
      </c>
      <c r="AC817">
        <f t="shared" si="1194"/>
        <v>1.6296009879116338</v>
      </c>
      <c r="AD817">
        <f t="shared" si="1194"/>
        <v>1.7002921465390182</v>
      </c>
      <c r="AE817">
        <f t="shared" si="1194"/>
        <v>1.6296009879116338</v>
      </c>
      <c r="AF817">
        <f t="shared" si="1194"/>
        <v>1.6705676648160015</v>
      </c>
      <c r="AG817">
        <f t="shared" si="1194"/>
        <v>1.6484000287690859</v>
      </c>
      <c r="AH817">
        <f t="shared" ref="AH817:BH817" si="1195">(1+0.01*AH787*(AH$149-1))*AH$145</f>
        <v>1.6296009879116338</v>
      </c>
      <c r="AI817">
        <f t="shared" si="1195"/>
        <v>1.6927582210311014</v>
      </c>
      <c r="AJ817">
        <f t="shared" si="1195"/>
        <v>1.6296009879116338</v>
      </c>
      <c r="AK817">
        <f t="shared" si="1195"/>
        <v>1.6935961103380492</v>
      </c>
      <c r="AL817">
        <f t="shared" si="1195"/>
        <v>1.6296009879116338</v>
      </c>
      <c r="AM817">
        <f t="shared" si="1195"/>
        <v>1.6429857302412354</v>
      </c>
      <c r="AN817">
        <f t="shared" si="1195"/>
        <v>1.6296009879116338</v>
      </c>
      <c r="AO817">
        <f t="shared" si="1195"/>
        <v>1.6392853536162943</v>
      </c>
      <c r="AP817">
        <f t="shared" si="1195"/>
        <v>1.5871305211669144</v>
      </c>
      <c r="AQ817">
        <f t="shared" si="1195"/>
        <v>1.6296009879116338</v>
      </c>
      <c r="AR817">
        <f t="shared" si="1195"/>
        <v>1.6296009879116338</v>
      </c>
      <c r="AS817">
        <f t="shared" si="1195"/>
        <v>1.7024436922687092</v>
      </c>
      <c r="AT817">
        <f t="shared" si="1195"/>
        <v>1.6296009879116338</v>
      </c>
      <c r="AU817">
        <f t="shared" si="1195"/>
        <v>1.6577995491978119</v>
      </c>
      <c r="AV817">
        <f t="shared" si="1195"/>
        <v>1.6615593573693022</v>
      </c>
      <c r="AW817">
        <f t="shared" si="1195"/>
        <v>1.6296009879116338</v>
      </c>
      <c r="AX817">
        <f t="shared" si="1195"/>
        <v>1.6296009879116338</v>
      </c>
      <c r="AY817">
        <f t="shared" si="1195"/>
        <v>1.6296009879116338</v>
      </c>
      <c r="AZ817">
        <f t="shared" si="1195"/>
        <v>1.6405181224639447</v>
      </c>
      <c r="BA817">
        <f t="shared" si="1195"/>
        <v>1.6423376448893301</v>
      </c>
      <c r="BB817">
        <f t="shared" si="1195"/>
        <v>1.6296009879116338</v>
      </c>
      <c r="BC817">
        <f t="shared" si="1195"/>
        <v>1.6296009879116338</v>
      </c>
      <c r="BD817">
        <f t="shared" si="1195"/>
        <v>1.6296009879116338</v>
      </c>
      <c r="BE817">
        <f t="shared" si="1195"/>
        <v>1.6296009879116338</v>
      </c>
      <c r="BF817">
        <f t="shared" si="1195"/>
        <v>1.6296009879116338</v>
      </c>
      <c r="BG817">
        <f t="shared" si="1195"/>
        <v>1.6296009879116338</v>
      </c>
      <c r="BH817">
        <f t="shared" si="1195"/>
        <v>1.6296009879116338</v>
      </c>
    </row>
    <row r="818" spans="1:60" x14ac:dyDescent="0.25">
      <c r="A818" t="s">
        <v>752</v>
      </c>
      <c r="B818">
        <f t="shared" ref="B818:AG818" si="1196">B816*B817+B814</f>
        <v>5478.7242527209564</v>
      </c>
      <c r="C818">
        <f t="shared" si="1196"/>
        <v>5479.834097760443</v>
      </c>
      <c r="D818">
        <f t="shared" si="1196"/>
        <v>5479.2319885094175</v>
      </c>
      <c r="E818">
        <f t="shared" si="1196"/>
        <v>5479.7538179713765</v>
      </c>
      <c r="F818">
        <f t="shared" si="1196"/>
        <v>5478.6839642153309</v>
      </c>
      <c r="G818">
        <f t="shared" si="1196"/>
        <v>5478.3761755218666</v>
      </c>
      <c r="H818">
        <f t="shared" si="1196"/>
        <v>5478.3726196551206</v>
      </c>
      <c r="I818">
        <f t="shared" si="1196"/>
        <v>5478.6813292153329</v>
      </c>
      <c r="J818">
        <f t="shared" si="1196"/>
        <v>5478.7555772059332</v>
      </c>
      <c r="K818">
        <f t="shared" si="1196"/>
        <v>5479.9351516801244</v>
      </c>
      <c r="L818">
        <f t="shared" si="1196"/>
        <v>5484.4441891023289</v>
      </c>
      <c r="M818">
        <f t="shared" si="1196"/>
        <v>5478.724252948994</v>
      </c>
      <c r="N818">
        <f t="shared" si="1196"/>
        <v>5401.3484391667207</v>
      </c>
      <c r="O818">
        <f t="shared" si="1196"/>
        <v>5478.724252948994</v>
      </c>
      <c r="P818">
        <f t="shared" si="1196"/>
        <v>5556.1024719310681</v>
      </c>
      <c r="Q818">
        <f t="shared" si="1196"/>
        <v>5478.724252948994</v>
      </c>
      <c r="R818">
        <f t="shared" si="1196"/>
        <v>5478.1421606015447</v>
      </c>
      <c r="S818">
        <f t="shared" si="1196"/>
        <v>5477.6260826097105</v>
      </c>
      <c r="T818">
        <f t="shared" si="1196"/>
        <v>5478.724252948994</v>
      </c>
      <c r="U818">
        <f t="shared" si="1196"/>
        <v>5269.9065586444885</v>
      </c>
      <c r="V818">
        <f t="shared" si="1196"/>
        <v>5269.9065586444885</v>
      </c>
      <c r="W818">
        <f t="shared" si="1196"/>
        <v>5478.724252948994</v>
      </c>
      <c r="X818">
        <f t="shared" si="1196"/>
        <v>5478.724252948994</v>
      </c>
      <c r="Y818">
        <f t="shared" si="1196"/>
        <v>5478.724252948994</v>
      </c>
      <c r="Z818">
        <f t="shared" si="1196"/>
        <v>5480.2462597865697</v>
      </c>
      <c r="AA818">
        <f t="shared" si="1196"/>
        <v>5478.7871685971395</v>
      </c>
      <c r="AB818">
        <f t="shared" si="1196"/>
        <v>5479.2429504026313</v>
      </c>
      <c r="AC818">
        <f t="shared" si="1196"/>
        <v>5478.724252948994</v>
      </c>
      <c r="AD818">
        <f t="shared" si="1196"/>
        <v>5681.3628712672871</v>
      </c>
      <c r="AE818">
        <f t="shared" si="1196"/>
        <v>5479.0167310101051</v>
      </c>
      <c r="AF818">
        <f t="shared" si="1196"/>
        <v>5611.6218943370413</v>
      </c>
      <c r="AG818">
        <f t="shared" si="1196"/>
        <v>5587.7454847117924</v>
      </c>
      <c r="AH818">
        <f t="shared" ref="AH818:BH818" si="1197">AH816*AH817+AH814</f>
        <v>5595.7348106682721</v>
      </c>
      <c r="AI818">
        <f t="shared" si="1197"/>
        <v>5659.7666169883869</v>
      </c>
      <c r="AJ818">
        <f t="shared" si="1197"/>
        <v>5591.1783247757767</v>
      </c>
      <c r="AK818">
        <f t="shared" si="1197"/>
        <v>5662.1684552510324</v>
      </c>
      <c r="AL818">
        <f t="shared" si="1197"/>
        <v>5361.153109203653</v>
      </c>
      <c r="AM818">
        <f t="shared" si="1197"/>
        <v>5556.7689364374655</v>
      </c>
      <c r="AN818">
        <f t="shared" si="1197"/>
        <v>5393.6938697300993</v>
      </c>
      <c r="AO818">
        <f t="shared" si="1197"/>
        <v>5535.1505646207297</v>
      </c>
      <c r="AP818">
        <f t="shared" si="1197"/>
        <v>5346.6479860964846</v>
      </c>
      <c r="AQ818">
        <f t="shared" si="1197"/>
        <v>5478.724252948994</v>
      </c>
      <c r="AR818">
        <f t="shared" si="1197"/>
        <v>5479.1615008168674</v>
      </c>
      <c r="AS818">
        <f t="shared" si="1197"/>
        <v>5687.543748798711</v>
      </c>
      <c r="AT818">
        <f t="shared" si="1197"/>
        <v>5528.0131303725611</v>
      </c>
      <c r="AU818">
        <f t="shared" si="1197"/>
        <v>5642.6575014943564</v>
      </c>
      <c r="AV818">
        <f t="shared" si="1197"/>
        <v>5664.6972363755985</v>
      </c>
      <c r="AW818">
        <f t="shared" si="1197"/>
        <v>5577.5128988803672</v>
      </c>
      <c r="AX818">
        <f t="shared" si="1197"/>
        <v>5296.7313187931959</v>
      </c>
      <c r="AY818">
        <f t="shared" si="1197"/>
        <v>5685.5344053987656</v>
      </c>
      <c r="AZ818">
        <f t="shared" si="1197"/>
        <v>5599.8820648416822</v>
      </c>
      <c r="BA818">
        <f t="shared" si="1197"/>
        <v>5620.1739406136385</v>
      </c>
      <c r="BB818">
        <f t="shared" si="1197"/>
        <v>5444.1440198341752</v>
      </c>
      <c r="BC818">
        <f t="shared" si="1197"/>
        <v>5487.9118810104846</v>
      </c>
      <c r="BD818">
        <f t="shared" si="1197"/>
        <v>5489.1915470826225</v>
      </c>
      <c r="BE818">
        <f t="shared" si="1197"/>
        <v>5478.724252948994</v>
      </c>
      <c r="BF818">
        <f t="shared" si="1197"/>
        <v>5478.724252948994</v>
      </c>
      <c r="BG818">
        <f t="shared" si="1197"/>
        <v>5694.4686039845947</v>
      </c>
      <c r="BH818">
        <f t="shared" si="1197"/>
        <v>5722.2638884738417</v>
      </c>
    </row>
    <row r="820" spans="1:60" x14ac:dyDescent="0.25">
      <c r="A820" t="s">
        <v>753</v>
      </c>
      <c r="B820">
        <f t="shared" ref="B820:AG820" si="1198">B818/B$90</f>
        <v>136.9681063180239</v>
      </c>
      <c r="C820">
        <f t="shared" si="1198"/>
        <v>136.99585244401106</v>
      </c>
      <c r="D820">
        <f t="shared" si="1198"/>
        <v>136.98079971273543</v>
      </c>
      <c r="E820">
        <f t="shared" si="1198"/>
        <v>136.99384544928441</v>
      </c>
      <c r="F820">
        <f t="shared" si="1198"/>
        <v>136.96709910538328</v>
      </c>
      <c r="G820">
        <f t="shared" si="1198"/>
        <v>136.95940438804666</v>
      </c>
      <c r="H820">
        <f t="shared" si="1198"/>
        <v>136.94991532638508</v>
      </c>
      <c r="I820">
        <f t="shared" si="1198"/>
        <v>136.95763253568549</v>
      </c>
      <c r="J820">
        <f t="shared" si="1198"/>
        <v>136.96888943014832</v>
      </c>
      <c r="K820">
        <f t="shared" si="1198"/>
        <v>136.99837879200311</v>
      </c>
      <c r="L820">
        <f t="shared" si="1198"/>
        <v>137.11110472755823</v>
      </c>
      <c r="M820">
        <f t="shared" si="1198"/>
        <v>136.96810632372484</v>
      </c>
      <c r="N820">
        <f t="shared" si="1198"/>
        <v>135.03371097916801</v>
      </c>
      <c r="O820">
        <f t="shared" si="1198"/>
        <v>136.96810632372484</v>
      </c>
      <c r="P820">
        <f t="shared" si="1198"/>
        <v>138.90256179827671</v>
      </c>
      <c r="Q820">
        <f t="shared" si="1198"/>
        <v>136.96810632372484</v>
      </c>
      <c r="R820">
        <f t="shared" si="1198"/>
        <v>136.95355401503861</v>
      </c>
      <c r="S820">
        <f t="shared" si="1198"/>
        <v>136.94065206524277</v>
      </c>
      <c r="T820">
        <f t="shared" si="1198"/>
        <v>136.96810632372484</v>
      </c>
      <c r="U820">
        <f t="shared" si="1198"/>
        <v>131.74766396611221</v>
      </c>
      <c r="V820">
        <f t="shared" si="1198"/>
        <v>131.74766396611221</v>
      </c>
      <c r="W820">
        <f t="shared" si="1198"/>
        <v>136.96810632372484</v>
      </c>
      <c r="X820">
        <f t="shared" si="1198"/>
        <v>136.96810632372484</v>
      </c>
      <c r="Y820">
        <f t="shared" si="1198"/>
        <v>136.96810632372484</v>
      </c>
      <c r="Z820">
        <f t="shared" si="1198"/>
        <v>137.00615649466425</v>
      </c>
      <c r="AA820">
        <f t="shared" si="1198"/>
        <v>136.96967921492848</v>
      </c>
      <c r="AB820">
        <f t="shared" si="1198"/>
        <v>136.98107376006578</v>
      </c>
      <c r="AC820">
        <f t="shared" si="1198"/>
        <v>136.96810632372484</v>
      </c>
      <c r="AD820">
        <f t="shared" si="1198"/>
        <v>142.03407178168217</v>
      </c>
      <c r="AE820">
        <f t="shared" si="1198"/>
        <v>136.97541827525262</v>
      </c>
      <c r="AF820">
        <f t="shared" si="1198"/>
        <v>140.29054735842604</v>
      </c>
      <c r="AG820">
        <f t="shared" si="1198"/>
        <v>139.69363711779482</v>
      </c>
      <c r="AH820">
        <f t="shared" ref="AH820:BH820" si="1199">AH818/AH$90</f>
        <v>139.8933702667068</v>
      </c>
      <c r="AI820">
        <f t="shared" si="1199"/>
        <v>141.49416542470968</v>
      </c>
      <c r="AJ820">
        <f t="shared" si="1199"/>
        <v>139.77945811939441</v>
      </c>
      <c r="AK820">
        <f t="shared" si="1199"/>
        <v>141.55421138127582</v>
      </c>
      <c r="AL820">
        <f t="shared" si="1199"/>
        <v>134.02882773009134</v>
      </c>
      <c r="AM820">
        <f t="shared" si="1199"/>
        <v>138.91922341093664</v>
      </c>
      <c r="AN820">
        <f t="shared" si="1199"/>
        <v>134.84234674325248</v>
      </c>
      <c r="AO820">
        <f t="shared" si="1199"/>
        <v>138.37876411551824</v>
      </c>
      <c r="AP820">
        <f t="shared" si="1199"/>
        <v>133.6661996524121</v>
      </c>
      <c r="AQ820">
        <f t="shared" si="1199"/>
        <v>136.96810632372484</v>
      </c>
      <c r="AR820">
        <f t="shared" si="1199"/>
        <v>136.97903752042168</v>
      </c>
      <c r="AS820">
        <f t="shared" si="1199"/>
        <v>142.18859371996777</v>
      </c>
      <c r="AT820">
        <f t="shared" si="1199"/>
        <v>138.20032825931403</v>
      </c>
      <c r="AU820">
        <f t="shared" si="1199"/>
        <v>141.06643753735892</v>
      </c>
      <c r="AV820">
        <f t="shared" si="1199"/>
        <v>141.61743090938995</v>
      </c>
      <c r="AW820">
        <f t="shared" si="1199"/>
        <v>139.43782247200917</v>
      </c>
      <c r="AX820">
        <f t="shared" si="1199"/>
        <v>132.4182829698299</v>
      </c>
      <c r="AY820">
        <f t="shared" si="1199"/>
        <v>142.13836013496913</v>
      </c>
      <c r="AZ820">
        <f t="shared" si="1199"/>
        <v>139.99705162104206</v>
      </c>
      <c r="BA820">
        <f t="shared" si="1199"/>
        <v>140.50434851534095</v>
      </c>
      <c r="BB820">
        <f t="shared" si="1199"/>
        <v>136.10360049585438</v>
      </c>
      <c r="BC820">
        <f t="shared" si="1199"/>
        <v>137.1977970252621</v>
      </c>
      <c r="BD820">
        <f t="shared" si="1199"/>
        <v>137.22978867706556</v>
      </c>
      <c r="BE820">
        <f t="shared" si="1199"/>
        <v>136.96810632372484</v>
      </c>
      <c r="BF820">
        <f t="shared" si="1199"/>
        <v>136.96810632372484</v>
      </c>
      <c r="BG820">
        <f t="shared" si="1199"/>
        <v>142.36171509961486</v>
      </c>
      <c r="BH820">
        <f t="shared" si="1199"/>
        <v>143.05659721184605</v>
      </c>
    </row>
    <row r="822" spans="1:60" x14ac:dyDescent="0.25">
      <c r="A822" t="s">
        <v>754</v>
      </c>
      <c r="B822">
        <f t="shared" ref="B822:AG822" si="1200">(1+0.01*B786*(B$148-1))*B$145</f>
        <v>1.4292275037827031</v>
      </c>
      <c r="C822">
        <f t="shared" si="1200"/>
        <v>1.4293754305053974</v>
      </c>
      <c r="D822">
        <f t="shared" si="1200"/>
        <v>1.4292275037827031</v>
      </c>
      <c r="E822">
        <f t="shared" si="1200"/>
        <v>1.4294716237915455</v>
      </c>
      <c r="F822">
        <f t="shared" si="1200"/>
        <v>1.4292275037827031</v>
      </c>
      <c r="G822">
        <f t="shared" si="1200"/>
        <v>1.4292275037827031</v>
      </c>
      <c r="H822">
        <f t="shared" si="1200"/>
        <v>1.4292275037827031</v>
      </c>
      <c r="I822">
        <f t="shared" si="1200"/>
        <v>1.4292275037827031</v>
      </c>
      <c r="J822">
        <f t="shared" si="1200"/>
        <v>1.4292275037827031</v>
      </c>
      <c r="K822">
        <f t="shared" si="1200"/>
        <v>1.4295979889880799</v>
      </c>
      <c r="L822">
        <f t="shared" si="1200"/>
        <v>1.4292275037827031</v>
      </c>
      <c r="M822">
        <f t="shared" si="1200"/>
        <v>1.4292275037827031</v>
      </c>
      <c r="N822">
        <f t="shared" si="1200"/>
        <v>1.4292275037827031</v>
      </c>
      <c r="O822">
        <f t="shared" si="1200"/>
        <v>1.4292275037827031</v>
      </c>
      <c r="P822">
        <f t="shared" si="1200"/>
        <v>1.4292275037827031</v>
      </c>
      <c r="Q822">
        <f t="shared" si="1200"/>
        <v>1.4292275037827031</v>
      </c>
      <c r="R822">
        <f t="shared" si="1200"/>
        <v>1.4292275037827031</v>
      </c>
      <c r="S822">
        <f t="shared" si="1200"/>
        <v>1.4292275037827031</v>
      </c>
      <c r="T822">
        <f t="shared" si="1200"/>
        <v>1.4292275037827031</v>
      </c>
      <c r="U822">
        <f t="shared" si="1200"/>
        <v>1.3731946542772604</v>
      </c>
      <c r="V822">
        <f t="shared" si="1200"/>
        <v>1.3731946542772604</v>
      </c>
      <c r="W822">
        <f t="shared" si="1200"/>
        <v>1.4292275037827031</v>
      </c>
      <c r="X822">
        <f t="shared" si="1200"/>
        <v>1.4292275037827031</v>
      </c>
      <c r="Y822">
        <f t="shared" si="1200"/>
        <v>1.4292275037827031</v>
      </c>
      <c r="Z822">
        <f t="shared" si="1200"/>
        <v>1.4292275037827031</v>
      </c>
      <c r="AA822">
        <f t="shared" si="1200"/>
        <v>1.4292275037827031</v>
      </c>
      <c r="AB822">
        <f t="shared" si="1200"/>
        <v>1.4292275037827031</v>
      </c>
      <c r="AC822">
        <f t="shared" si="1200"/>
        <v>1.4292275037827031</v>
      </c>
      <c r="AD822">
        <f t="shared" si="1200"/>
        <v>1.4912265752940677</v>
      </c>
      <c r="AE822">
        <f t="shared" si="1200"/>
        <v>1.4292275037827031</v>
      </c>
      <c r="AF822">
        <f t="shared" si="1200"/>
        <v>1.460740332170678</v>
      </c>
      <c r="AG822">
        <f t="shared" si="1200"/>
        <v>1.4436883044422817</v>
      </c>
      <c r="AH822">
        <f t="shared" ref="AH822:BH822" si="1201">(1+0.01*AH786*(AH$148-1))*AH$145</f>
        <v>1.4292275037827031</v>
      </c>
      <c r="AI822">
        <f t="shared" si="1201"/>
        <v>1.4846190108490043</v>
      </c>
      <c r="AJ822">
        <f t="shared" si="1201"/>
        <v>1.4292275037827031</v>
      </c>
      <c r="AK822">
        <f t="shared" si="1201"/>
        <v>1.4853538744453685</v>
      </c>
      <c r="AL822">
        <f t="shared" si="1201"/>
        <v>1.4292275037827031</v>
      </c>
      <c r="AM822">
        <f t="shared" si="1201"/>
        <v>1.4395234594208581</v>
      </c>
      <c r="AN822">
        <f t="shared" si="1201"/>
        <v>1.4292275037827031</v>
      </c>
      <c r="AO822">
        <f t="shared" si="1201"/>
        <v>1.4366770158632116</v>
      </c>
      <c r="AP822">
        <f t="shared" si="1201"/>
        <v>1.3965579139790731</v>
      </c>
      <c r="AQ822">
        <f t="shared" si="1201"/>
        <v>1.4292275037827031</v>
      </c>
      <c r="AR822">
        <f t="shared" si="1201"/>
        <v>1.4292275037827031</v>
      </c>
      <c r="AS822">
        <f t="shared" si="1201"/>
        <v>1.4292275037827031</v>
      </c>
      <c r="AT822">
        <f t="shared" si="1201"/>
        <v>1.4292275037827031</v>
      </c>
      <c r="AU822">
        <f t="shared" si="1201"/>
        <v>1.4509187047720709</v>
      </c>
      <c r="AV822">
        <f t="shared" si="1201"/>
        <v>1.4538108649039865</v>
      </c>
      <c r="AW822">
        <f t="shared" si="1201"/>
        <v>1.4292275037827031</v>
      </c>
      <c r="AX822">
        <f t="shared" si="1201"/>
        <v>1.4292275037827031</v>
      </c>
      <c r="AY822">
        <f t="shared" si="1201"/>
        <v>1.4292275037827031</v>
      </c>
      <c r="AZ822">
        <f t="shared" si="1201"/>
        <v>1.4376252995921732</v>
      </c>
      <c r="BA822">
        <f t="shared" si="1201"/>
        <v>1.4390249322270849</v>
      </c>
      <c r="BB822">
        <f t="shared" si="1201"/>
        <v>1.4292275037827031</v>
      </c>
      <c r="BC822">
        <f t="shared" si="1201"/>
        <v>1.4292275037827031</v>
      </c>
      <c r="BD822">
        <f t="shared" si="1201"/>
        <v>1.4292275037827031</v>
      </c>
      <c r="BE822">
        <f t="shared" si="1201"/>
        <v>1.4292275037827031</v>
      </c>
      <c r="BF822">
        <f t="shared" si="1201"/>
        <v>1.4292275037827031</v>
      </c>
      <c r="BG822">
        <f t="shared" si="1201"/>
        <v>1.4292275037827031</v>
      </c>
      <c r="BH822">
        <f t="shared" si="1201"/>
        <v>1.4292275037827031</v>
      </c>
    </row>
    <row r="823" spans="1:60" x14ac:dyDescent="0.25">
      <c r="A823" t="s">
        <v>755</v>
      </c>
      <c r="B823">
        <f t="shared" ref="B823:AG823" si="1202">(254+(370+0.07*B790)*B486)*(1+0.2/3*ImpEvis+0.03*Aggression)*B822</f>
        <v>8185.8833718590367</v>
      </c>
      <c r="C823">
        <f t="shared" si="1202"/>
        <v>8187.454648406193</v>
      </c>
      <c r="D823">
        <f t="shared" si="1202"/>
        <v>8186.5414745369108</v>
      </c>
      <c r="E823">
        <f t="shared" si="1202"/>
        <v>8187.2816296059555</v>
      </c>
      <c r="F823">
        <f t="shared" si="1202"/>
        <v>8185.8311518382261</v>
      </c>
      <c r="G823">
        <f t="shared" si="1202"/>
        <v>8185.8311593675871</v>
      </c>
      <c r="H823">
        <f t="shared" si="1202"/>
        <v>8185.8265501603346</v>
      </c>
      <c r="I823">
        <f t="shared" si="1202"/>
        <v>8185.8277364781234</v>
      </c>
      <c r="J823">
        <f t="shared" si="1202"/>
        <v>8185.9239731479647</v>
      </c>
      <c r="K823">
        <f t="shared" si="1202"/>
        <v>8188.0053197511015</v>
      </c>
      <c r="L823">
        <f t="shared" si="1202"/>
        <v>8185.8834197049318</v>
      </c>
      <c r="M823">
        <f t="shared" si="1202"/>
        <v>8185.8833721546089</v>
      </c>
      <c r="N823">
        <f t="shared" si="1202"/>
        <v>8184.4553616821677</v>
      </c>
      <c r="O823">
        <f t="shared" si="1202"/>
        <v>8185.8833721546089</v>
      </c>
      <c r="P823">
        <f t="shared" si="1202"/>
        <v>8187.2980716305246</v>
      </c>
      <c r="Q823">
        <f t="shared" si="1202"/>
        <v>8185.8833721546089</v>
      </c>
      <c r="R823">
        <f t="shared" si="1202"/>
        <v>8185.1288920857769</v>
      </c>
      <c r="S823">
        <f t="shared" si="1202"/>
        <v>8184.4599766456267</v>
      </c>
      <c r="T823">
        <f t="shared" si="1202"/>
        <v>8185.8833721546089</v>
      </c>
      <c r="U823">
        <f t="shared" si="1202"/>
        <v>7864.9411792837373</v>
      </c>
      <c r="V823">
        <f t="shared" si="1202"/>
        <v>7864.9411792837373</v>
      </c>
      <c r="W823">
        <f t="shared" si="1202"/>
        <v>8185.8833721546089</v>
      </c>
      <c r="X823">
        <f t="shared" si="1202"/>
        <v>8185.8833721546089</v>
      </c>
      <c r="Y823">
        <f t="shared" si="1202"/>
        <v>8185.8833721546089</v>
      </c>
      <c r="Z823">
        <f t="shared" si="1202"/>
        <v>8187.8561241219013</v>
      </c>
      <c r="AA823">
        <f t="shared" si="1202"/>
        <v>8185.9649203878944</v>
      </c>
      <c r="AB823">
        <f t="shared" si="1202"/>
        <v>8186.5556828149993</v>
      </c>
      <c r="AC823">
        <f t="shared" si="1202"/>
        <v>8185.8833721546089</v>
      </c>
      <c r="AD823">
        <f t="shared" si="1202"/>
        <v>8540.9820243895501</v>
      </c>
      <c r="AE823">
        <f t="shared" si="1202"/>
        <v>8186.2624681324978</v>
      </c>
      <c r="AF823">
        <f t="shared" si="1202"/>
        <v>8366.3727184818708</v>
      </c>
      <c r="AG823">
        <f t="shared" si="1202"/>
        <v>8340.1905932996342</v>
      </c>
      <c r="AH823">
        <f t="shared" ref="AH823:BH823" si="1203">(254+(370+0.07*AH790)*AH486)*(1+0.2/3*ImpEvis+0.03*Aggression)*AH822</f>
        <v>8337.5468221705869</v>
      </c>
      <c r="AI823">
        <f t="shared" si="1203"/>
        <v>8503.1373092912418</v>
      </c>
      <c r="AJ823">
        <f t="shared" si="1203"/>
        <v>8331.6409245842951</v>
      </c>
      <c r="AK823">
        <f t="shared" si="1203"/>
        <v>8507.3462282824839</v>
      </c>
      <c r="AL823">
        <f t="shared" si="1203"/>
        <v>8033.4933175278939</v>
      </c>
      <c r="AM823">
        <f t="shared" si="1203"/>
        <v>8296.2919850818253</v>
      </c>
      <c r="AN823">
        <f t="shared" si="1203"/>
        <v>8075.6710842506627</v>
      </c>
      <c r="AO823">
        <f t="shared" si="1203"/>
        <v>8265.7114899432836</v>
      </c>
      <c r="AP823">
        <f t="shared" si="1203"/>
        <v>7998.7689587815275</v>
      </c>
      <c r="AQ823">
        <f t="shared" si="1203"/>
        <v>8185.8833721546089</v>
      </c>
      <c r="AR823">
        <f t="shared" si="1203"/>
        <v>8186.4501117843174</v>
      </c>
      <c r="AS823">
        <f t="shared" si="1203"/>
        <v>8185.899821085769</v>
      </c>
      <c r="AT823">
        <f t="shared" si="1203"/>
        <v>8249.7692414571629</v>
      </c>
      <c r="AU823">
        <f t="shared" si="1203"/>
        <v>8417.8812157615266</v>
      </c>
      <c r="AV823">
        <f t="shared" si="1203"/>
        <v>8449.0577069656338</v>
      </c>
      <c r="AW823">
        <f t="shared" si="1203"/>
        <v>8313.9284576271875</v>
      </c>
      <c r="AX823">
        <f t="shared" si="1203"/>
        <v>7949.9928951703087</v>
      </c>
      <c r="AY823">
        <f t="shared" si="1203"/>
        <v>8453.9407323640371</v>
      </c>
      <c r="AZ823">
        <f t="shared" si="1203"/>
        <v>8350.4795168633464</v>
      </c>
      <c r="BA823">
        <f t="shared" si="1203"/>
        <v>8378.0445299746043</v>
      </c>
      <c r="BB823">
        <f t="shared" si="1203"/>
        <v>8141.0621392780631</v>
      </c>
      <c r="BC823">
        <f t="shared" si="1203"/>
        <v>8197.7919331975536</v>
      </c>
      <c r="BD823">
        <f t="shared" si="1203"/>
        <v>8199.4505747351341</v>
      </c>
      <c r="BE823">
        <f t="shared" si="1203"/>
        <v>8185.8833721546089</v>
      </c>
      <c r="BF823">
        <f t="shared" si="1203"/>
        <v>8185.8833721546089</v>
      </c>
      <c r="BG823">
        <f t="shared" si="1203"/>
        <v>8465.5208103250861</v>
      </c>
      <c r="BH823">
        <f t="shared" si="1203"/>
        <v>8501.5477195372314</v>
      </c>
    </row>
    <row r="824" spans="1:60" x14ac:dyDescent="0.25">
      <c r="A824" t="s">
        <v>935</v>
      </c>
      <c r="B824">
        <f t="shared" ref="B824:AG824" si="1204">B94-B486*RelentlessStrikes</f>
        <v>35</v>
      </c>
      <c r="C824">
        <f t="shared" si="1204"/>
        <v>35</v>
      </c>
      <c r="D824">
        <f t="shared" si="1204"/>
        <v>35</v>
      </c>
      <c r="E824">
        <f t="shared" si="1204"/>
        <v>35</v>
      </c>
      <c r="F824">
        <f t="shared" si="1204"/>
        <v>35</v>
      </c>
      <c r="G824">
        <f t="shared" si="1204"/>
        <v>35</v>
      </c>
      <c r="H824">
        <f t="shared" si="1204"/>
        <v>35.01067724565074</v>
      </c>
      <c r="I824">
        <f t="shared" si="1204"/>
        <v>35</v>
      </c>
      <c r="J824">
        <f t="shared" si="1204"/>
        <v>35</v>
      </c>
      <c r="K824">
        <f t="shared" si="1204"/>
        <v>35</v>
      </c>
      <c r="L824">
        <f t="shared" si="1204"/>
        <v>35</v>
      </c>
      <c r="M824">
        <f t="shared" si="1204"/>
        <v>35</v>
      </c>
      <c r="N824">
        <f t="shared" si="1204"/>
        <v>35</v>
      </c>
      <c r="O824">
        <f t="shared" si="1204"/>
        <v>35</v>
      </c>
      <c r="P824">
        <f t="shared" si="1204"/>
        <v>35</v>
      </c>
      <c r="Q824">
        <f t="shared" si="1204"/>
        <v>35</v>
      </c>
      <c r="R824">
        <f t="shared" si="1204"/>
        <v>35</v>
      </c>
      <c r="S824">
        <f t="shared" si="1204"/>
        <v>35</v>
      </c>
      <c r="T824">
        <f t="shared" si="1204"/>
        <v>35</v>
      </c>
      <c r="U824">
        <f t="shared" si="1204"/>
        <v>35</v>
      </c>
      <c r="V824">
        <f t="shared" si="1204"/>
        <v>35</v>
      </c>
      <c r="W824">
        <f t="shared" si="1204"/>
        <v>35</v>
      </c>
      <c r="X824">
        <f t="shared" si="1204"/>
        <v>35</v>
      </c>
      <c r="Y824">
        <f t="shared" si="1204"/>
        <v>35</v>
      </c>
      <c r="Z824">
        <f t="shared" si="1204"/>
        <v>35</v>
      </c>
      <c r="AA824">
        <f t="shared" si="1204"/>
        <v>35</v>
      </c>
      <c r="AB824">
        <f t="shared" si="1204"/>
        <v>35</v>
      </c>
      <c r="AC824">
        <f t="shared" si="1204"/>
        <v>35</v>
      </c>
      <c r="AD824">
        <f t="shared" si="1204"/>
        <v>35</v>
      </c>
      <c r="AE824">
        <f t="shared" si="1204"/>
        <v>35</v>
      </c>
      <c r="AF824">
        <f t="shared" si="1204"/>
        <v>35</v>
      </c>
      <c r="AG824">
        <f t="shared" si="1204"/>
        <v>35</v>
      </c>
      <c r="AH824">
        <f t="shared" ref="AH824:BH824" si="1205">AH94-AH486*RelentlessStrikes</f>
        <v>35</v>
      </c>
      <c r="AI824">
        <f t="shared" si="1205"/>
        <v>35</v>
      </c>
      <c r="AJ824">
        <f t="shared" si="1205"/>
        <v>35</v>
      </c>
      <c r="AK824">
        <f t="shared" si="1205"/>
        <v>35</v>
      </c>
      <c r="AL824">
        <f t="shared" si="1205"/>
        <v>35</v>
      </c>
      <c r="AM824">
        <f t="shared" si="1205"/>
        <v>35</v>
      </c>
      <c r="AN824">
        <f t="shared" si="1205"/>
        <v>35</v>
      </c>
      <c r="AO824">
        <f t="shared" si="1205"/>
        <v>35</v>
      </c>
      <c r="AP824">
        <f t="shared" si="1205"/>
        <v>35</v>
      </c>
      <c r="AQ824">
        <f t="shared" si="1205"/>
        <v>35</v>
      </c>
      <c r="AR824">
        <f t="shared" si="1205"/>
        <v>35</v>
      </c>
      <c r="AS824">
        <f t="shared" si="1205"/>
        <v>35</v>
      </c>
      <c r="AT824">
        <f t="shared" si="1205"/>
        <v>35</v>
      </c>
      <c r="AU824">
        <f t="shared" si="1205"/>
        <v>35</v>
      </c>
      <c r="AV824">
        <f t="shared" si="1205"/>
        <v>35</v>
      </c>
      <c r="AW824">
        <f t="shared" si="1205"/>
        <v>35</v>
      </c>
      <c r="AX824">
        <f t="shared" si="1205"/>
        <v>35</v>
      </c>
      <c r="AY824">
        <f t="shared" si="1205"/>
        <v>35</v>
      </c>
      <c r="AZ824">
        <f t="shared" si="1205"/>
        <v>35</v>
      </c>
      <c r="BA824">
        <f t="shared" si="1205"/>
        <v>35</v>
      </c>
      <c r="BB824">
        <f t="shared" si="1205"/>
        <v>35</v>
      </c>
      <c r="BC824">
        <f t="shared" si="1205"/>
        <v>35</v>
      </c>
      <c r="BD824">
        <f t="shared" si="1205"/>
        <v>35</v>
      </c>
      <c r="BE824">
        <f t="shared" si="1205"/>
        <v>35</v>
      </c>
      <c r="BF824">
        <f t="shared" si="1205"/>
        <v>35</v>
      </c>
      <c r="BG824">
        <f t="shared" si="1205"/>
        <v>35</v>
      </c>
      <c r="BH824">
        <f t="shared" si="1205"/>
        <v>35</v>
      </c>
    </row>
    <row r="825" spans="1:60" x14ac:dyDescent="0.25">
      <c r="A825" t="s">
        <v>757</v>
      </c>
      <c r="B825">
        <f t="shared" ref="B825:AG825" si="1206">B823-B824*B820</f>
        <v>3391.9996507282003</v>
      </c>
      <c r="C825">
        <f t="shared" si="1206"/>
        <v>3392.5998128658057</v>
      </c>
      <c r="D825">
        <f t="shared" si="1206"/>
        <v>3392.2134845911705</v>
      </c>
      <c r="E825">
        <f t="shared" si="1206"/>
        <v>3392.4970388810016</v>
      </c>
      <c r="F825">
        <f t="shared" si="1206"/>
        <v>3391.9826831498112</v>
      </c>
      <c r="G825">
        <f t="shared" si="1206"/>
        <v>3392.2520057859538</v>
      </c>
      <c r="H825">
        <f t="shared" si="1206"/>
        <v>3391.1172658490686</v>
      </c>
      <c r="I825">
        <f t="shared" si="1206"/>
        <v>3392.3105977291316</v>
      </c>
      <c r="J825">
        <f t="shared" si="1206"/>
        <v>3392.0128430927734</v>
      </c>
      <c r="K825">
        <f t="shared" si="1206"/>
        <v>3393.0620620309928</v>
      </c>
      <c r="L825">
        <f t="shared" si="1206"/>
        <v>3386.9947542403943</v>
      </c>
      <c r="M825">
        <f t="shared" si="1206"/>
        <v>3391.9996508242393</v>
      </c>
      <c r="N825">
        <f t="shared" si="1206"/>
        <v>3458.2754774112873</v>
      </c>
      <c r="O825">
        <f t="shared" si="1206"/>
        <v>3391.9996508242393</v>
      </c>
      <c r="P825">
        <f t="shared" si="1206"/>
        <v>3325.7084086908399</v>
      </c>
      <c r="Q825">
        <f t="shared" si="1206"/>
        <v>3391.9996508242393</v>
      </c>
      <c r="R825">
        <f t="shared" si="1206"/>
        <v>3391.754501559426</v>
      </c>
      <c r="S825">
        <f t="shared" si="1206"/>
        <v>3391.5371543621295</v>
      </c>
      <c r="T825">
        <f t="shared" si="1206"/>
        <v>3391.9996508242393</v>
      </c>
      <c r="U825">
        <f t="shared" si="1206"/>
        <v>3253.7729404698102</v>
      </c>
      <c r="V825">
        <f t="shared" si="1206"/>
        <v>3253.7729404698102</v>
      </c>
      <c r="W825">
        <f t="shared" si="1206"/>
        <v>3391.9996508242393</v>
      </c>
      <c r="X825">
        <f t="shared" si="1206"/>
        <v>3391.9996508242393</v>
      </c>
      <c r="Y825">
        <f t="shared" si="1206"/>
        <v>3391.9996508242393</v>
      </c>
      <c r="Z825">
        <f t="shared" si="1206"/>
        <v>3392.6406468086525</v>
      </c>
      <c r="AA825">
        <f t="shared" si="1206"/>
        <v>3392.0261478653974</v>
      </c>
      <c r="AB825">
        <f t="shared" si="1206"/>
        <v>3392.2181012126966</v>
      </c>
      <c r="AC825">
        <f t="shared" si="1206"/>
        <v>3391.9996508242393</v>
      </c>
      <c r="AD825">
        <f t="shared" si="1206"/>
        <v>3569.7895120306739</v>
      </c>
      <c r="AE825">
        <f t="shared" si="1206"/>
        <v>3392.1228284986564</v>
      </c>
      <c r="AF825">
        <f t="shared" si="1206"/>
        <v>3456.2035609369595</v>
      </c>
      <c r="AG825">
        <f t="shared" si="1206"/>
        <v>3450.9132941768157</v>
      </c>
      <c r="AH825">
        <f t="shared" ref="AH825:BH825" si="1207">AH823-AH824*AH820</f>
        <v>3441.2788628358494</v>
      </c>
      <c r="AI825">
        <f t="shared" si="1207"/>
        <v>3550.8415194264035</v>
      </c>
      <c r="AJ825">
        <f t="shared" si="1207"/>
        <v>3439.3598904054907</v>
      </c>
      <c r="AK825">
        <f t="shared" si="1207"/>
        <v>3552.9488299378299</v>
      </c>
      <c r="AL825">
        <f t="shared" si="1207"/>
        <v>3342.4843469746975</v>
      </c>
      <c r="AM825">
        <f t="shared" si="1207"/>
        <v>3434.1191656990432</v>
      </c>
      <c r="AN825">
        <f t="shared" si="1207"/>
        <v>3356.188948236826</v>
      </c>
      <c r="AO825">
        <f t="shared" si="1207"/>
        <v>3422.4547459001451</v>
      </c>
      <c r="AP825">
        <f t="shared" si="1207"/>
        <v>3320.4519709471042</v>
      </c>
      <c r="AQ825">
        <f t="shared" si="1207"/>
        <v>3391.9996508242393</v>
      </c>
      <c r="AR825">
        <f t="shared" si="1207"/>
        <v>3392.1837985695583</v>
      </c>
      <c r="AS825">
        <f t="shared" si="1207"/>
        <v>3209.2990408868973</v>
      </c>
      <c r="AT825">
        <f t="shared" si="1207"/>
        <v>3412.7577523811715</v>
      </c>
      <c r="AU825">
        <f t="shared" si="1207"/>
        <v>3480.5559019539642</v>
      </c>
      <c r="AV825">
        <f t="shared" si="1207"/>
        <v>3492.4476251369852</v>
      </c>
      <c r="AW825">
        <f t="shared" si="1207"/>
        <v>3433.6046711068666</v>
      </c>
      <c r="AX825">
        <f t="shared" si="1207"/>
        <v>3315.352991226262</v>
      </c>
      <c r="AY825">
        <f t="shared" si="1207"/>
        <v>3479.0981276401171</v>
      </c>
      <c r="AZ825">
        <f t="shared" si="1207"/>
        <v>3450.5827101268742</v>
      </c>
      <c r="BA825">
        <f t="shared" si="1207"/>
        <v>3460.3923319376709</v>
      </c>
      <c r="BB825">
        <f t="shared" si="1207"/>
        <v>3377.4361219231596</v>
      </c>
      <c r="BC825">
        <f t="shared" si="1207"/>
        <v>3395.8690373133795</v>
      </c>
      <c r="BD825">
        <f t="shared" si="1207"/>
        <v>3396.4079710378392</v>
      </c>
      <c r="BE825">
        <f t="shared" si="1207"/>
        <v>3391.9996508242393</v>
      </c>
      <c r="BF825">
        <f t="shared" si="1207"/>
        <v>3391.9996508242393</v>
      </c>
      <c r="BG825">
        <f t="shared" si="1207"/>
        <v>3482.8607818385663</v>
      </c>
      <c r="BH825">
        <f t="shared" si="1207"/>
        <v>3494.5668171226198</v>
      </c>
    </row>
    <row r="826" spans="1:60" x14ac:dyDescent="0.25">
      <c r="A826" t="s">
        <v>936</v>
      </c>
      <c r="B826">
        <f t="shared" ref="B826:AG826" si="1208">B486-0.2*Ruthlessness-3*0.13*B16+B793*B824/B$90</f>
        <v>5.5357500186055812</v>
      </c>
      <c r="C826">
        <f t="shared" si="1208"/>
        <v>5.5358077686055811</v>
      </c>
      <c r="D826">
        <f t="shared" si="1208"/>
        <v>5.5357500186055812</v>
      </c>
      <c r="E826">
        <f t="shared" si="1208"/>
        <v>5.5358453220791786</v>
      </c>
      <c r="F826">
        <f t="shared" si="1208"/>
        <v>5.5357500186055812</v>
      </c>
      <c r="G826">
        <f t="shared" si="1208"/>
        <v>5.5357500186055812</v>
      </c>
      <c r="H826">
        <f t="shared" si="1208"/>
        <v>5.536018519561785</v>
      </c>
      <c r="I826">
        <f t="shared" si="1208"/>
        <v>5.5356720667150707</v>
      </c>
      <c r="J826">
        <f t="shared" si="1208"/>
        <v>5.5357500186055812</v>
      </c>
      <c r="K826">
        <f t="shared" si="1208"/>
        <v>5.5357500186055812</v>
      </c>
      <c r="L826">
        <f t="shared" si="1208"/>
        <v>5.5357500186055812</v>
      </c>
      <c r="M826">
        <f t="shared" si="1208"/>
        <v>5.5357500186055812</v>
      </c>
      <c r="N826">
        <f t="shared" si="1208"/>
        <v>5.5357500186055812</v>
      </c>
      <c r="O826">
        <f t="shared" si="1208"/>
        <v>5.5357500186055812</v>
      </c>
      <c r="P826">
        <f t="shared" si="1208"/>
        <v>5.5357500186055812</v>
      </c>
      <c r="Q826">
        <f t="shared" si="1208"/>
        <v>5.5357500186055812</v>
      </c>
      <c r="R826">
        <f t="shared" si="1208"/>
        <v>5.5357500186055812</v>
      </c>
      <c r="S826">
        <f t="shared" si="1208"/>
        <v>5.5357500186055812</v>
      </c>
      <c r="T826">
        <f t="shared" si="1208"/>
        <v>5.5357500186055812</v>
      </c>
      <c r="U826">
        <f t="shared" si="1208"/>
        <v>5.5138750186055816</v>
      </c>
      <c r="V826">
        <f t="shared" si="1208"/>
        <v>5.5138750186055816</v>
      </c>
      <c r="W826">
        <f t="shared" si="1208"/>
        <v>5.5357500186055812</v>
      </c>
      <c r="X826">
        <f t="shared" si="1208"/>
        <v>5.5357500186055812</v>
      </c>
      <c r="Y826">
        <f t="shared" si="1208"/>
        <v>5.5357500186055812</v>
      </c>
      <c r="Z826">
        <f t="shared" si="1208"/>
        <v>5.5357500186055812</v>
      </c>
      <c r="AA826">
        <f t="shared" si="1208"/>
        <v>5.1457500186055816</v>
      </c>
      <c r="AB826">
        <f t="shared" si="1208"/>
        <v>5.5357500186055812</v>
      </c>
      <c r="AC826">
        <f t="shared" si="1208"/>
        <v>5.5357500186055812</v>
      </c>
      <c r="AD826">
        <f t="shared" si="1208"/>
        <v>5.5357500186055812</v>
      </c>
      <c r="AE826">
        <f t="shared" si="1208"/>
        <v>5.5357500186055812</v>
      </c>
      <c r="AF826">
        <f t="shared" si="1208"/>
        <v>5.5480525005794812</v>
      </c>
      <c r="AG826">
        <f t="shared" si="1208"/>
        <v>5.5413954572584476</v>
      </c>
      <c r="AH826">
        <f t="shared" ref="AH826:BH826" si="1209">AH486-0.2*Ruthlessness-3*0.13*AH16+AH793*AH824/AH$90</f>
        <v>5.5357500186055812</v>
      </c>
      <c r="AI826">
        <f t="shared" si="1209"/>
        <v>5.5357500186055812</v>
      </c>
      <c r="AJ826">
        <f t="shared" si="1209"/>
        <v>5.5357500186055812</v>
      </c>
      <c r="AK826">
        <f t="shared" si="1209"/>
        <v>5.5357500186055812</v>
      </c>
      <c r="AL826">
        <f t="shared" si="1209"/>
        <v>5.5357500186055812</v>
      </c>
      <c r="AM826">
        <f t="shared" si="1209"/>
        <v>5.5397695184449169</v>
      </c>
      <c r="AN826">
        <f t="shared" si="1209"/>
        <v>5.5357500186055812</v>
      </c>
      <c r="AO826">
        <f t="shared" si="1209"/>
        <v>5.5386582782818143</v>
      </c>
      <c r="AP826">
        <f t="shared" si="1209"/>
        <v>5.5357500186055812</v>
      </c>
      <c r="AQ826">
        <f t="shared" si="1209"/>
        <v>5.5357500186055812</v>
      </c>
      <c r="AR826">
        <f t="shared" si="1209"/>
        <v>5.5357500186055812</v>
      </c>
      <c r="AS826">
        <f t="shared" si="1209"/>
        <v>5.5576250186055809</v>
      </c>
      <c r="AT826">
        <f t="shared" si="1209"/>
        <v>5.5357500186055812</v>
      </c>
      <c r="AU826">
        <f t="shared" si="1209"/>
        <v>5.5442181765848808</v>
      </c>
      <c r="AV826">
        <f t="shared" si="1209"/>
        <v>5.5453472643154544</v>
      </c>
      <c r="AW826">
        <f t="shared" si="1209"/>
        <v>5.5357500186055812</v>
      </c>
      <c r="AX826">
        <f t="shared" si="1209"/>
        <v>5.5357500186055812</v>
      </c>
      <c r="AY826">
        <f t="shared" si="1209"/>
        <v>5.5357500186055812</v>
      </c>
      <c r="AZ826">
        <f t="shared" si="1209"/>
        <v>5.5390284844511264</v>
      </c>
      <c r="BA826">
        <f t="shared" si="1209"/>
        <v>5.5395748954253836</v>
      </c>
      <c r="BB826">
        <f t="shared" si="1209"/>
        <v>5.5357500186055812</v>
      </c>
      <c r="BC826">
        <f t="shared" si="1209"/>
        <v>5.5357500186055812</v>
      </c>
      <c r="BD826">
        <f t="shared" si="1209"/>
        <v>5.5357500186055812</v>
      </c>
      <c r="BE826">
        <f t="shared" si="1209"/>
        <v>5.5357500186055812</v>
      </c>
      <c r="BF826">
        <f t="shared" si="1209"/>
        <v>5.5357500186055812</v>
      </c>
      <c r="BG826">
        <f t="shared" si="1209"/>
        <v>5.5357500186055812</v>
      </c>
      <c r="BH826">
        <f t="shared" si="1209"/>
        <v>5.5357500186055812</v>
      </c>
    </row>
    <row r="827" spans="1:60" x14ac:dyDescent="0.25">
      <c r="A827" t="s">
        <v>937</v>
      </c>
      <c r="B827">
        <f t="shared" ref="B827:AG827" si="1210">B825/B826</f>
        <v>612.74436875359891</v>
      </c>
      <c r="C827">
        <f t="shared" si="1210"/>
        <v>612.84639110948933</v>
      </c>
      <c r="D827">
        <f t="shared" si="1210"/>
        <v>612.78299655692308</v>
      </c>
      <c r="E827">
        <f t="shared" si="1210"/>
        <v>612.82366856428564</v>
      </c>
      <c r="F827">
        <f t="shared" si="1210"/>
        <v>612.74130366244924</v>
      </c>
      <c r="G827">
        <f t="shared" si="1210"/>
        <v>612.78995517944998</v>
      </c>
      <c r="H827">
        <f t="shared" si="1210"/>
        <v>612.55526040355437</v>
      </c>
      <c r="I827">
        <f t="shared" si="1210"/>
        <v>612.80916875955165</v>
      </c>
      <c r="J827">
        <f t="shared" si="1210"/>
        <v>612.74675187504204</v>
      </c>
      <c r="K827">
        <f t="shared" si="1210"/>
        <v>612.93628697592146</v>
      </c>
      <c r="L827">
        <f t="shared" si="1210"/>
        <v>611.84026425628872</v>
      </c>
      <c r="M827">
        <f t="shared" si="1210"/>
        <v>612.74436877094774</v>
      </c>
      <c r="N827">
        <f t="shared" si="1210"/>
        <v>624.71669887333599</v>
      </c>
      <c r="O827">
        <f t="shared" si="1210"/>
        <v>612.74436877094774</v>
      </c>
      <c r="P827">
        <f t="shared" si="1210"/>
        <v>600.76925394267778</v>
      </c>
      <c r="Q827">
        <f t="shared" si="1210"/>
        <v>612.74436877094774</v>
      </c>
      <c r="R827">
        <f t="shared" si="1210"/>
        <v>612.70008402832218</v>
      </c>
      <c r="S827">
        <f t="shared" si="1210"/>
        <v>612.66082156224877</v>
      </c>
      <c r="T827">
        <f t="shared" si="1210"/>
        <v>612.74436877094774</v>
      </c>
      <c r="U827">
        <f t="shared" si="1210"/>
        <v>590.10640057863793</v>
      </c>
      <c r="V827">
        <f t="shared" si="1210"/>
        <v>590.10640057863793</v>
      </c>
      <c r="W827">
        <f t="shared" si="1210"/>
        <v>612.74436877094774</v>
      </c>
      <c r="X827">
        <f t="shared" si="1210"/>
        <v>612.74436877094774</v>
      </c>
      <c r="Y827">
        <f t="shared" si="1210"/>
        <v>612.74436877094774</v>
      </c>
      <c r="Z827">
        <f t="shared" si="1210"/>
        <v>612.86016084650373</v>
      </c>
      <c r="AA827">
        <f t="shared" si="1210"/>
        <v>659.18984319113576</v>
      </c>
      <c r="AB827">
        <f t="shared" si="1210"/>
        <v>612.78383052187996</v>
      </c>
      <c r="AC827">
        <f t="shared" si="1210"/>
        <v>612.74436877094774</v>
      </c>
      <c r="AD827">
        <f t="shared" si="1210"/>
        <v>644.86103961209585</v>
      </c>
      <c r="AE827">
        <f t="shared" si="1210"/>
        <v>612.76662007817856</v>
      </c>
      <c r="AF827">
        <f t="shared" si="1210"/>
        <v>622.95797679924033</v>
      </c>
      <c r="AG827">
        <f t="shared" si="1210"/>
        <v>622.75167343572377</v>
      </c>
      <c r="AH827">
        <f t="shared" ref="AH827:BH827" si="1211">AH825/AH826</f>
        <v>621.64636251090769</v>
      </c>
      <c r="AI827">
        <f t="shared" si="1211"/>
        <v>641.43819852631941</v>
      </c>
      <c r="AJ827">
        <f t="shared" si="1211"/>
        <v>621.29971166433609</v>
      </c>
      <c r="AK827">
        <f t="shared" si="1211"/>
        <v>641.81887151631065</v>
      </c>
      <c r="AL827">
        <f t="shared" si="1211"/>
        <v>603.79972645814075</v>
      </c>
      <c r="AM827">
        <f t="shared" si="1211"/>
        <v>619.9028956466484</v>
      </c>
      <c r="AN827">
        <f t="shared" si="1211"/>
        <v>606.275380383276</v>
      </c>
      <c r="AO827">
        <f t="shared" si="1211"/>
        <v>617.92126792156034</v>
      </c>
      <c r="AP827">
        <f t="shared" si="1211"/>
        <v>599.81971002792932</v>
      </c>
      <c r="AQ827">
        <f t="shared" si="1211"/>
        <v>612.74436877094774</v>
      </c>
      <c r="AR827">
        <f t="shared" si="1211"/>
        <v>612.77763395537625</v>
      </c>
      <c r="AS827">
        <f t="shared" si="1211"/>
        <v>577.45872205176533</v>
      </c>
      <c r="AT827">
        <f t="shared" si="1211"/>
        <v>616.4941951697491</v>
      </c>
      <c r="AU827">
        <f t="shared" si="1211"/>
        <v>627.78119314523656</v>
      </c>
      <c r="AV827">
        <f t="shared" si="1211"/>
        <v>629.79782124936241</v>
      </c>
      <c r="AW827">
        <f t="shared" si="1211"/>
        <v>620.26006585676146</v>
      </c>
      <c r="AX827">
        <f t="shared" si="1211"/>
        <v>598.89860995951858</v>
      </c>
      <c r="AY827">
        <f t="shared" si="1211"/>
        <v>628.47818560211624</v>
      </c>
      <c r="AZ827">
        <f t="shared" si="1211"/>
        <v>622.9581089559606</v>
      </c>
      <c r="BA827">
        <f t="shared" si="1211"/>
        <v>624.66748753506067</v>
      </c>
      <c r="BB827">
        <f t="shared" si="1211"/>
        <v>610.11355472549201</v>
      </c>
      <c r="BC827">
        <f t="shared" si="1211"/>
        <v>613.44335020546623</v>
      </c>
      <c r="BD827">
        <f t="shared" si="1211"/>
        <v>613.54070534662105</v>
      </c>
      <c r="BE827">
        <f t="shared" si="1211"/>
        <v>612.74436877094774</v>
      </c>
      <c r="BF827">
        <f t="shared" si="1211"/>
        <v>612.74436877094774</v>
      </c>
      <c r="BG827">
        <f t="shared" si="1211"/>
        <v>629.1578864892233</v>
      </c>
      <c r="BH827">
        <f t="shared" si="1211"/>
        <v>631.27251147133234</v>
      </c>
    </row>
    <row r="828" spans="1:60" x14ac:dyDescent="0.25">
      <c r="A828" t="s">
        <v>938</v>
      </c>
      <c r="B828">
        <f t="shared" ref="B828:AG828" si="1212">B820+B793*B827/B90</f>
        <v>156.85166140980576</v>
      </c>
      <c r="C828">
        <f t="shared" si="1212"/>
        <v>156.88372935784113</v>
      </c>
      <c r="D828">
        <f t="shared" si="1212"/>
        <v>156.86560827675569</v>
      </c>
      <c r="E828">
        <f t="shared" si="1212"/>
        <v>156.88164251208855</v>
      </c>
      <c r="F828">
        <f t="shared" si="1212"/>
        <v>156.85055473495569</v>
      </c>
      <c r="G828">
        <f t="shared" si="1212"/>
        <v>156.84443875937163</v>
      </c>
      <c r="H828">
        <f t="shared" si="1212"/>
        <v>156.82596957094773</v>
      </c>
      <c r="I828">
        <f t="shared" si="1212"/>
        <v>156.84192554103132</v>
      </c>
      <c r="J828">
        <f t="shared" si="1212"/>
        <v>156.85252185422226</v>
      </c>
      <c r="K828">
        <f t="shared" si="1212"/>
        <v>156.88816163020135</v>
      </c>
      <c r="L828">
        <f t="shared" si="1212"/>
        <v>156.96532162792175</v>
      </c>
      <c r="M828">
        <f t="shared" si="1212"/>
        <v>156.85166141606967</v>
      </c>
      <c r="N828">
        <f t="shared" si="1212"/>
        <v>155.30576818969968</v>
      </c>
      <c r="O828">
        <f t="shared" si="1212"/>
        <v>156.85166141606967</v>
      </c>
      <c r="P828">
        <f t="shared" si="1212"/>
        <v>158.39752440807834</v>
      </c>
      <c r="Q828">
        <f t="shared" si="1212"/>
        <v>156.85166141606967</v>
      </c>
      <c r="R828">
        <f t="shared" si="1212"/>
        <v>156.8356720674617</v>
      </c>
      <c r="S828">
        <f t="shared" si="1212"/>
        <v>156.82149605062091</v>
      </c>
      <c r="T828">
        <f t="shared" si="1212"/>
        <v>156.85166141606967</v>
      </c>
      <c r="U828">
        <f t="shared" si="1212"/>
        <v>150.52780047822085</v>
      </c>
      <c r="V828">
        <f t="shared" si="1212"/>
        <v>150.52780047822085</v>
      </c>
      <c r="W828">
        <f t="shared" si="1212"/>
        <v>156.85166141606967</v>
      </c>
      <c r="X828">
        <f t="shared" si="1212"/>
        <v>156.85166141606967</v>
      </c>
      <c r="Y828">
        <f t="shared" si="1212"/>
        <v>156.85166141606967</v>
      </c>
      <c r="Z828">
        <f t="shared" si="1212"/>
        <v>156.89346903992242</v>
      </c>
      <c r="AA828">
        <f t="shared" si="1212"/>
        <v>158.36038997689826</v>
      </c>
      <c r="AB828">
        <f t="shared" si="1212"/>
        <v>156.86590938624934</v>
      </c>
      <c r="AC828">
        <f t="shared" si="1212"/>
        <v>156.85166141606967</v>
      </c>
      <c r="AD828">
        <f t="shared" si="1212"/>
        <v>162.9598128598951</v>
      </c>
      <c r="AE828">
        <f t="shared" si="1212"/>
        <v>156.85969542252892</v>
      </c>
      <c r="AF828">
        <f t="shared" si="1212"/>
        <v>160.72450344472037</v>
      </c>
      <c r="AG828">
        <f t="shared" si="1212"/>
        <v>160.00237800521285</v>
      </c>
      <c r="AH828">
        <f t="shared" ref="AH828:BH828" si="1213">AH820+AH793*AH827/AH90</f>
        <v>160.06579506064551</v>
      </c>
      <c r="AI828">
        <f t="shared" si="1213"/>
        <v>162.3088353078696</v>
      </c>
      <c r="AJ828">
        <f t="shared" si="1213"/>
        <v>159.94063409317761</v>
      </c>
      <c r="AK828">
        <f t="shared" si="1213"/>
        <v>162.38123410316334</v>
      </c>
      <c r="AL828">
        <f t="shared" si="1213"/>
        <v>153.62212917463071</v>
      </c>
      <c r="AM828">
        <f t="shared" si="1213"/>
        <v>159.10626412104492</v>
      </c>
      <c r="AN828">
        <f t="shared" si="1213"/>
        <v>154.51598315897851</v>
      </c>
      <c r="AO828">
        <f t="shared" si="1213"/>
        <v>158.48165460252622</v>
      </c>
      <c r="AP828">
        <f t="shared" si="1213"/>
        <v>153.13034956167539</v>
      </c>
      <c r="AQ828">
        <f t="shared" si="1213"/>
        <v>156.85166141606967</v>
      </c>
      <c r="AR828">
        <f t="shared" si="1213"/>
        <v>156.8636720680189</v>
      </c>
      <c r="AS828">
        <f t="shared" si="1213"/>
        <v>161.28804125880004</v>
      </c>
      <c r="AT828">
        <f t="shared" si="1213"/>
        <v>158.20556522029332</v>
      </c>
      <c r="AU828">
        <f t="shared" si="1213"/>
        <v>161.5898275977853</v>
      </c>
      <c r="AV828">
        <f t="shared" si="1213"/>
        <v>162.22706552766968</v>
      </c>
      <c r="AW828">
        <f t="shared" si="1213"/>
        <v>159.56526193878392</v>
      </c>
      <c r="AX828">
        <f t="shared" si="1213"/>
        <v>151.85254318138362</v>
      </c>
      <c r="AY828">
        <f t="shared" si="1213"/>
        <v>162.53247759184927</v>
      </c>
      <c r="AZ828">
        <f t="shared" si="1213"/>
        <v>160.27039535591769</v>
      </c>
      <c r="BA828">
        <f t="shared" si="1213"/>
        <v>160.84307385200964</v>
      </c>
      <c r="BB828">
        <f t="shared" si="1213"/>
        <v>155.90178567102566</v>
      </c>
      <c r="BC828">
        <f t="shared" si="1213"/>
        <v>157.10403406552862</v>
      </c>
      <c r="BD828">
        <f t="shared" si="1213"/>
        <v>157.13918489171431</v>
      </c>
      <c r="BE828">
        <f t="shared" si="1213"/>
        <v>156.85166141606967</v>
      </c>
      <c r="BF828">
        <f t="shared" si="1213"/>
        <v>156.85166141606967</v>
      </c>
      <c r="BG828">
        <f t="shared" si="1213"/>
        <v>162.77788885064294</v>
      </c>
      <c r="BH828">
        <f t="shared" si="1213"/>
        <v>163.54139054466771</v>
      </c>
    </row>
    <row r="830" spans="1:60" x14ac:dyDescent="0.25">
      <c r="A830" t="s">
        <v>939</v>
      </c>
      <c r="B830">
        <f>1.4*Windfury*ImpMoonkin*(1+0.01*(B$8+B43*340/5+726*B680+600*B690+700*B691+SpeedPot*15*500/Settings!$B$9+30*B675+30*B676)/32.78998947)*(1+0.1*LightningReflexes/3)*(1+0.2*BladeFlurry*15/120)*(Heroism)*(1+Races!$B$7*0.2/18)</f>
        <v>2.3883558476695121</v>
      </c>
      <c r="C830">
        <f>1.4*Windfury*ImpMoonkin*(1+0.01*(C$8+C43*340/5+726*C680+600*C690+700*C691+SpeedPot*15*500/Settings!$B$9+30*C675+30*C676)/32.78998947)*(1+0.1*LightningReflexes/3)*(1+0.2*BladeFlurry*15/120)*(Heroism)*(1+Races!$B$7*0.2/18)</f>
        <v>2.3883558476695121</v>
      </c>
      <c r="D830">
        <f>1.4*Windfury*ImpMoonkin*(1+0.01*(D$8+D43*340/5+726*D680+600*D690+700*D691+SpeedPot*15*500/Settings!$B$9+30*D675+30*D676)/32.78998947)*(1+0.1*LightningReflexes/3)*(1+0.2*BladeFlurry*15/120)*(Heroism)*(1+Races!$B$7*0.2/18)</f>
        <v>2.3883558476695121</v>
      </c>
      <c r="E830">
        <f>1.4*Windfury*ImpMoonkin*(1+0.01*(E$8+E43*340/5+726*E680+600*E690+700*E691+SpeedPot*15*500/Settings!$B$9+30*E675+30*E676)/32.78998947)*(1+0.1*LightningReflexes/3)*(1+0.2*BladeFlurry*15/120)*(Heroism)*(1+Races!$B$7*0.2/18)</f>
        <v>2.3883558476695121</v>
      </c>
      <c r="F830">
        <f>1.4*Windfury*ImpMoonkin*(1+0.01*(F$8+F43*340/5+726*F680+600*F690+700*F691+SpeedPot*15*500/Settings!$B$9+30*F675+30*F676)/32.78998947)*(1+0.1*LightningReflexes/3)*(1+0.2*BladeFlurry*15/120)*(Heroism)*(1+Races!$B$7*0.2/18)</f>
        <v>2.3883558476695121</v>
      </c>
      <c r="G830">
        <f>1.4*Windfury*ImpMoonkin*(1+0.01*(G$8+G43*340/5+726*G680+600*G690+700*G691+SpeedPot*15*500/Settings!$B$9+30*G675+30*G676)/32.78998947)*(1+0.1*LightningReflexes/3)*(1+0.2*BladeFlurry*15/120)*(Heroism)*(1+Races!$B$7*0.2/18)</f>
        <v>2.3883558476695121</v>
      </c>
      <c r="H830">
        <f>1.4*Windfury*ImpMoonkin*(1+0.01*(H$8+H43*340/5+726*H680+600*H690+700*H691+SpeedPot*15*500/Settings!$B$9+30*H675+30*H676)/32.78998947)*(1+0.1*LightningReflexes/3)*(1+0.2*BladeFlurry*15/120)*(Heroism)*(1+Races!$B$7*0.2/18)</f>
        <v>2.3883558476695121</v>
      </c>
      <c r="I830">
        <f>1.4*Windfury*ImpMoonkin*(1+0.01*(I$8+I43*340/5+726*I680+600*I690+700*I691+SpeedPot*15*500/Settings!$B$9+30*I675+30*I676)/32.78998947)*(1+0.1*LightningReflexes/3)*(1+0.2*BladeFlurry*15/120)*(Heroism)*(1+Races!$B$7*0.2/18)</f>
        <v>2.3883558476695121</v>
      </c>
      <c r="J830">
        <f>1.4*Windfury*ImpMoonkin*(1+0.01*(J$8+J43*340/5+726*J680+600*J690+700*J691+SpeedPot*15*500/Settings!$B$9+30*J675+30*J676)/32.78998947)*(1+0.1*LightningReflexes/3)*(1+0.2*BladeFlurry*15/120)*(Heroism)*(1+Races!$B$7*0.2/18)</f>
        <v>2.3889508542649809</v>
      </c>
      <c r="K830">
        <f>1.4*Windfury*ImpMoonkin*(1+0.01*(K$8+K43*340/5+726*K680+600*K690+700*K691+SpeedPot*15*500/Settings!$B$9+30*K675+30*K676)/32.78998947)*(1+0.1*LightningReflexes/3)*(1+0.2*BladeFlurry*15/120)*(Heroism)*(1+Races!$B$7*0.2/18)</f>
        <v>2.3883558476695121</v>
      </c>
      <c r="L830">
        <f>1.4*Windfury*ImpMoonkin*(1+0.01*(L$8+L43*340/5+726*L680+600*L690+700*L691+SpeedPot*15*500/Settings!$B$9+30*L675+30*L676)/32.78998947)*(1+0.1*LightningReflexes/3)*(1+0.2*BladeFlurry*15/120)*(Heroism)*(1+Races!$B$7*0.2/18)</f>
        <v>2.3883558476695121</v>
      </c>
      <c r="M830">
        <f>1.4*Windfury*ImpMoonkin*(1+0.01*(M$8+M43*340/5+726*M680+600*M690+700*M691+SpeedPot*15*500/Settings!$B$9+30*M675+30*M676)/32.78998947)*(1+0.1*LightningReflexes/3)*(1+0.2*BladeFlurry*15/120)*(Heroism)*(1+Races!$B$7*0.2/18)</f>
        <v>2.3883558476695121</v>
      </c>
      <c r="N830">
        <f>1.4*Windfury*ImpMoonkin*(1+0.01*(N$8+N43*340/5+726*N680+600*N690+700*N691+SpeedPot*15*500/Settings!$B$9+30*N675+30*N676)/32.78998947)*(1+0.1*LightningReflexes/3)*(1+0.2*BladeFlurry*15/120)*(Heroism)*(1+Races!$B$7*0.2/18)</f>
        <v>2.3883558476695121</v>
      </c>
      <c r="O830">
        <f>1.4*Windfury*ImpMoonkin*(1+0.01*(O$8+O43*340/5+726*O680+600*O690+700*O691+SpeedPot*15*500/Settings!$B$9+30*O675+30*O676)/32.78998947)*(1+0.1*LightningReflexes/3)*(1+0.2*BladeFlurry*15/120)*(Heroism)*(1+Races!$B$7*0.2/18)</f>
        <v>2.3883558476695121</v>
      </c>
      <c r="P830">
        <f>1.4*Windfury*ImpMoonkin*(1+0.01*(P$8+P43*340/5+726*P680+600*P690+700*P691+SpeedPot*15*500/Settings!$B$9+30*P675+30*P676)/32.78998947)*(1+0.1*LightningReflexes/3)*(1+0.2*BladeFlurry*15/120)*(Heroism)*(1+Races!$B$7*0.2/18)</f>
        <v>2.3883558476695121</v>
      </c>
      <c r="Q830">
        <f>1.4*Windfury*ImpMoonkin*(1+0.01*(Q$8+Q43*340/5+726*Q680+600*Q690+700*Q691+SpeedPot*15*500/Settings!$B$9+30*Q675+30*Q676)/32.78998947)*(1+0.1*LightningReflexes/3)*(1+0.2*BladeFlurry*15/120)*(Heroism)*(1+Races!$B$7*0.2/18)</f>
        <v>2.3883558476695121</v>
      </c>
      <c r="R830">
        <f>1.4*Windfury*ImpMoonkin*(1+0.01*(R$8+R43*340/5+726*R680+600*R690+700*R691+SpeedPot*15*500/Settings!$B$9+30*R675+30*R676)/32.78998947)*(1+0.1*LightningReflexes/3)*(1+0.2*BladeFlurry*15/120)*(Heroism)*(1+Races!$B$7*0.2/18)</f>
        <v>2.3883558476695121</v>
      </c>
      <c r="S830">
        <f>1.4*Windfury*ImpMoonkin*(1+0.01*(S$8+S43*340/5+726*S680+600*S690+700*S691+SpeedPot*15*500/Settings!$B$9+30*S675+30*S676)/32.78998947)*(1+0.1*LightningReflexes/3)*(1+0.2*BladeFlurry*15/120)*(Heroism)*(1+Races!$B$7*0.2/18)</f>
        <v>2.3883558476695121</v>
      </c>
      <c r="T830">
        <f>1.4*Windfury*ImpMoonkin*(1+0.01*(T$8+T43*340/5+726*T680+600*T690+700*T691+SpeedPot*15*500/Settings!$B$9+30*T675+30*T676)/32.78998947)*(1+0.1*LightningReflexes/3)*(1+0.2*BladeFlurry*15/120)*(Heroism)*(1+Races!$B$7*0.2/18)</f>
        <v>2.3883558476695121</v>
      </c>
      <c r="U830">
        <f>1.4*Windfury*ImpMoonkin*(1+0.01*(U$8+U43*340/5+726*U680+600*U690+700*U691+SpeedPot*15*500/Settings!$B$9+30*U675+30*U676)/32.78998947)*(1+0.1*LightningReflexes/3)*(1+0.2*BladeFlurry*15/120)*(Heroism)*(1+Races!$B$7*0.2/18)</f>
        <v>2.3883558476695121</v>
      </c>
      <c r="V830">
        <f>1.4*Windfury*ImpMoonkin*(1+0.01*(V$8+V43*340/5+726*V680+600*V690+700*V691+SpeedPot*15*500/Settings!$B$9+30*V675+30*V676)/32.78998947)*(1+0.1*LightningReflexes/3)*(1+0.2*BladeFlurry*15/120)*(Heroism)*(1+Races!$B$7*0.2/18)</f>
        <v>2.3883558476695121</v>
      </c>
      <c r="W830">
        <f>1.4*Windfury*ImpMoonkin*(1+0.01*(W$8+W43*340/5+726*W680+600*W690+700*W691+SpeedPot*15*500/Settings!$B$9+30*W675+30*W676)/32.78998947)*(1+0.1*LightningReflexes/3)*(1+0.2*BladeFlurry*15/120)*(Heroism)*(1+Races!$B$7*0.2/18)</f>
        <v>2.3883558476695121</v>
      </c>
      <c r="X830">
        <f>1.4*Windfury*ImpMoonkin*(1+0.01*(X$8+X43*340/5+726*X680+600*X690+700*X691+SpeedPot*15*500/Settings!$B$9+30*X675+30*X676)/32.78998947)*(1+0.1*LightningReflexes/3)*(1+0.2*BladeFlurry*15/120)*(Heroism)*(1+Races!$B$7*0.2/18)</f>
        <v>2.3883558476695121</v>
      </c>
      <c r="Y830">
        <f>1.4*Windfury*ImpMoonkin*(1+0.01*(Y$8+Y43*340/5+726*Y680+600*Y690+700*Y691+SpeedPot*15*500/Settings!$B$9+30*Y675+30*Y676)/32.78998947)*(1+0.1*LightningReflexes/3)*(1+0.2*BladeFlurry*15/120)*(Heroism)*(1+Races!$B$7*0.2/18)</f>
        <v>2.3883558476695121</v>
      </c>
      <c r="Z830">
        <f>1.4*Windfury*ImpMoonkin*(1+0.01*(Z$8+Z43*340/5+726*Z680+600*Z690+700*Z691+SpeedPot*15*500/Settings!$B$9+30*Z675+30*Z676)/32.78998947)*(1+0.1*LightningReflexes/3)*(1+0.2*BladeFlurry*15/120)*(Heroism)*(1+Races!$B$7*0.2/18)</f>
        <v>2.3883558476695121</v>
      </c>
      <c r="AA830">
        <f>1.4*Windfury*ImpMoonkin*(1+0.01*(AA$8+AA43*340/5+726*AA680+600*AA690+700*AA691+SpeedPot*15*500/Settings!$B$9+30*AA675+30*AA676)/32.78998947)*(1+0.1*LightningReflexes/3)*(1+0.2*BladeFlurry*15/120)*(Heroism)*(1+Races!$B$7*0.2/18)</f>
        <v>2.3883558476695121</v>
      </c>
      <c r="AB830">
        <f>1.4*Windfury*ImpMoonkin*(1+0.01*(AB$8+AB43*340/5+726*AB680+600*AB690+700*AB691+SpeedPot*15*500/Settings!$B$9+30*AB675+30*AB676)/32.78998947)*(1+0.1*LightningReflexes/3)*(1+0.2*BladeFlurry*15/120)*(Heroism)*(1+Races!$B$7*0.2/18)</f>
        <v>2.3883558476695121</v>
      </c>
      <c r="AC830">
        <f>1.4*Windfury*ImpMoonkin*(1+0.01*(AC$8+AC43*340/5+726*AC680+600*AC690+700*AC691+SpeedPot*15*500/Settings!$B$9+30*AC675+30*AC676)/32.78998947)*(1+0.1*LightningReflexes/3)*(1+0.2*BladeFlurry*15/120)*(Heroism)*(1+Races!$B$7*0.2/18)</f>
        <v>2.3883558476695121</v>
      </c>
      <c r="AD830">
        <f>1.4*Windfury*ImpMoonkin*(1+0.01*(AD$8+AD43*340/5+726*AD680+600*AD690+700*AD691+SpeedPot*15*500/Settings!$B$9+30*AD675+30*AD676)/32.78998947)*(1+0.1*LightningReflexes/3)*(1+0.2*BladeFlurry*15/120)*(Heroism)*(1+Races!$B$7*0.2/18)</f>
        <v>2.3883558476695121</v>
      </c>
      <c r="AE830">
        <f>1.4*Windfury*ImpMoonkin*(1+0.01*(AE$8+AE43*340/5+726*AE680+600*AE690+700*AE691+SpeedPot*15*500/Settings!$B$9+30*AE675+30*AE676)/32.78998947)*(1+0.1*LightningReflexes/3)*(1+0.2*BladeFlurry*15/120)*(Heroism)*(1+Races!$B$7*0.2/18)</f>
        <v>2.4794710797508501</v>
      </c>
      <c r="AF830">
        <f>1.4*Windfury*ImpMoonkin*(1+0.01*(AF$8+AF43*340/5+726*AF680+600*AF690+700*AF691+SpeedPot*15*500/Settings!$B$9+30*AF675+30*AF676)/32.78998947)*(1+0.1*LightningReflexes/3)*(1+0.2*BladeFlurry*15/120)*(Heroism)*(1+Races!$B$7*0.2/18)</f>
        <v>2.3883558476695121</v>
      </c>
      <c r="AG830">
        <f>1.4*Windfury*ImpMoonkin*(1+0.01*(AG$8+AG43*340/5+726*AG680+600*AG690+700*AG691+SpeedPot*15*500/Settings!$B$9+30*AG675+30*AG676)/32.78998947)*(1+0.1*LightningReflexes/3)*(1+0.2*BladeFlurry*15/120)*(Heroism)*(1+Races!$B$7*0.2/18)</f>
        <v>2.3883558476695121</v>
      </c>
      <c r="AH830">
        <f>1.4*Windfury*ImpMoonkin*(1+0.01*(AH$8+AH43*340/5+726*AH680+600*AH690+700*AH691+SpeedPot*15*500/Settings!$B$9+30*AH675+30*AH676)/32.78998947)*(1+0.1*LightningReflexes/3)*(1+0.2*BladeFlurry*15/120)*(Heroism)*(1+Races!$B$7*0.2/18)</f>
        <v>2.3883558476695121</v>
      </c>
      <c r="AI830">
        <f>1.4*Windfury*ImpMoonkin*(1+0.01*(AI$8+AI43*340/5+726*AI680+600*AI690+700*AI691+SpeedPot*15*500/Settings!$B$9+30*AI675+30*AI676)/32.78998947)*(1+0.1*LightningReflexes/3)*(1+0.2*BladeFlurry*15/120)*(Heroism)*(1+Races!$B$7*0.2/18)</f>
        <v>2.3883558476695121</v>
      </c>
      <c r="AJ830">
        <f>1.4*Windfury*ImpMoonkin*(1+0.01*(AJ$8+AJ43*340/5+726*AJ680+600*AJ690+700*AJ691+SpeedPot*15*500/Settings!$B$9+30*AJ675+30*AJ676)/32.78998947)*(1+0.1*LightningReflexes/3)*(1+0.2*BladeFlurry*15/120)*(Heroism)*(1+Races!$B$7*0.2/18)</f>
        <v>2.3883558476695121</v>
      </c>
      <c r="AK830">
        <f>1.4*Windfury*ImpMoonkin*(1+0.01*(AK$8+AK43*340/5+726*AK680+600*AK690+700*AK691+SpeedPot*15*500/Settings!$B$9+30*AK675+30*AK676)/32.78998947)*(1+0.1*LightningReflexes/3)*(1+0.2*BladeFlurry*15/120)*(Heroism)*(1+Races!$B$7*0.2/18)</f>
        <v>2.3883558476695121</v>
      </c>
      <c r="AL830">
        <f>1.4*Windfury*ImpMoonkin*(1+0.01*(AL$8+AL43*340/5+726*AL680+600*AL690+700*AL691+SpeedPot*15*500/Settings!$B$9+30*AL675+30*AL676)/32.78998947)*(1+0.1*LightningReflexes/3)*(1+0.2*BladeFlurry*15/120)*(Heroism)*(1+Races!$B$7*0.2/18)</f>
        <v>2.3883558476695121</v>
      </c>
      <c r="AM830">
        <f>1.4*Windfury*ImpMoonkin*(1+0.01*(AM$8+AM43*340/5+726*AM680+600*AM690+700*AM691+SpeedPot*15*500/Settings!$B$9+30*AM675+30*AM676)/32.78998947)*(1+0.1*LightningReflexes/3)*(1+0.2*BladeFlurry*15/120)*(Heroism)*(1+Races!$B$7*0.2/18)</f>
        <v>2.3987092195954434</v>
      </c>
      <c r="AN830">
        <f>1.4*Windfury*ImpMoonkin*(1+0.01*(AN$8+AN43*340/5+726*AN680+600*AN690+700*AN691+SpeedPot*15*500/Settings!$B$9+30*AN675+30*AN676)/32.78998947)*(1+0.1*LightningReflexes/3)*(1+0.2*BladeFlurry*15/120)*(Heroism)*(1+Races!$B$7*0.2/18)</f>
        <v>2.3883558476695121</v>
      </c>
      <c r="AO830">
        <f>1.4*Windfury*ImpMoonkin*(1+0.01*(AO$8+AO43*340/5+726*AO680+600*AO690+700*AO691+SpeedPot*15*500/Settings!$B$9+30*AO675+30*AO676)/32.78998947)*(1+0.1*LightningReflexes/3)*(1+0.2*BladeFlurry*15/120)*(Heroism)*(1+Races!$B$7*0.2/18)</f>
        <v>2.3958469025989251</v>
      </c>
      <c r="AP830">
        <f>1.4*Windfury*ImpMoonkin*(1+0.01*(AP$8+AP43*340/5+726*AP680+600*AP690+700*AP691+SpeedPot*15*500/Settings!$B$9+30*AP675+30*AP676)/32.78998947)*(1+0.1*LightningReflexes/3)*(1+0.2*BladeFlurry*15/120)*(Heroism)*(1+Races!$B$7*0.2/18)</f>
        <v>2.3883558476695121</v>
      </c>
      <c r="AQ830">
        <f>1.4*Windfury*ImpMoonkin*(1+0.01*(AQ$8+AQ43*340/5+726*AQ680+600*AQ690+700*AQ691+SpeedPot*15*500/Settings!$B$9+30*AQ675+30*AQ676)/32.78998947)*(1+0.1*LightningReflexes/3)*(1+0.2*BladeFlurry*15/120)*(Heroism)*(1+Races!$B$7*0.2/18)</f>
        <v>2.4288162961613851</v>
      </c>
      <c r="AR830">
        <f>1.4*Windfury*ImpMoonkin*(1+0.01*(AR$8+AR43*340/5+726*AR680+600*AR690+700*AR691+SpeedPot*15*500/Settings!$B$9+30*AR675+30*AR676)/32.78998947)*(1+0.1*LightningReflexes/3)*(1+0.2*BladeFlurry*15/120)*(Heroism)*(1+Races!$B$7*0.2/18)</f>
        <v>2.3883558476695121</v>
      </c>
      <c r="AS830">
        <f>1.4*Windfury*ImpMoonkin*(1+0.01*(AS$8+AS43*340/5+726*AS680+600*AS690+700*AS691+SpeedPot*15*500/Settings!$B$9+30*AS675+30*AS676)/32.78998947)*(1+0.1*LightningReflexes/3)*(1+0.2*BladeFlurry*15/120)*(Heroism)*(1+Races!$B$7*0.2/18)</f>
        <v>2.3883558476695121</v>
      </c>
      <c r="AT830">
        <f>1.4*Windfury*ImpMoonkin*(1+0.01*(AT$8+AT43*340/5+726*AT680+600*AT690+700*AT691+SpeedPot*15*500/Settings!$B$9+30*AT675+30*AT676)/32.78998947)*(1+0.1*LightningReflexes/3)*(1+0.2*BladeFlurry*15/120)*(Heroism)*(1+Races!$B$7*0.2/18)</f>
        <v>2.3883558476695121</v>
      </c>
      <c r="AU830">
        <f>1.4*Windfury*ImpMoonkin*(1+0.01*(AU$8+AU43*340/5+726*AU680+600*AU690+700*AU691+SpeedPot*15*500/Settings!$B$9+30*AU675+30*AU676)/32.78998947)*(1+0.1*LightningReflexes/3)*(1+0.2*BladeFlurry*15/120)*(Heroism)*(1+Races!$B$7*0.2/18)</f>
        <v>2.3883558476695121</v>
      </c>
      <c r="AV830">
        <f>1.4*Windfury*ImpMoonkin*(1+0.01*(AV$8+AV43*340/5+726*AV680+600*AV690+700*AV691+SpeedPot*15*500/Settings!$B$9+30*AV675+30*AV676)/32.78998947)*(1+0.1*LightningReflexes/3)*(1+0.2*BladeFlurry*15/120)*(Heroism)*(1+Races!$B$7*0.2/18)</f>
        <v>2.3883558476695121</v>
      </c>
      <c r="AW830">
        <f>1.4*Windfury*ImpMoonkin*(1+0.01*(AW$8+AW43*340/5+726*AW680+600*AW690+700*AW691+SpeedPot*15*500/Settings!$B$9+30*AW675+30*AW676)/32.78998947)*(1+0.1*LightningReflexes/3)*(1+0.2*BladeFlurry*15/120)*(Heroism)*(1+Races!$B$7*0.2/18)</f>
        <v>2.3883558476695121</v>
      </c>
      <c r="AX830">
        <f>1.4*Windfury*ImpMoonkin*(1+0.01*(AX$8+AX43*340/5+726*AX680+600*AX690+700*AX691+SpeedPot*15*500/Settings!$B$9+30*AX675+30*AX676)/32.78998947)*(1+0.1*LightningReflexes/3)*(1+0.2*BladeFlurry*15/120)*(Heroism)*(1+Races!$B$7*0.2/18)</f>
        <v>2.3883558476695121</v>
      </c>
      <c r="AY830">
        <f>1.4*Windfury*ImpMoonkin*(1+0.01*(AY$8+AY43*340/5+726*AY680+600*AY690+700*AY691+SpeedPot*15*500/Settings!$B$9+30*AY675+30*AY676)/32.78998947)*(1+0.1*LightningReflexes/3)*(1+0.2*BladeFlurry*15/120)*(Heroism)*(1+Races!$B$7*0.2/18)</f>
        <v>2.3883558476695121</v>
      </c>
      <c r="AZ830">
        <f>1.4*Windfury*ImpMoonkin*(1+0.01*(AZ$8+AZ43*340/5+726*AZ680+600*AZ690+700*AZ691+SpeedPot*15*500/Settings!$B$9+30*AZ675+30*AZ676)/32.78998947)*(1+0.1*LightningReflexes/3)*(1+0.2*BladeFlurry*15/120)*(Heroism)*(1+Races!$B$7*0.2/18)</f>
        <v>2.4221343550481831</v>
      </c>
      <c r="BA830">
        <f>1.4*Windfury*ImpMoonkin*(1+0.01*(BA$8+BA43*340/5+726*BA680+600*BA690+700*BA691+SpeedPot*15*500/Settings!$B$9+30*BA675+30*BA676)/32.78998947)*(1+0.1*LightningReflexes/3)*(1+0.2*BladeFlurry*15/120)*(Heroism)*(1+Races!$B$7*0.2/18)</f>
        <v>2.4277641062779614</v>
      </c>
      <c r="BB830">
        <f>1.4*Windfury*ImpMoonkin*(1+0.01*(BB$8+BB43*340/5+726*BB680+600*BB690+700*BB691+SpeedPot*15*500/Settings!$B$9+30*BB675+30*BB676)/32.78998947)*(1+0.1*LightningReflexes/3)*(1+0.2*BladeFlurry*15/120)*(Heroism)*(1+Races!$B$7*0.2/18)</f>
        <v>2.3883558476695121</v>
      </c>
      <c r="BC830">
        <f>1.4*Windfury*ImpMoonkin*(1+0.01*(BC$8+BC43*340/5+726*BC680+600*BC690+700*BC691+SpeedPot*15*500/Settings!$B$9+30*BC675+30*BC676)/32.78998947)*(1+0.1*LightningReflexes/3)*(1+0.2*BladeFlurry*15/120)*(Heroism)*(1+Races!$B$7*0.2/18)</f>
        <v>2.3883558476695121</v>
      </c>
      <c r="BD830">
        <f>1.4*Windfury*ImpMoonkin*(1+0.01*(BD$8+BD43*340/5+726*BD680+600*BD690+700*BD691+SpeedPot*15*500/Settings!$B$9+30*BD675+30*BD676)/32.78998947)*(1+0.1*LightningReflexes/3)*(1+0.2*BladeFlurry*15/120)*(Heroism)*(1+Races!$B$7*0.2/18)</f>
        <v>2.3883558476695121</v>
      </c>
      <c r="BE830">
        <f>1.4*Windfury*ImpMoonkin*(1+0.01*(BE$8+BE43*340/5+726*BE680+600*BE690+700*BE691+SpeedPot*15*500/Settings!$B$9+30*BE675+30*BE676)/32.78998947)*(1+0.1*LightningReflexes/3)*(1+0.2*BladeFlurry*15/120)*(Heroism)*(1+Races!$B$7*0.2/18)</f>
        <v>2.3883558476695121</v>
      </c>
      <c r="BF830">
        <f>1.4*Windfury*ImpMoonkin*(1+0.01*(BF$8+BF43*340/5+726*BF680+600*BF690+700*BF691+SpeedPot*15*500/Settings!$B$9+30*BF675+30*BF676)/32.78998947)*(1+0.1*LightningReflexes/3)*(1+0.2*BladeFlurry*15/120)*(Heroism)*(1+Races!$B$7*0.2/18)</f>
        <v>2.3883558476695121</v>
      </c>
      <c r="BG830">
        <f>1.4*Windfury*ImpMoonkin*(1+0.01*(BG$8+BG43*340/5+726*BG680+600*BG690+700*BG691+SpeedPot*15*500/Settings!$B$9+30*BG675+30*BG676)/32.78998947)*(1+0.1*LightningReflexes/3)*(1+0.2*BladeFlurry*15/120)*(Heroism)*(1+Races!$B$7*0.2/18)</f>
        <v>2.3883558476695121</v>
      </c>
      <c r="BH830">
        <f>1.4*Windfury*ImpMoonkin*(1+0.01*(BH$8+BH43*340/5+726*BH680+600*BH690+700*BH691+SpeedPot*15*500/Settings!$B$9+30*BH675+30*BH676)/32.78998947)*(1+0.1*LightningReflexes/3)*(1+0.2*BladeFlurry*15/120)*(Heroism)*(1+Races!$B$7*0.2/18)</f>
        <v>2.3883558476695121</v>
      </c>
    </row>
    <row r="832" spans="1:60" x14ac:dyDescent="0.25">
      <c r="A832" t="s">
        <v>940</v>
      </c>
      <c r="B832">
        <f t="shared" ref="B832:AG832" si="1214">1-(1-(0.3+0.04*ImprovedPoisons)*B88*B85)^(12*(B830/B47))</f>
        <v>0.99998724248100301</v>
      </c>
      <c r="C832">
        <f t="shared" si="1214"/>
        <v>0.99998724248100301</v>
      </c>
      <c r="D832">
        <f t="shared" si="1214"/>
        <v>0.99998724248100301</v>
      </c>
      <c r="E832">
        <f t="shared" si="1214"/>
        <v>0.99998724248100301</v>
      </c>
      <c r="F832">
        <f t="shared" si="1214"/>
        <v>0.99998717879587717</v>
      </c>
      <c r="G832">
        <f t="shared" si="1214"/>
        <v>0.99998710518563427</v>
      </c>
      <c r="H832">
        <f t="shared" si="1214"/>
        <v>0.99998710518563427</v>
      </c>
      <c r="I832">
        <f t="shared" si="1214"/>
        <v>0.99998717879587717</v>
      </c>
      <c r="J832">
        <f t="shared" si="1214"/>
        <v>0.99998727824778477</v>
      </c>
      <c r="K832">
        <f t="shared" si="1214"/>
        <v>0.99998724248100301</v>
      </c>
      <c r="L832">
        <f t="shared" si="1214"/>
        <v>0.99998724248100301</v>
      </c>
      <c r="M832">
        <f t="shared" si="1214"/>
        <v>0.99998724248100301</v>
      </c>
      <c r="N832">
        <f t="shared" si="1214"/>
        <v>0.99998724248100301</v>
      </c>
      <c r="O832">
        <f t="shared" si="1214"/>
        <v>0.99998724248100301</v>
      </c>
      <c r="P832">
        <f t="shared" si="1214"/>
        <v>0.99998724248100301</v>
      </c>
      <c r="Q832">
        <f t="shared" si="1214"/>
        <v>0.99998724248100301</v>
      </c>
      <c r="R832">
        <f t="shared" si="1214"/>
        <v>0.9999729573980628</v>
      </c>
      <c r="S832">
        <f t="shared" si="1214"/>
        <v>0.99994781502908614</v>
      </c>
      <c r="T832">
        <f t="shared" si="1214"/>
        <v>0.99998724248100301</v>
      </c>
      <c r="U832">
        <f t="shared" si="1214"/>
        <v>0.99998724248100301</v>
      </c>
      <c r="V832">
        <f t="shared" si="1214"/>
        <v>0.99998724248100301</v>
      </c>
      <c r="W832">
        <f t="shared" si="1214"/>
        <v>0.99998724248100301</v>
      </c>
      <c r="X832">
        <f t="shared" si="1214"/>
        <v>0.99998724248100301</v>
      </c>
      <c r="Y832">
        <f t="shared" si="1214"/>
        <v>0.99998724248100301</v>
      </c>
      <c r="Z832">
        <f t="shared" si="1214"/>
        <v>0.99998724248100301</v>
      </c>
      <c r="AA832">
        <f t="shared" si="1214"/>
        <v>0.99998724248100301</v>
      </c>
      <c r="AB832">
        <f t="shared" si="1214"/>
        <v>0.99998724248100301</v>
      </c>
      <c r="AC832">
        <f t="shared" si="1214"/>
        <v>0.99998724248100301</v>
      </c>
      <c r="AD832">
        <f t="shared" si="1214"/>
        <v>0.99998724248100301</v>
      </c>
      <c r="AE832">
        <f t="shared" si="1214"/>
        <v>0.99999170049255404</v>
      </c>
      <c r="AF832">
        <f t="shared" si="1214"/>
        <v>0.99998724248100301</v>
      </c>
      <c r="AG832">
        <f t="shared" si="1214"/>
        <v>0.99998724248100301</v>
      </c>
      <c r="AH832">
        <f t="shared" ref="AH832:BH832" si="1215">1-(1-(0.3+0.04*ImprovedPoisons)*AH88*AH85)^(12*(AH830/AH47))</f>
        <v>0.99998724248100301</v>
      </c>
      <c r="AI832">
        <f t="shared" si="1215"/>
        <v>0.99998724248100301</v>
      </c>
      <c r="AJ832">
        <f t="shared" si="1215"/>
        <v>0.99998724248100301</v>
      </c>
      <c r="AK832">
        <f t="shared" si="1215"/>
        <v>0.99998724248100301</v>
      </c>
      <c r="AL832">
        <f t="shared" si="1215"/>
        <v>0.99998724248100301</v>
      </c>
      <c r="AM832">
        <f t="shared" si="1215"/>
        <v>0.99998785073432739</v>
      </c>
      <c r="AN832">
        <f t="shared" si="1215"/>
        <v>0.99998724248100301</v>
      </c>
      <c r="AO832">
        <f t="shared" si="1215"/>
        <v>0.99998768553618378</v>
      </c>
      <c r="AP832">
        <f t="shared" si="1215"/>
        <v>0.99998724248100301</v>
      </c>
      <c r="AQ832">
        <f t="shared" si="1215"/>
        <v>0.99998945966488195</v>
      </c>
      <c r="AR832">
        <f t="shared" si="1215"/>
        <v>0.99998724248100301</v>
      </c>
      <c r="AS832">
        <f t="shared" si="1215"/>
        <v>0.99998724248100301</v>
      </c>
      <c r="AT832">
        <f t="shared" si="1215"/>
        <v>0.99998724248100301</v>
      </c>
      <c r="AU832">
        <f t="shared" si="1215"/>
        <v>0.99998724248100301</v>
      </c>
      <c r="AV832">
        <f t="shared" si="1215"/>
        <v>0.99998724248100301</v>
      </c>
      <c r="AW832">
        <f t="shared" si="1215"/>
        <v>0.99998724248100301</v>
      </c>
      <c r="AX832">
        <f t="shared" si="1215"/>
        <v>0.99998724248100301</v>
      </c>
      <c r="AY832">
        <f t="shared" si="1215"/>
        <v>0.99998724248100301</v>
      </c>
      <c r="AZ832">
        <f t="shared" si="1215"/>
        <v>0.99998912204908952</v>
      </c>
      <c r="BA832">
        <f t="shared" si="1215"/>
        <v>0.99998940720486473</v>
      </c>
      <c r="BB832">
        <f t="shared" si="1215"/>
        <v>0.99998724248100301</v>
      </c>
      <c r="BC832">
        <f t="shared" si="1215"/>
        <v>0.99998724248100301</v>
      </c>
      <c r="BD832">
        <f t="shared" si="1215"/>
        <v>0.99998724248100301</v>
      </c>
      <c r="BE832">
        <f t="shared" si="1215"/>
        <v>0.99998724248100301</v>
      </c>
      <c r="BF832">
        <f t="shared" si="1215"/>
        <v>0.99998724248100301</v>
      </c>
      <c r="BG832">
        <f t="shared" si="1215"/>
        <v>0.99998724248100301</v>
      </c>
      <c r="BH832">
        <f t="shared" si="1215"/>
        <v>0.99998724248100301</v>
      </c>
    </row>
    <row r="833" spans="1:60" x14ac:dyDescent="0.25">
      <c r="A833" t="s">
        <v>941</v>
      </c>
      <c r="B833">
        <f t="shared" ref="B833:AG833" si="1216">B832*(1-B832^5)/(1-B832)</f>
        <v>4.9998086404723905</v>
      </c>
      <c r="C833">
        <f t="shared" si="1216"/>
        <v>4.9998086404723905</v>
      </c>
      <c r="D833">
        <f t="shared" si="1216"/>
        <v>4.9998086404723905</v>
      </c>
      <c r="E833">
        <f t="shared" si="1216"/>
        <v>4.9998086404723905</v>
      </c>
      <c r="F833">
        <f t="shared" si="1216"/>
        <v>4.9998076852197411</v>
      </c>
      <c r="G833">
        <f t="shared" si="1216"/>
        <v>4.9998065811091896</v>
      </c>
      <c r="H833">
        <f t="shared" si="1216"/>
        <v>4.9998065811091896</v>
      </c>
      <c r="I833">
        <f t="shared" si="1216"/>
        <v>4.9998076852197411</v>
      </c>
      <c r="J833">
        <f t="shared" si="1216"/>
        <v>4.9998091769464983</v>
      </c>
      <c r="K833">
        <f t="shared" si="1216"/>
        <v>4.9998086404723905</v>
      </c>
      <c r="L833">
        <f t="shared" si="1216"/>
        <v>4.9998086404723905</v>
      </c>
      <c r="M833">
        <f t="shared" si="1216"/>
        <v>4.9998086404723905</v>
      </c>
      <c r="N833">
        <f t="shared" si="1216"/>
        <v>4.9998086404723905</v>
      </c>
      <c r="O833">
        <f t="shared" si="1216"/>
        <v>4.9998086404723905</v>
      </c>
      <c r="P833">
        <f t="shared" si="1216"/>
        <v>4.9998086404723905</v>
      </c>
      <c r="Q833">
        <f t="shared" si="1216"/>
        <v>4.9998086404723905</v>
      </c>
      <c r="R833">
        <f t="shared" si="1216"/>
        <v>4.9995943755958985</v>
      </c>
      <c r="S833">
        <f t="shared" si="1216"/>
        <v>4.9992172798998471</v>
      </c>
      <c r="T833">
        <f t="shared" si="1216"/>
        <v>4.9998086404723905</v>
      </c>
      <c r="U833">
        <f t="shared" si="1216"/>
        <v>4.9998086404723905</v>
      </c>
      <c r="V833">
        <f t="shared" si="1216"/>
        <v>4.9998086404723905</v>
      </c>
      <c r="W833">
        <f t="shared" si="1216"/>
        <v>4.9998086404723905</v>
      </c>
      <c r="X833">
        <f t="shared" si="1216"/>
        <v>4.9998086404723905</v>
      </c>
      <c r="Y833">
        <f t="shared" si="1216"/>
        <v>4.9998086404723905</v>
      </c>
      <c r="Z833">
        <f t="shared" si="1216"/>
        <v>4.9998086404723905</v>
      </c>
      <c r="AA833">
        <f t="shared" si="1216"/>
        <v>4.9998086404723905</v>
      </c>
      <c r="AB833">
        <f t="shared" si="1216"/>
        <v>4.9998086404723905</v>
      </c>
      <c r="AC833">
        <f t="shared" si="1216"/>
        <v>4.9998086404723905</v>
      </c>
      <c r="AD833">
        <f t="shared" si="1216"/>
        <v>4.9998086404723905</v>
      </c>
      <c r="AE833">
        <f t="shared" si="1216"/>
        <v>4.9998755087743856</v>
      </c>
      <c r="AF833">
        <f t="shared" si="1216"/>
        <v>4.9998086404723905</v>
      </c>
      <c r="AG833">
        <f t="shared" si="1216"/>
        <v>4.9998086404723905</v>
      </c>
      <c r="AH833">
        <f t="shared" ref="AH833:BH833" si="1217">AH832*(1-AH832^5)/(1-AH832)</f>
        <v>4.9998086404723905</v>
      </c>
      <c r="AI833">
        <f t="shared" si="1217"/>
        <v>4.9998086404723905</v>
      </c>
      <c r="AJ833">
        <f t="shared" si="1217"/>
        <v>4.9998086404723905</v>
      </c>
      <c r="AK833">
        <f t="shared" si="1217"/>
        <v>4.9998086404723905</v>
      </c>
      <c r="AL833">
        <f t="shared" si="1217"/>
        <v>4.9998086404723905</v>
      </c>
      <c r="AM833">
        <f t="shared" si="1217"/>
        <v>4.9998177639577079</v>
      </c>
      <c r="AN833">
        <f t="shared" si="1217"/>
        <v>4.9998086404723905</v>
      </c>
      <c r="AO833">
        <f t="shared" si="1217"/>
        <v>4.9998152860747247</v>
      </c>
      <c r="AP833">
        <f t="shared" si="1217"/>
        <v>4.9998086404723905</v>
      </c>
      <c r="AQ833">
        <f t="shared" si="1217"/>
        <v>4.9998418971909366</v>
      </c>
      <c r="AR833">
        <f t="shared" si="1217"/>
        <v>4.9998086404723905</v>
      </c>
      <c r="AS833">
        <f t="shared" si="1217"/>
        <v>4.9998086404723905</v>
      </c>
      <c r="AT833">
        <f t="shared" si="1217"/>
        <v>4.9998086404723905</v>
      </c>
      <c r="AU833">
        <f t="shared" si="1217"/>
        <v>4.9998086404723905</v>
      </c>
      <c r="AV833">
        <f t="shared" si="1217"/>
        <v>4.9998086404723905</v>
      </c>
      <c r="AW833">
        <f t="shared" si="1217"/>
        <v>4.9998086404723905</v>
      </c>
      <c r="AX833">
        <f t="shared" si="1217"/>
        <v>4.9998086404723905</v>
      </c>
      <c r="AY833">
        <f t="shared" si="1217"/>
        <v>4.9998086404723905</v>
      </c>
      <c r="AZ833">
        <f t="shared" si="1217"/>
        <v>4.9998368331066665</v>
      </c>
      <c r="BA833">
        <f t="shared" si="1217"/>
        <v>4.9998411103047529</v>
      </c>
      <c r="BB833">
        <f t="shared" si="1217"/>
        <v>4.9998086404723905</v>
      </c>
      <c r="BC833">
        <f t="shared" si="1217"/>
        <v>4.9998086404723905</v>
      </c>
      <c r="BD833">
        <f t="shared" si="1217"/>
        <v>4.9998086404723905</v>
      </c>
      <c r="BE833">
        <f t="shared" si="1217"/>
        <v>4.9998086404723905</v>
      </c>
      <c r="BF833">
        <f t="shared" si="1217"/>
        <v>4.9998086404723905</v>
      </c>
      <c r="BG833">
        <f t="shared" si="1217"/>
        <v>4.9998086404723905</v>
      </c>
      <c r="BH833">
        <f t="shared" si="1217"/>
        <v>4.9998086404723905</v>
      </c>
    </row>
    <row r="834" spans="1:60" x14ac:dyDescent="0.25">
      <c r="A834" t="s">
        <v>942</v>
      </c>
      <c r="B834">
        <f t="shared" ref="B834:AG834" si="1218">(296+0.108*B790)*B$95/4</f>
        <v>316.60828375735332</v>
      </c>
      <c r="C834">
        <f t="shared" si="1218"/>
        <v>316.6446409814709</v>
      </c>
      <c r="D834">
        <f t="shared" si="1218"/>
        <v>316.64133394655551</v>
      </c>
      <c r="E834">
        <f t="shared" si="1218"/>
        <v>316.60828693709936</v>
      </c>
      <c r="F834">
        <f t="shared" si="1218"/>
        <v>316.60566124626808</v>
      </c>
      <c r="G834">
        <f t="shared" si="1218"/>
        <v>316.60566162439568</v>
      </c>
      <c r="H834">
        <f t="shared" si="1218"/>
        <v>316.60543014809747</v>
      </c>
      <c r="I834">
        <f t="shared" si="1218"/>
        <v>316.60548972546832</v>
      </c>
      <c r="J834">
        <f t="shared" si="1218"/>
        <v>316.61032277090845</v>
      </c>
      <c r="K834">
        <f t="shared" si="1218"/>
        <v>316.60828367327957</v>
      </c>
      <c r="L834">
        <f t="shared" si="1218"/>
        <v>316.60828616019393</v>
      </c>
      <c r="M834">
        <f t="shared" si="1218"/>
        <v>316.6082837721969</v>
      </c>
      <c r="N834">
        <f t="shared" si="1218"/>
        <v>316.53656849449976</v>
      </c>
      <c r="O834">
        <f t="shared" si="1218"/>
        <v>316.6082837721969</v>
      </c>
      <c r="P834">
        <f t="shared" si="1218"/>
        <v>316.67933056613259</v>
      </c>
      <c r="Q834">
        <f t="shared" si="1218"/>
        <v>316.6082837721969</v>
      </c>
      <c r="R834">
        <f t="shared" si="1218"/>
        <v>316.5703934704818</v>
      </c>
      <c r="S834">
        <f t="shared" si="1218"/>
        <v>316.53680025987723</v>
      </c>
      <c r="T834">
        <f t="shared" si="1218"/>
        <v>316.6082837721969</v>
      </c>
      <c r="U834">
        <f t="shared" si="1218"/>
        <v>316.60751436720619</v>
      </c>
      <c r="V834">
        <f t="shared" si="1218"/>
        <v>316.60751436720619</v>
      </c>
      <c r="W834">
        <f t="shared" si="1218"/>
        <v>316.6082837721969</v>
      </c>
      <c r="X834">
        <f t="shared" si="1218"/>
        <v>316.6082837721969</v>
      </c>
      <c r="Y834">
        <f t="shared" si="1218"/>
        <v>316.6082837721969</v>
      </c>
      <c r="Z834">
        <f t="shared" si="1218"/>
        <v>316.70735619350785</v>
      </c>
      <c r="AA834">
        <f t="shared" si="1218"/>
        <v>316.61237915826644</v>
      </c>
      <c r="AB834">
        <f t="shared" si="1218"/>
        <v>316.64204749216913</v>
      </c>
      <c r="AC834">
        <f t="shared" si="1218"/>
        <v>316.6082837721969</v>
      </c>
      <c r="AD834">
        <f t="shared" si="1218"/>
        <v>316.60827002367552</v>
      </c>
      <c r="AE834">
        <f t="shared" si="1218"/>
        <v>316.62732212930496</v>
      </c>
      <c r="AF834">
        <f t="shared" si="1218"/>
        <v>316.6082837721969</v>
      </c>
      <c r="AG834">
        <f t="shared" si="1218"/>
        <v>320.1622390245289</v>
      </c>
      <c r="AH834">
        <f t="shared" ref="AH834:BH834" si="1219">(296+0.108*AH790)*AH$95/4</f>
        <v>324.22488508172393</v>
      </c>
      <c r="AI834">
        <f t="shared" si="1219"/>
        <v>316.60827145865829</v>
      </c>
      <c r="AJ834">
        <f t="shared" si="1219"/>
        <v>323.92828845752115</v>
      </c>
      <c r="AK834">
        <f t="shared" si="1219"/>
        <v>316.60827129871416</v>
      </c>
      <c r="AL834">
        <f t="shared" si="1219"/>
        <v>308.95519207801203</v>
      </c>
      <c r="AM834">
        <f t="shared" si="1219"/>
        <v>319.17307770367364</v>
      </c>
      <c r="AN834">
        <f t="shared" si="1219"/>
        <v>311.07337700140465</v>
      </c>
      <c r="AO834">
        <f t="shared" si="1219"/>
        <v>318.46485402255155</v>
      </c>
      <c r="AP834">
        <f t="shared" si="1219"/>
        <v>316.60829765287014</v>
      </c>
      <c r="AQ834">
        <f t="shared" si="1219"/>
        <v>316.6082837721969</v>
      </c>
      <c r="AR834">
        <f t="shared" si="1219"/>
        <v>316.63674567125929</v>
      </c>
      <c r="AS834">
        <f t="shared" si="1219"/>
        <v>316.60910984433627</v>
      </c>
      <c r="AT834">
        <f t="shared" si="1219"/>
        <v>319.8166586030402</v>
      </c>
      <c r="AU834">
        <f t="shared" si="1219"/>
        <v>321.93921665069479</v>
      </c>
      <c r="AV834">
        <f t="shared" si="1219"/>
        <v>322.6500077011612</v>
      </c>
      <c r="AW834">
        <f t="shared" si="1219"/>
        <v>323.03876102684336</v>
      </c>
      <c r="AX834">
        <f t="shared" si="1219"/>
        <v>304.7617662644239</v>
      </c>
      <c r="AY834">
        <f t="shared" si="1219"/>
        <v>330.07023548557538</v>
      </c>
      <c r="AZ834">
        <f t="shared" si="1219"/>
        <v>322.42467934491344</v>
      </c>
      <c r="BA834">
        <f t="shared" si="1219"/>
        <v>323.3940786070329</v>
      </c>
      <c r="BB834">
        <f t="shared" si="1219"/>
        <v>314.35734288310243</v>
      </c>
      <c r="BC834">
        <f t="shared" si="1219"/>
        <v>317.20633664271207</v>
      </c>
      <c r="BD834">
        <f t="shared" si="1219"/>
        <v>317.28963430807471</v>
      </c>
      <c r="BE834">
        <f t="shared" si="1219"/>
        <v>316.6082837721969</v>
      </c>
      <c r="BF834">
        <f t="shared" si="1219"/>
        <v>316.6082837721969</v>
      </c>
      <c r="BG834">
        <f t="shared" si="1219"/>
        <v>330.65179179959324</v>
      </c>
      <c r="BH834">
        <f t="shared" si="1219"/>
        <v>332.46107810987132</v>
      </c>
    </row>
    <row r="835" spans="1:60" x14ac:dyDescent="0.25">
      <c r="A835" t="s">
        <v>943</v>
      </c>
      <c r="B835">
        <f t="shared" ref="B835:AG835" si="1220">B146*B834*B833/3</f>
        <v>560.48074685792119</v>
      </c>
      <c r="C835">
        <f t="shared" si="1220"/>
        <v>560.54510880033547</v>
      </c>
      <c r="D835">
        <f t="shared" si="1220"/>
        <v>560.53925447025529</v>
      </c>
      <c r="E835">
        <f t="shared" si="1220"/>
        <v>560.48075248691623</v>
      </c>
      <c r="F835">
        <f t="shared" si="1220"/>
        <v>560.47599723346059</v>
      </c>
      <c r="G835">
        <f t="shared" si="1220"/>
        <v>560.4758741325935</v>
      </c>
      <c r="H835">
        <f t="shared" si="1220"/>
        <v>560.47546435823926</v>
      </c>
      <c r="I835">
        <f t="shared" si="1220"/>
        <v>560.47569359615068</v>
      </c>
      <c r="J835">
        <f t="shared" si="1220"/>
        <v>560.48441659280422</v>
      </c>
      <c r="K835">
        <f t="shared" si="1220"/>
        <v>560.48074670908829</v>
      </c>
      <c r="L835">
        <f t="shared" si="1220"/>
        <v>560.48075111158721</v>
      </c>
      <c r="M835">
        <f t="shared" si="1220"/>
        <v>560.48074688419831</v>
      </c>
      <c r="N835">
        <f t="shared" si="1220"/>
        <v>560.35379179658082</v>
      </c>
      <c r="O835">
        <f t="shared" si="1220"/>
        <v>560.48074688419831</v>
      </c>
      <c r="P835">
        <f t="shared" si="1220"/>
        <v>560.60651857802247</v>
      </c>
      <c r="Q835">
        <f t="shared" si="1220"/>
        <v>560.48074688419831</v>
      </c>
      <c r="R835">
        <f t="shared" si="1220"/>
        <v>560.38965467493279</v>
      </c>
      <c r="S835">
        <f t="shared" si="1220"/>
        <v>560.28792526995687</v>
      </c>
      <c r="T835">
        <f t="shared" si="1220"/>
        <v>560.48074688419831</v>
      </c>
      <c r="U835">
        <f t="shared" si="1220"/>
        <v>560.47938483302676</v>
      </c>
      <c r="V835">
        <f t="shared" si="1220"/>
        <v>560.47938483302676</v>
      </c>
      <c r="W835">
        <f t="shared" si="1220"/>
        <v>560.48074688419831</v>
      </c>
      <c r="X835">
        <f t="shared" si="1220"/>
        <v>560.48074688419831</v>
      </c>
      <c r="Y835">
        <f t="shared" si="1220"/>
        <v>560.48074688419831</v>
      </c>
      <c r="Z835">
        <f t="shared" si="1220"/>
        <v>560.65613138150331</v>
      </c>
      <c r="AA835">
        <f t="shared" si="1220"/>
        <v>560.48799680519107</v>
      </c>
      <c r="AB835">
        <f t="shared" si="1220"/>
        <v>560.54051763549433</v>
      </c>
      <c r="AC835">
        <f t="shared" si="1220"/>
        <v>560.48074688419831</v>
      </c>
      <c r="AD835">
        <f t="shared" si="1220"/>
        <v>560.48072254566409</v>
      </c>
      <c r="AE835">
        <f t="shared" si="1220"/>
        <v>560.52194624927608</v>
      </c>
      <c r="AF835">
        <f t="shared" si="1220"/>
        <v>560.48074688419831</v>
      </c>
      <c r="AG835">
        <f t="shared" si="1220"/>
        <v>566.77219153778572</v>
      </c>
      <c r="AH835">
        <f t="shared" ref="AH835:BH835" si="1221">AH146*AH834*AH833/3</f>
        <v>573.96415401373008</v>
      </c>
      <c r="AI835">
        <f t="shared" si="1221"/>
        <v>560.48072508596476</v>
      </c>
      <c r="AJ835">
        <f t="shared" si="1221"/>
        <v>573.43909921896636</v>
      </c>
      <c r="AK835">
        <f t="shared" si="1221"/>
        <v>560.4807248028211</v>
      </c>
      <c r="AL835">
        <f t="shared" si="1221"/>
        <v>546.93274208273112</v>
      </c>
      <c r="AM835">
        <f t="shared" si="1221"/>
        <v>565.0221443309232</v>
      </c>
      <c r="AN835">
        <f t="shared" si="1221"/>
        <v>550.6824919432122</v>
      </c>
      <c r="AO835">
        <f t="shared" si="1221"/>
        <v>563.76811863738737</v>
      </c>
      <c r="AP835">
        <f t="shared" si="1221"/>
        <v>560.48077145667628</v>
      </c>
      <c r="AQ835">
        <f t="shared" si="1221"/>
        <v>560.48447497696941</v>
      </c>
      <c r="AR835">
        <f t="shared" si="1221"/>
        <v>560.53113200442999</v>
      </c>
      <c r="AS835">
        <f t="shared" si="1221"/>
        <v>560.48220925127259</v>
      </c>
      <c r="AT835">
        <f t="shared" si="1221"/>
        <v>566.16042241274306</v>
      </c>
      <c r="AU835">
        <f t="shared" si="1221"/>
        <v>569.91791386457908</v>
      </c>
      <c r="AV835">
        <f t="shared" si="1221"/>
        <v>571.1762027952966</v>
      </c>
      <c r="AW835">
        <f t="shared" si="1221"/>
        <v>571.86439942659138</v>
      </c>
      <c r="AX835">
        <f t="shared" si="1221"/>
        <v>539.50926470557431</v>
      </c>
      <c r="AY835">
        <f t="shared" si="1221"/>
        <v>584.3119766326347</v>
      </c>
      <c r="AZ835">
        <f t="shared" si="1221"/>
        <v>570.78053022856773</v>
      </c>
      <c r="BA835">
        <f t="shared" si="1221"/>
        <v>572.49712380379685</v>
      </c>
      <c r="BB835">
        <f t="shared" si="1221"/>
        <v>556.49598370718809</v>
      </c>
      <c r="BC835">
        <f t="shared" si="1221"/>
        <v>561.53945929547478</v>
      </c>
      <c r="BD835">
        <f t="shared" si="1221"/>
        <v>561.68691828530257</v>
      </c>
      <c r="BE835">
        <f t="shared" si="1221"/>
        <v>560.48074688419831</v>
      </c>
      <c r="BF835">
        <f t="shared" si="1221"/>
        <v>560.48074688419831</v>
      </c>
      <c r="BG835">
        <f t="shared" si="1221"/>
        <v>585.34148575776692</v>
      </c>
      <c r="BH835">
        <f t="shared" si="1221"/>
        <v>588.54440303595686</v>
      </c>
    </row>
    <row r="836" spans="1:60" x14ac:dyDescent="0.25">
      <c r="A836" t="s">
        <v>944</v>
      </c>
      <c r="B836">
        <f t="shared" ref="B836:AG836" si="1222">B835+B11*B828/3</f>
        <v>560.48074685792119</v>
      </c>
      <c r="C836">
        <f t="shared" si="1222"/>
        <v>560.54510880033547</v>
      </c>
      <c r="D836">
        <f t="shared" si="1222"/>
        <v>560.53925447025529</v>
      </c>
      <c r="E836">
        <f t="shared" si="1222"/>
        <v>560.48075248691623</v>
      </c>
      <c r="F836">
        <f t="shared" si="1222"/>
        <v>560.47599723346059</v>
      </c>
      <c r="G836">
        <f t="shared" si="1222"/>
        <v>560.4758741325935</v>
      </c>
      <c r="H836">
        <f t="shared" si="1222"/>
        <v>560.47546435823926</v>
      </c>
      <c r="I836">
        <f t="shared" si="1222"/>
        <v>560.47569359615068</v>
      </c>
      <c r="J836">
        <f t="shared" si="1222"/>
        <v>560.48441659280422</v>
      </c>
      <c r="K836">
        <f t="shared" si="1222"/>
        <v>560.48074670908829</v>
      </c>
      <c r="L836">
        <f t="shared" si="1222"/>
        <v>560.48075111158721</v>
      </c>
      <c r="M836">
        <f t="shared" si="1222"/>
        <v>560.48074688419831</v>
      </c>
      <c r="N836">
        <f t="shared" si="1222"/>
        <v>560.35379179658082</v>
      </c>
      <c r="O836">
        <f t="shared" si="1222"/>
        <v>560.48074688419831</v>
      </c>
      <c r="P836">
        <f t="shared" si="1222"/>
        <v>560.60651857802247</v>
      </c>
      <c r="Q836">
        <f t="shared" si="1222"/>
        <v>560.48074688419831</v>
      </c>
      <c r="R836">
        <f t="shared" si="1222"/>
        <v>560.38965467493279</v>
      </c>
      <c r="S836">
        <f t="shared" si="1222"/>
        <v>560.28792526995687</v>
      </c>
      <c r="T836">
        <f t="shared" si="1222"/>
        <v>560.48074688419831</v>
      </c>
      <c r="U836">
        <f t="shared" si="1222"/>
        <v>560.47938483302676</v>
      </c>
      <c r="V836">
        <f t="shared" si="1222"/>
        <v>560.47938483302676</v>
      </c>
      <c r="W836">
        <f t="shared" si="1222"/>
        <v>560.48074688419831</v>
      </c>
      <c r="X836">
        <f t="shared" si="1222"/>
        <v>560.48074688419831</v>
      </c>
      <c r="Y836">
        <f t="shared" si="1222"/>
        <v>560.48074688419831</v>
      </c>
      <c r="Z836">
        <f t="shared" si="1222"/>
        <v>560.65613138150331</v>
      </c>
      <c r="AA836">
        <f t="shared" si="1222"/>
        <v>560.48799680519107</v>
      </c>
      <c r="AB836">
        <f t="shared" si="1222"/>
        <v>612.82915409757743</v>
      </c>
      <c r="AC836">
        <f t="shared" si="1222"/>
        <v>560.48074688419831</v>
      </c>
      <c r="AD836">
        <f t="shared" si="1222"/>
        <v>560.48072254566409</v>
      </c>
      <c r="AE836">
        <f t="shared" si="1222"/>
        <v>560.52194624927608</v>
      </c>
      <c r="AF836">
        <f t="shared" si="1222"/>
        <v>560.48074688419831</v>
      </c>
      <c r="AG836">
        <f t="shared" si="1222"/>
        <v>566.77219153778572</v>
      </c>
      <c r="AH836">
        <f t="shared" ref="AH836:BH836" si="1223">AH835+AH11*AH828/3</f>
        <v>573.96415401373008</v>
      </c>
      <c r="AI836">
        <f t="shared" si="1223"/>
        <v>560.48072508596476</v>
      </c>
      <c r="AJ836">
        <f t="shared" si="1223"/>
        <v>573.43909921896636</v>
      </c>
      <c r="AK836">
        <f t="shared" si="1223"/>
        <v>560.4807248028211</v>
      </c>
      <c r="AL836">
        <f t="shared" si="1223"/>
        <v>546.93274208273112</v>
      </c>
      <c r="AM836">
        <f t="shared" si="1223"/>
        <v>565.0221443309232</v>
      </c>
      <c r="AN836">
        <f t="shared" si="1223"/>
        <v>550.6824919432122</v>
      </c>
      <c r="AO836">
        <f t="shared" si="1223"/>
        <v>563.76811863738737</v>
      </c>
      <c r="AP836">
        <f t="shared" si="1223"/>
        <v>560.48077145667628</v>
      </c>
      <c r="AQ836">
        <f t="shared" si="1223"/>
        <v>560.48447497696941</v>
      </c>
      <c r="AR836">
        <f t="shared" si="1223"/>
        <v>560.53113200442999</v>
      </c>
      <c r="AS836">
        <f t="shared" si="1223"/>
        <v>560.48220925127259</v>
      </c>
      <c r="AT836">
        <f t="shared" si="1223"/>
        <v>566.16042241274306</v>
      </c>
      <c r="AU836">
        <f t="shared" si="1223"/>
        <v>569.91791386457908</v>
      </c>
      <c r="AV836">
        <f t="shared" si="1223"/>
        <v>571.1762027952966</v>
      </c>
      <c r="AW836">
        <f t="shared" si="1223"/>
        <v>571.86439942659138</v>
      </c>
      <c r="AX836">
        <f t="shared" si="1223"/>
        <v>539.50926470557431</v>
      </c>
      <c r="AY836">
        <f t="shared" si="1223"/>
        <v>584.3119766326347</v>
      </c>
      <c r="AZ836">
        <f t="shared" si="1223"/>
        <v>570.78053022856773</v>
      </c>
      <c r="BA836">
        <f t="shared" si="1223"/>
        <v>572.49712380379685</v>
      </c>
      <c r="BB836">
        <f t="shared" si="1223"/>
        <v>556.49598370718809</v>
      </c>
      <c r="BC836">
        <f t="shared" si="1223"/>
        <v>561.53945929547478</v>
      </c>
      <c r="BD836">
        <f t="shared" si="1223"/>
        <v>561.68691828530257</v>
      </c>
      <c r="BE836">
        <f t="shared" si="1223"/>
        <v>560.48074688419831</v>
      </c>
      <c r="BF836">
        <f t="shared" si="1223"/>
        <v>560.48074688419831</v>
      </c>
      <c r="BG836">
        <f t="shared" si="1223"/>
        <v>585.34148575776692</v>
      </c>
      <c r="BH836">
        <f t="shared" si="1223"/>
        <v>588.54440303595686</v>
      </c>
    </row>
    <row r="838" spans="1:60" x14ac:dyDescent="0.25">
      <c r="A838" t="s">
        <v>945</v>
      </c>
      <c r="B838">
        <f t="shared" ref="B838:AG838" si="1224">0.01*B620*B655*B13</f>
        <v>0</v>
      </c>
      <c r="C838">
        <f t="shared" si="1224"/>
        <v>0</v>
      </c>
      <c r="D838">
        <f t="shared" si="1224"/>
        <v>0</v>
      </c>
      <c r="E838">
        <f t="shared" si="1224"/>
        <v>0</v>
      </c>
      <c r="F838">
        <f t="shared" si="1224"/>
        <v>0</v>
      </c>
      <c r="G838">
        <f t="shared" si="1224"/>
        <v>0</v>
      </c>
      <c r="H838">
        <f t="shared" si="1224"/>
        <v>0</v>
      </c>
      <c r="I838">
        <f t="shared" si="1224"/>
        <v>0</v>
      </c>
      <c r="J838">
        <f t="shared" si="1224"/>
        <v>0</v>
      </c>
      <c r="K838">
        <f t="shared" si="1224"/>
        <v>0</v>
      </c>
      <c r="L838">
        <f t="shared" si="1224"/>
        <v>0</v>
      </c>
      <c r="M838">
        <f t="shared" si="1224"/>
        <v>0</v>
      </c>
      <c r="N838">
        <f t="shared" si="1224"/>
        <v>0</v>
      </c>
      <c r="O838">
        <f t="shared" si="1224"/>
        <v>0</v>
      </c>
      <c r="P838">
        <f t="shared" si="1224"/>
        <v>0</v>
      </c>
      <c r="Q838">
        <f t="shared" si="1224"/>
        <v>0</v>
      </c>
      <c r="R838">
        <f t="shared" si="1224"/>
        <v>0</v>
      </c>
      <c r="S838">
        <f t="shared" si="1224"/>
        <v>0</v>
      </c>
      <c r="T838">
        <f t="shared" si="1224"/>
        <v>0</v>
      </c>
      <c r="U838">
        <f t="shared" si="1224"/>
        <v>0</v>
      </c>
      <c r="V838">
        <f t="shared" si="1224"/>
        <v>0</v>
      </c>
      <c r="W838">
        <f t="shared" si="1224"/>
        <v>0</v>
      </c>
      <c r="X838">
        <f t="shared" si="1224"/>
        <v>0</v>
      </c>
      <c r="Y838">
        <f t="shared" si="1224"/>
        <v>0</v>
      </c>
      <c r="Z838">
        <f t="shared" si="1224"/>
        <v>0</v>
      </c>
      <c r="AA838">
        <f t="shared" si="1224"/>
        <v>0</v>
      </c>
      <c r="AB838">
        <f t="shared" si="1224"/>
        <v>0</v>
      </c>
      <c r="AC838">
        <f t="shared" si="1224"/>
        <v>0</v>
      </c>
      <c r="AD838">
        <f t="shared" si="1224"/>
        <v>0</v>
      </c>
      <c r="AE838">
        <f t="shared" si="1224"/>
        <v>0</v>
      </c>
      <c r="AF838">
        <f t="shared" si="1224"/>
        <v>0</v>
      </c>
      <c r="AG838">
        <f t="shared" si="1224"/>
        <v>0</v>
      </c>
      <c r="AH838">
        <f t="shared" ref="AH838:BH838" si="1225">0.01*AH620*AH655*AH13</f>
        <v>0</v>
      </c>
      <c r="AI838">
        <f t="shared" si="1225"/>
        <v>0</v>
      </c>
      <c r="AJ838">
        <f t="shared" si="1225"/>
        <v>0</v>
      </c>
      <c r="AK838">
        <f t="shared" si="1225"/>
        <v>0</v>
      </c>
      <c r="AL838">
        <f t="shared" si="1225"/>
        <v>0</v>
      </c>
      <c r="AM838">
        <f t="shared" si="1225"/>
        <v>0</v>
      </c>
      <c r="AN838">
        <f t="shared" si="1225"/>
        <v>0</v>
      </c>
      <c r="AO838">
        <f t="shared" si="1225"/>
        <v>0</v>
      </c>
      <c r="AP838">
        <f t="shared" si="1225"/>
        <v>0</v>
      </c>
      <c r="AQ838">
        <f t="shared" si="1225"/>
        <v>0</v>
      </c>
      <c r="AR838">
        <f t="shared" si="1225"/>
        <v>7.0301030775725016E-3</v>
      </c>
      <c r="AS838">
        <f t="shared" si="1225"/>
        <v>0</v>
      </c>
      <c r="AT838">
        <f t="shared" si="1225"/>
        <v>0</v>
      </c>
      <c r="AU838">
        <f t="shared" si="1225"/>
        <v>0</v>
      </c>
      <c r="AV838">
        <f t="shared" si="1225"/>
        <v>0</v>
      </c>
      <c r="AW838">
        <f t="shared" si="1225"/>
        <v>0</v>
      </c>
      <c r="AX838">
        <f t="shared" si="1225"/>
        <v>0</v>
      </c>
      <c r="AY838">
        <f t="shared" si="1225"/>
        <v>0</v>
      </c>
      <c r="AZ838">
        <f t="shared" si="1225"/>
        <v>0</v>
      </c>
      <c r="BA838">
        <f t="shared" si="1225"/>
        <v>0</v>
      </c>
      <c r="BB838">
        <f t="shared" si="1225"/>
        <v>0</v>
      </c>
      <c r="BC838">
        <f t="shared" si="1225"/>
        <v>0</v>
      </c>
      <c r="BD838">
        <f t="shared" si="1225"/>
        <v>0</v>
      </c>
      <c r="BE838">
        <f t="shared" si="1225"/>
        <v>0</v>
      </c>
      <c r="BF838">
        <f t="shared" si="1225"/>
        <v>0</v>
      </c>
      <c r="BG838">
        <f t="shared" si="1225"/>
        <v>0</v>
      </c>
      <c r="BH838">
        <f t="shared" si="1225"/>
        <v>0</v>
      </c>
    </row>
    <row r="839" spans="1:60" x14ac:dyDescent="0.25">
      <c r="A839" t="s">
        <v>946</v>
      </c>
      <c r="B839">
        <f t="shared" ref="B839:AG839" si="1226">((45-2.5*ImpSS)*B654+35*B656+25*B655)/(B654+B655+B656)</f>
        <v>38.34054006262982</v>
      </c>
      <c r="C839">
        <f t="shared" si="1226"/>
        <v>38.340511681307753</v>
      </c>
      <c r="D839">
        <f t="shared" si="1226"/>
        <v>38.340541761932357</v>
      </c>
      <c r="E839">
        <f t="shared" si="1226"/>
        <v>38.340481574857805</v>
      </c>
      <c r="F839">
        <f t="shared" si="1226"/>
        <v>38.340480846136174</v>
      </c>
      <c r="G839">
        <f t="shared" si="1226"/>
        <v>38.340502852694129</v>
      </c>
      <c r="H839">
        <f t="shared" si="1226"/>
        <v>38.34046062275371</v>
      </c>
      <c r="I839">
        <f t="shared" si="1226"/>
        <v>38.340432954222813</v>
      </c>
      <c r="J839">
        <f t="shared" si="1226"/>
        <v>38.34058457210358</v>
      </c>
      <c r="K839">
        <f t="shared" si="1226"/>
        <v>38.340535170671572</v>
      </c>
      <c r="L839">
        <f t="shared" si="1226"/>
        <v>38.340680106067232</v>
      </c>
      <c r="M839">
        <f t="shared" si="1226"/>
        <v>38.340540926386623</v>
      </c>
      <c r="N839">
        <f t="shared" si="1226"/>
        <v>38.338663589269125</v>
      </c>
      <c r="O839">
        <f t="shared" si="1226"/>
        <v>38.340540926386623</v>
      </c>
      <c r="P839">
        <f t="shared" si="1226"/>
        <v>38.342329021096695</v>
      </c>
      <c r="Q839">
        <f t="shared" si="1226"/>
        <v>38.340540926386623</v>
      </c>
      <c r="R839">
        <f t="shared" si="1226"/>
        <v>38.328407193341569</v>
      </c>
      <c r="S839">
        <f t="shared" si="1226"/>
        <v>38.317368291400776</v>
      </c>
      <c r="T839">
        <f t="shared" si="1226"/>
        <v>38.340540926386623</v>
      </c>
      <c r="U839">
        <f t="shared" si="1226"/>
        <v>38.351973686879205</v>
      </c>
      <c r="V839">
        <f t="shared" si="1226"/>
        <v>38.351973686879205</v>
      </c>
      <c r="W839">
        <f t="shared" si="1226"/>
        <v>38.340540926386623</v>
      </c>
      <c r="X839">
        <f t="shared" si="1226"/>
        <v>38.340540926386623</v>
      </c>
      <c r="Y839">
        <f t="shared" si="1226"/>
        <v>38.340540926386623</v>
      </c>
      <c r="Z839">
        <f t="shared" si="1226"/>
        <v>38.376355752336643</v>
      </c>
      <c r="AA839">
        <f t="shared" si="1226"/>
        <v>38.274459358357447</v>
      </c>
      <c r="AB839">
        <f t="shared" si="1226"/>
        <v>38.353193606319863</v>
      </c>
      <c r="AC839">
        <f t="shared" si="1226"/>
        <v>38.340540926386623</v>
      </c>
      <c r="AD839">
        <f t="shared" si="1226"/>
        <v>38.339747948877267</v>
      </c>
      <c r="AE839">
        <f t="shared" si="1226"/>
        <v>38.340540926386623</v>
      </c>
      <c r="AF839">
        <f t="shared" si="1226"/>
        <v>38.340540926386623</v>
      </c>
      <c r="AG839">
        <f t="shared" si="1226"/>
        <v>38.340540926386623</v>
      </c>
      <c r="AH839">
        <f t="shared" ref="AH839:BH839" si="1227">((45-2.5*ImpSS)*AH654+35*AH656+25*AH655)/(AH654+AH655+AH656)</f>
        <v>38.340540926386623</v>
      </c>
      <c r="AI839">
        <f t="shared" si="1227"/>
        <v>38.339830070584512</v>
      </c>
      <c r="AJ839">
        <f t="shared" si="1227"/>
        <v>38.340540926386623</v>
      </c>
      <c r="AK839">
        <f t="shared" si="1227"/>
        <v>38.33982090998898</v>
      </c>
      <c r="AL839">
        <f t="shared" si="1227"/>
        <v>38.340151169483157</v>
      </c>
      <c r="AM839">
        <f t="shared" si="1227"/>
        <v>38.339375126896641</v>
      </c>
      <c r="AN839">
        <f t="shared" si="1227"/>
        <v>38.340251212300572</v>
      </c>
      <c r="AO839">
        <f t="shared" si="1227"/>
        <v>38.339669744062071</v>
      </c>
      <c r="AP839">
        <f t="shared" si="1227"/>
        <v>38.341356267801224</v>
      </c>
      <c r="AQ839">
        <f t="shared" si="1227"/>
        <v>38.340540926386623</v>
      </c>
      <c r="AR839">
        <f t="shared" si="1227"/>
        <v>38.350317208212587</v>
      </c>
      <c r="AS839">
        <f t="shared" si="1227"/>
        <v>38.333622505847806</v>
      </c>
      <c r="AT839">
        <f t="shared" si="1227"/>
        <v>38.340540926386623</v>
      </c>
      <c r="AU839">
        <f t="shared" si="1227"/>
        <v>38.340540926386623</v>
      </c>
      <c r="AV839">
        <f t="shared" si="1227"/>
        <v>38.340540926386623</v>
      </c>
      <c r="AW839">
        <f t="shared" si="1227"/>
        <v>38.340540926386623</v>
      </c>
      <c r="AX839">
        <f t="shared" si="1227"/>
        <v>38.340540926386623</v>
      </c>
      <c r="AY839">
        <f t="shared" si="1227"/>
        <v>38.340540926386623</v>
      </c>
      <c r="AZ839">
        <f t="shared" si="1227"/>
        <v>38.340540926386623</v>
      </c>
      <c r="BA839">
        <f t="shared" si="1227"/>
        <v>38.340540926386623</v>
      </c>
      <c r="BB839">
        <f t="shared" si="1227"/>
        <v>38.340540926386623</v>
      </c>
      <c r="BC839">
        <f t="shared" si="1227"/>
        <v>38.351501073132724</v>
      </c>
      <c r="BD839">
        <f t="shared" si="1227"/>
        <v>38.353033148756595</v>
      </c>
      <c r="BE839">
        <f t="shared" si="1227"/>
        <v>38.340540926386623</v>
      </c>
      <c r="BF839">
        <f t="shared" si="1227"/>
        <v>38.340540926386623</v>
      </c>
      <c r="BG839">
        <f t="shared" si="1227"/>
        <v>38.340540926386623</v>
      </c>
      <c r="BH839">
        <f t="shared" si="1227"/>
        <v>38.340540926386623</v>
      </c>
    </row>
    <row r="841" spans="1:60" x14ac:dyDescent="0.25">
      <c r="A841" s="44" t="s">
        <v>947</v>
      </c>
      <c r="B841">
        <f t="shared" ref="B841:AG841" si="1228">(B830/B$47*B85+B663)*0.6*CombatPotency</f>
        <v>4.7099403514945557</v>
      </c>
      <c r="C841">
        <f t="shared" si="1228"/>
        <v>4.7099403514945557</v>
      </c>
      <c r="D841">
        <f t="shared" si="1228"/>
        <v>4.7099403514945557</v>
      </c>
      <c r="E841">
        <f t="shared" si="1228"/>
        <v>4.7099403514945557</v>
      </c>
      <c r="F841">
        <f t="shared" si="1228"/>
        <v>4.7083795381272493</v>
      </c>
      <c r="G841">
        <f t="shared" si="1228"/>
        <v>4.7083795381272493</v>
      </c>
      <c r="H841">
        <f t="shared" si="1228"/>
        <v>4.7083795381272493</v>
      </c>
      <c r="I841">
        <f t="shared" si="1228"/>
        <v>4.7083795381272502</v>
      </c>
      <c r="J841">
        <f t="shared" si="1228"/>
        <v>4.7111137300663204</v>
      </c>
      <c r="K841">
        <f t="shared" si="1228"/>
        <v>4.7099403514945557</v>
      </c>
      <c r="L841">
        <f t="shared" si="1228"/>
        <v>4.7099403514945557</v>
      </c>
      <c r="M841">
        <f t="shared" si="1228"/>
        <v>4.7099403514945557</v>
      </c>
      <c r="N841">
        <f t="shared" si="1228"/>
        <v>4.7099403514945557</v>
      </c>
      <c r="O841">
        <f t="shared" si="1228"/>
        <v>4.7099403514945557</v>
      </c>
      <c r="P841">
        <f t="shared" si="1228"/>
        <v>4.7099403514945557</v>
      </c>
      <c r="Q841">
        <f t="shared" si="1228"/>
        <v>4.7099403514945557</v>
      </c>
      <c r="R841">
        <f t="shared" si="1228"/>
        <v>4.3959443280615842</v>
      </c>
      <c r="S841">
        <f t="shared" si="1228"/>
        <v>4.1211978075577358</v>
      </c>
      <c r="T841">
        <f t="shared" si="1228"/>
        <v>4.7099403514945557</v>
      </c>
      <c r="U841">
        <f t="shared" si="1228"/>
        <v>4.7099403514945557</v>
      </c>
      <c r="V841">
        <f t="shared" si="1228"/>
        <v>4.7099403514945557</v>
      </c>
      <c r="W841">
        <f t="shared" si="1228"/>
        <v>4.7099403514945557</v>
      </c>
      <c r="X841">
        <f t="shared" si="1228"/>
        <v>4.7099403514945557</v>
      </c>
      <c r="Y841">
        <f t="shared" si="1228"/>
        <v>4.7099403514945557</v>
      </c>
      <c r="Z841">
        <f t="shared" si="1228"/>
        <v>4.7099403514945557</v>
      </c>
      <c r="AA841">
        <f t="shared" si="1228"/>
        <v>4.7099403514945557</v>
      </c>
      <c r="AB841">
        <f t="shared" si="1228"/>
        <v>4.7099403514945557</v>
      </c>
      <c r="AC841">
        <f t="shared" si="1228"/>
        <v>4.7099403514945557</v>
      </c>
      <c r="AD841">
        <f t="shared" si="1228"/>
        <v>4.7099403514945557</v>
      </c>
      <c r="AE841">
        <f t="shared" si="1228"/>
        <v>4.8896235040844154</v>
      </c>
      <c r="AF841">
        <f t="shared" si="1228"/>
        <v>4.7099403514945557</v>
      </c>
      <c r="AG841">
        <f t="shared" si="1228"/>
        <v>4.7099403514945557</v>
      </c>
      <c r="AH841">
        <f t="shared" ref="AH841:BH841" si="1229">(AH830/AH$47*AH85+AH663)*0.6*CombatPotency</f>
        <v>4.7099403514945557</v>
      </c>
      <c r="AI841">
        <f t="shared" si="1229"/>
        <v>4.7099403514945557</v>
      </c>
      <c r="AJ841">
        <f t="shared" si="1229"/>
        <v>4.7099403514945557</v>
      </c>
      <c r="AK841">
        <f t="shared" si="1229"/>
        <v>4.7099403514945557</v>
      </c>
      <c r="AL841">
        <f t="shared" si="1229"/>
        <v>4.7099403514945557</v>
      </c>
      <c r="AM841">
        <f t="shared" si="1229"/>
        <v>4.7303576457832426</v>
      </c>
      <c r="AN841">
        <f t="shared" si="1229"/>
        <v>4.7099403514945557</v>
      </c>
      <c r="AO841">
        <f t="shared" si="1229"/>
        <v>4.7247130336816481</v>
      </c>
      <c r="AP841">
        <f t="shared" si="1229"/>
        <v>4.7099403514945557</v>
      </c>
      <c r="AQ841">
        <f t="shared" si="1229"/>
        <v>4.7897300943745327</v>
      </c>
      <c r="AR841">
        <f t="shared" si="1229"/>
        <v>4.7099403514945557</v>
      </c>
      <c r="AS841">
        <f t="shared" si="1229"/>
        <v>4.7099403514945557</v>
      </c>
      <c r="AT841">
        <f t="shared" si="1229"/>
        <v>4.7099403514945557</v>
      </c>
      <c r="AU841">
        <f t="shared" si="1229"/>
        <v>4.7099403514945557</v>
      </c>
      <c r="AV841">
        <f t="shared" si="1229"/>
        <v>4.7099403514945557</v>
      </c>
      <c r="AW841">
        <f t="shared" si="1229"/>
        <v>4.7099403514945557</v>
      </c>
      <c r="AX841">
        <f t="shared" si="1229"/>
        <v>4.7099403514945557</v>
      </c>
      <c r="AY841">
        <f t="shared" si="1229"/>
        <v>4.7099403514945557</v>
      </c>
      <c r="AZ841">
        <f t="shared" si="1229"/>
        <v>4.7765530193980004</v>
      </c>
      <c r="BA841">
        <f t="shared" si="1229"/>
        <v>4.7876551307152404</v>
      </c>
      <c r="BB841">
        <f t="shared" si="1229"/>
        <v>4.7099403514945557</v>
      </c>
      <c r="BC841">
        <f t="shared" si="1229"/>
        <v>4.9971318363417847</v>
      </c>
      <c r="BD841">
        <f t="shared" si="1229"/>
        <v>5.038159191319961</v>
      </c>
      <c r="BE841">
        <f t="shared" si="1229"/>
        <v>4.7099403514945557</v>
      </c>
      <c r="BF841">
        <f t="shared" si="1229"/>
        <v>4.7099403514945557</v>
      </c>
      <c r="BG841">
        <f t="shared" si="1229"/>
        <v>4.7099403514945557</v>
      </c>
      <c r="BH841">
        <f t="shared" si="1229"/>
        <v>4.7099403514945557</v>
      </c>
    </row>
    <row r="842" spans="1:60" x14ac:dyDescent="0.25">
      <c r="A842" t="s">
        <v>851</v>
      </c>
      <c r="B842">
        <f>B841+B104+B11/3+B838*B839-(1-GlyphOfBF)*BladeFlurry*25/120+Races!$B$6*15/120</f>
        <v>16.509803739472698</v>
      </c>
      <c r="C842">
        <f>C841+C104+C11/3+C838*C839-(1-GlyphOfBF)*BladeFlurry*25/120+Races!$B$6*15/120</f>
        <v>16.509803739472698</v>
      </c>
      <c r="D842">
        <f>D841+D104+D11/3+D838*D839-(1-GlyphOfBF)*BladeFlurry*25/120+Races!$B$6*15/120</f>
        <v>16.509803739472698</v>
      </c>
      <c r="E842">
        <f>E841+E104+E11/3+E838*E839-(1-GlyphOfBF)*BladeFlurry*25/120+Races!$B$6*15/120</f>
        <v>16.509803739472698</v>
      </c>
      <c r="F842">
        <f>F841+F104+F11/3+F838*F839-(1-GlyphOfBF)*BladeFlurry*25/120+Races!$B$6*15/120</f>
        <v>16.508242926105392</v>
      </c>
      <c r="G842">
        <f>G841+G104+G11/3+G838*G839-(1-GlyphOfBF)*BladeFlurry*25/120+Races!$B$6*15/120</f>
        <v>16.508242926105392</v>
      </c>
      <c r="H842">
        <f>H841+H104+H11/3+H838*H839-(1-GlyphOfBF)*BladeFlurry*25/120+Races!$B$6*15/120</f>
        <v>16.508242926105392</v>
      </c>
      <c r="I842">
        <f>I841+I104+I11/3+I838*I839-(1-GlyphOfBF)*BladeFlurry*25/120+Races!$B$6*15/120</f>
        <v>16.508242926105392</v>
      </c>
      <c r="J842">
        <f>J841+J104+J11/3+J838*J839-(1-GlyphOfBF)*BladeFlurry*25/120+Races!$B$6*15/120</f>
        <v>16.510977118044465</v>
      </c>
      <c r="K842">
        <f>K841+K104+K11/3+K838*K839-(1-GlyphOfBF)*BladeFlurry*25/120+Races!$B$6*15/120</f>
        <v>16.509803739472698</v>
      </c>
      <c r="L842">
        <f>L841+L104+L11/3+L838*L839-(1-GlyphOfBF)*BladeFlurry*25/120+Races!$B$6*15/120</f>
        <v>16.509803739472698</v>
      </c>
      <c r="M842">
        <f>M841+M104+M11/3+M838*M839-(1-GlyphOfBF)*BladeFlurry*25/120+Races!$B$6*15/120</f>
        <v>16.509803739472698</v>
      </c>
      <c r="N842">
        <f>N841+N104+N11/3+N838*N839-(1-GlyphOfBF)*BladeFlurry*25/120+Races!$B$6*15/120</f>
        <v>16.509803739472698</v>
      </c>
      <c r="O842">
        <f>O841+O104+O11/3+O838*O839-(1-GlyphOfBF)*BladeFlurry*25/120+Races!$B$6*15/120</f>
        <v>16.509803739472698</v>
      </c>
      <c r="P842">
        <f>P841+P104+P11/3+P838*P839-(1-GlyphOfBF)*BladeFlurry*25/120+Races!$B$6*15/120</f>
        <v>16.509803739472698</v>
      </c>
      <c r="Q842">
        <f>Q841+Q104+Q11/3+Q838*Q839-(1-GlyphOfBF)*BladeFlurry*25/120+Races!$B$6*15/120</f>
        <v>16.509803739472698</v>
      </c>
      <c r="R842">
        <f>R841+R104+R11/3+R838*R839-(1-GlyphOfBF)*BladeFlurry*25/120+Races!$B$6*15/120</f>
        <v>16.195807716039727</v>
      </c>
      <c r="S842">
        <f>S841+S104+S11/3+S838*S839-(1-GlyphOfBF)*BladeFlurry*25/120+Races!$B$6*15/120</f>
        <v>15.921061195535879</v>
      </c>
      <c r="T842">
        <f>T841+T104+T11/3+T838*T839-(1-GlyphOfBF)*BladeFlurry*25/120+Races!$B$6*15/120</f>
        <v>16.509803739472698</v>
      </c>
      <c r="U842">
        <f>U841+U104+U11/3+U838*U839-(1-GlyphOfBF)*BladeFlurry*25/120+Races!$B$6*15/120</f>
        <v>16.509803739472698</v>
      </c>
      <c r="V842">
        <f>V841+V104+V11/3+V838*V839-(1-GlyphOfBF)*BladeFlurry*25/120+Races!$B$6*15/120</f>
        <v>16.509803739472698</v>
      </c>
      <c r="W842">
        <f>W841+W104+W11/3+W838*W839-(1-GlyphOfBF)*BladeFlurry*25/120+Races!$B$6*15/120</f>
        <v>16.509803739472698</v>
      </c>
      <c r="X842">
        <f>X841+X104+X11/3+X838*X839-(1-GlyphOfBF)*BladeFlurry*25/120+Races!$B$6*15/120</f>
        <v>16.509803739472698</v>
      </c>
      <c r="Y842">
        <f>Y841+Y104+Y11/3+Y838*Y839-(1-GlyphOfBF)*BladeFlurry*25/120+Races!$B$6*15/120</f>
        <v>16.509803739472698</v>
      </c>
      <c r="Z842">
        <f>Z841+Z104+Z11/3+Z838*Z839-(1-GlyphOfBF)*BladeFlurry*25/120+Races!$B$6*15/120</f>
        <v>17.493410296849749</v>
      </c>
      <c r="AA842">
        <f>AA841+AA104+AA11/3+AA838*AA839-(1-GlyphOfBF)*BladeFlurry*25/120+Races!$B$6*15/120</f>
        <v>16.509803739472698</v>
      </c>
      <c r="AB842">
        <f>AB841+AB104+AB11/3+AB838*AB839-(1-GlyphOfBF)*BladeFlurry*25/120+Races!$B$6*15/120</f>
        <v>16.84313707280603</v>
      </c>
      <c r="AC842">
        <f>AC841+AC104+AC11/3+AC838*AC839-(1-GlyphOfBF)*BladeFlurry*25/120+Races!$B$6*15/120</f>
        <v>16.509803739472698</v>
      </c>
      <c r="AD842">
        <f>AD841+AD104+AD11/3+AD838*AD839-(1-GlyphOfBF)*BladeFlurry*25/120+Races!$B$6*15/120</f>
        <v>16.509803739472698</v>
      </c>
      <c r="AE842">
        <f>AE841+AE104+AE11/3+AE838*AE839-(1-GlyphOfBF)*BladeFlurry*25/120+Races!$B$6*15/120</f>
        <v>16.689486892062558</v>
      </c>
      <c r="AF842">
        <f>AF841+AF104+AF11/3+AF838*AF839-(1-GlyphOfBF)*BladeFlurry*25/120+Races!$B$6*15/120</f>
        <v>16.509803739472698</v>
      </c>
      <c r="AG842">
        <f>AG841+AG104+AG11/3+AG838*AG839-(1-GlyphOfBF)*BladeFlurry*25/120+Races!$B$6*15/120</f>
        <v>16.509803739472698</v>
      </c>
      <c r="AH842">
        <f>AH841+AH104+AH11/3+AH838*AH839-(1-GlyphOfBF)*BladeFlurry*25/120+Races!$B$6*15/120</f>
        <v>16.509803739472698</v>
      </c>
      <c r="AI842">
        <f>AI841+AI104+AI11/3+AI838*AI839-(1-GlyphOfBF)*BladeFlurry*25/120+Races!$B$6*15/120</f>
        <v>16.509803739472698</v>
      </c>
      <c r="AJ842">
        <f>AJ841+AJ104+AJ11/3+AJ838*AJ839-(1-GlyphOfBF)*BladeFlurry*25/120+Races!$B$6*15/120</f>
        <v>16.509803739472698</v>
      </c>
      <c r="AK842">
        <f>AK841+AK104+AK11/3+AK838*AK839-(1-GlyphOfBF)*BladeFlurry*25/120+Races!$B$6*15/120</f>
        <v>16.509803739472698</v>
      </c>
      <c r="AL842">
        <f>AL841+AL104+AL11/3+AL838*AL839-(1-GlyphOfBF)*BladeFlurry*25/120+Races!$B$6*15/120</f>
        <v>16.509803739472698</v>
      </c>
      <c r="AM842">
        <f>AM841+AM104+AM11/3+AM838*AM839-(1-GlyphOfBF)*BladeFlurry*25/120+Races!$B$6*15/120</f>
        <v>16.530221033761386</v>
      </c>
      <c r="AN842">
        <f>AN841+AN104+AN11/3+AN838*AN839-(1-GlyphOfBF)*BladeFlurry*25/120+Races!$B$6*15/120</f>
        <v>16.509803739472698</v>
      </c>
      <c r="AO842">
        <f>AO841+AO104+AO11/3+AO838*AO839-(1-GlyphOfBF)*BladeFlurry*25/120+Races!$B$6*15/120</f>
        <v>16.524576421659791</v>
      </c>
      <c r="AP842">
        <f>AP841+AP104+AP11/3+AP838*AP839-(1-GlyphOfBF)*BladeFlurry*25/120+Races!$B$6*15/120</f>
        <v>16.509803739472698</v>
      </c>
      <c r="AQ842">
        <f>AQ841+AQ104+AQ11/3+AQ838*AQ839-(1-GlyphOfBF)*BladeFlurry*25/120+Races!$B$6*15/120</f>
        <v>16.589593482352676</v>
      </c>
      <c r="AR842">
        <f>AR841+AR104+AR11/3+AR838*AR839-(1-GlyphOfBF)*BladeFlurry*25/120+Races!$B$6*15/120</f>
        <v>16.779410422504036</v>
      </c>
      <c r="AS842">
        <f>AS841+AS104+AS11/3+AS838*AS839-(1-GlyphOfBF)*BladeFlurry*25/120+Races!$B$6*15/120</f>
        <v>16.509803739472698</v>
      </c>
      <c r="AT842">
        <f>AT841+AT104+AT11/3+AT838*AT839-(1-GlyphOfBF)*BladeFlurry*25/120+Races!$B$6*15/120</f>
        <v>16.509803739472698</v>
      </c>
      <c r="AU842">
        <f>AU841+AU104+AU11/3+AU838*AU839-(1-GlyphOfBF)*BladeFlurry*25/120+Races!$B$6*15/120</f>
        <v>16.509803739472698</v>
      </c>
      <c r="AV842">
        <f>AV841+AV104+AV11/3+AV838*AV839-(1-GlyphOfBF)*BladeFlurry*25/120+Races!$B$6*15/120</f>
        <v>16.509803739472698</v>
      </c>
      <c r="AW842">
        <f>AW841+AW104+AW11/3+AW838*AW839-(1-GlyphOfBF)*BladeFlurry*25/120+Races!$B$6*15/120</f>
        <v>16.509803739472698</v>
      </c>
      <c r="AX842">
        <f>AX841+AX104+AX11/3+AX838*AX839-(1-GlyphOfBF)*BladeFlurry*25/120+Races!$B$6*15/120</f>
        <v>16.509803739472698</v>
      </c>
      <c r="AY842">
        <f>AY841+AY104+AY11/3+AY838*AY839-(1-GlyphOfBF)*BladeFlurry*25/120+Races!$B$6*15/120</f>
        <v>16.509803739472698</v>
      </c>
      <c r="AZ842">
        <f>AZ841+AZ104+AZ11/3+AZ838*AZ839-(1-GlyphOfBF)*BladeFlurry*25/120+Races!$B$6*15/120</f>
        <v>16.576416407376144</v>
      </c>
      <c r="BA842">
        <f>BA841+BA104+BA11/3+BA838*BA839-(1-GlyphOfBF)*BladeFlurry*25/120+Races!$B$6*15/120</f>
        <v>16.587518518693383</v>
      </c>
      <c r="BB842">
        <f>BB841+BB104+BB11/3+BB838*BB839-(1-GlyphOfBF)*BladeFlurry*25/120+Races!$B$6*15/120</f>
        <v>16.509803739472698</v>
      </c>
      <c r="BC842">
        <f>BC841+BC104+BC11/3+BC838*BC839-(1-GlyphOfBF)*BladeFlurry*25/120+Races!$B$6*15/120</f>
        <v>16.796995224319929</v>
      </c>
      <c r="BD842">
        <f>BD841+BD104+BD11/3+BD838*BD839-(1-GlyphOfBF)*BladeFlurry*25/120+Races!$B$6*15/120</f>
        <v>16.838022579298105</v>
      </c>
      <c r="BE842">
        <f>BE841+BE104+BE11/3+BE838*BE839-(1-GlyphOfBF)*BladeFlurry*25/120+Races!$B$6*15/120</f>
        <v>16.509803739472698</v>
      </c>
      <c r="BF842">
        <f>BF841+BF104+BF11/3+BF838*BF839-(1-GlyphOfBF)*BladeFlurry*25/120+Races!$B$6*15/120</f>
        <v>16.509803739472698</v>
      </c>
      <c r="BG842">
        <f>BG841+BG104+BG11/3+BG838*BG839-(1-GlyphOfBF)*BladeFlurry*25/120+Races!$B$6*15/120</f>
        <v>16.509803739472698</v>
      </c>
      <c r="BH842">
        <f>BH841+BH104+BH11/3+BH838*BH839-(1-GlyphOfBF)*BladeFlurry*25/120+Races!$B$6*15/120</f>
        <v>16.509803739472698</v>
      </c>
    </row>
    <row r="844" spans="1:60" x14ac:dyDescent="0.25">
      <c r="A844" t="s">
        <v>786</v>
      </c>
      <c r="B844">
        <f t="shared" ref="B844:AG844" si="1230">(1-0.13*B16)*(1-0.2*Ruthlessness)</f>
        <v>0.39999999999999991</v>
      </c>
      <c r="C844">
        <f t="shared" si="1230"/>
        <v>0.39999999999999991</v>
      </c>
      <c r="D844">
        <f t="shared" si="1230"/>
        <v>0.39999999999999991</v>
      </c>
      <c r="E844">
        <f t="shared" si="1230"/>
        <v>0.39999999999999991</v>
      </c>
      <c r="F844">
        <f t="shared" si="1230"/>
        <v>0.39999999999999991</v>
      </c>
      <c r="G844">
        <f t="shared" si="1230"/>
        <v>0.39999999999999991</v>
      </c>
      <c r="H844">
        <f t="shared" si="1230"/>
        <v>0.39999999999999991</v>
      </c>
      <c r="I844">
        <f t="shared" si="1230"/>
        <v>0.39999999999999991</v>
      </c>
      <c r="J844">
        <f t="shared" si="1230"/>
        <v>0.39999999999999991</v>
      </c>
      <c r="K844">
        <f t="shared" si="1230"/>
        <v>0.39999999999999991</v>
      </c>
      <c r="L844">
        <f t="shared" si="1230"/>
        <v>0.39999999999999991</v>
      </c>
      <c r="M844">
        <f t="shared" si="1230"/>
        <v>0.39999999999999991</v>
      </c>
      <c r="N844">
        <f t="shared" si="1230"/>
        <v>0.39999999999999991</v>
      </c>
      <c r="O844">
        <f t="shared" si="1230"/>
        <v>0.39999999999999991</v>
      </c>
      <c r="P844">
        <f t="shared" si="1230"/>
        <v>0.39999999999999991</v>
      </c>
      <c r="Q844">
        <f t="shared" si="1230"/>
        <v>0.39999999999999991</v>
      </c>
      <c r="R844">
        <f t="shared" si="1230"/>
        <v>0.39999999999999991</v>
      </c>
      <c r="S844">
        <f t="shared" si="1230"/>
        <v>0.39999999999999991</v>
      </c>
      <c r="T844">
        <f t="shared" si="1230"/>
        <v>0.39999999999999991</v>
      </c>
      <c r="U844">
        <f t="shared" si="1230"/>
        <v>0.39999999999999991</v>
      </c>
      <c r="V844">
        <f t="shared" si="1230"/>
        <v>0.39999999999999991</v>
      </c>
      <c r="W844">
        <f t="shared" si="1230"/>
        <v>0.39999999999999991</v>
      </c>
      <c r="X844">
        <f t="shared" si="1230"/>
        <v>0.39999999999999991</v>
      </c>
      <c r="Y844">
        <f t="shared" si="1230"/>
        <v>0.39999999999999991</v>
      </c>
      <c r="Z844">
        <f t="shared" si="1230"/>
        <v>0.39999999999999991</v>
      </c>
      <c r="AA844">
        <f t="shared" si="1230"/>
        <v>0.34799999999999992</v>
      </c>
      <c r="AB844">
        <f t="shared" si="1230"/>
        <v>0.39999999999999991</v>
      </c>
      <c r="AC844">
        <f t="shared" si="1230"/>
        <v>0.39999999999999991</v>
      </c>
      <c r="AD844">
        <f t="shared" si="1230"/>
        <v>0.39999999999999991</v>
      </c>
      <c r="AE844">
        <f t="shared" si="1230"/>
        <v>0.39999999999999991</v>
      </c>
      <c r="AF844">
        <f t="shared" si="1230"/>
        <v>0.39999999999999991</v>
      </c>
      <c r="AG844">
        <f t="shared" si="1230"/>
        <v>0.39999999999999991</v>
      </c>
      <c r="AH844">
        <f t="shared" ref="AH844:BH844" si="1231">(1-0.13*AH16)*(1-0.2*Ruthlessness)</f>
        <v>0.39999999999999991</v>
      </c>
      <c r="AI844">
        <f t="shared" si="1231"/>
        <v>0.39999999999999991</v>
      </c>
      <c r="AJ844">
        <f t="shared" si="1231"/>
        <v>0.39999999999999991</v>
      </c>
      <c r="AK844">
        <f t="shared" si="1231"/>
        <v>0.39999999999999991</v>
      </c>
      <c r="AL844">
        <f t="shared" si="1231"/>
        <v>0.39999999999999991</v>
      </c>
      <c r="AM844">
        <f t="shared" si="1231"/>
        <v>0.39999999999999991</v>
      </c>
      <c r="AN844">
        <f t="shared" si="1231"/>
        <v>0.39999999999999991</v>
      </c>
      <c r="AO844">
        <f t="shared" si="1231"/>
        <v>0.39999999999999991</v>
      </c>
      <c r="AP844">
        <f t="shared" si="1231"/>
        <v>0.39999999999999991</v>
      </c>
      <c r="AQ844">
        <f t="shared" si="1231"/>
        <v>0.39999999999999991</v>
      </c>
      <c r="AR844">
        <f t="shared" si="1231"/>
        <v>0.39999999999999991</v>
      </c>
      <c r="AS844">
        <f t="shared" si="1231"/>
        <v>0.39999999999999991</v>
      </c>
      <c r="AT844">
        <f t="shared" si="1231"/>
        <v>0.39999999999999991</v>
      </c>
      <c r="AU844">
        <f t="shared" si="1231"/>
        <v>0.39999999999999991</v>
      </c>
      <c r="AV844">
        <f t="shared" si="1231"/>
        <v>0.39999999999999991</v>
      </c>
      <c r="AW844">
        <f t="shared" si="1231"/>
        <v>0.39999999999999991</v>
      </c>
      <c r="AX844">
        <f t="shared" si="1231"/>
        <v>0.39999999999999991</v>
      </c>
      <c r="AY844">
        <f t="shared" si="1231"/>
        <v>0.39999999999999991</v>
      </c>
      <c r="AZ844">
        <f t="shared" si="1231"/>
        <v>0.39999999999999991</v>
      </c>
      <c r="BA844">
        <f t="shared" si="1231"/>
        <v>0.39999999999999991</v>
      </c>
      <c r="BB844">
        <f t="shared" si="1231"/>
        <v>0.39999999999999991</v>
      </c>
      <c r="BC844">
        <f t="shared" si="1231"/>
        <v>0.39999999999999991</v>
      </c>
      <c r="BD844">
        <f t="shared" si="1231"/>
        <v>0.39999999999999991</v>
      </c>
      <c r="BE844">
        <f t="shared" si="1231"/>
        <v>0.39999999999999991</v>
      </c>
      <c r="BF844">
        <f t="shared" si="1231"/>
        <v>0.39999999999999991</v>
      </c>
      <c r="BG844">
        <f t="shared" si="1231"/>
        <v>0.39999999999999991</v>
      </c>
      <c r="BH844">
        <f t="shared" si="1231"/>
        <v>0.39999999999999991</v>
      </c>
    </row>
    <row r="845" spans="1:60" x14ac:dyDescent="0.25">
      <c r="A845" t="s">
        <v>787</v>
      </c>
      <c r="B845">
        <f t="shared" ref="B845:AG845" si="1232">(1-0.13*B16)*0.2*Ruthlessness</f>
        <v>0.60000000000000009</v>
      </c>
      <c r="C845">
        <f t="shared" si="1232"/>
        <v>0.60000000000000009</v>
      </c>
      <c r="D845">
        <f t="shared" si="1232"/>
        <v>0.60000000000000009</v>
      </c>
      <c r="E845">
        <f t="shared" si="1232"/>
        <v>0.60000000000000009</v>
      </c>
      <c r="F845">
        <f t="shared" si="1232"/>
        <v>0.60000000000000009</v>
      </c>
      <c r="G845">
        <f t="shared" si="1232"/>
        <v>0.60000000000000009</v>
      </c>
      <c r="H845">
        <f t="shared" si="1232"/>
        <v>0.60000000000000009</v>
      </c>
      <c r="I845">
        <f t="shared" si="1232"/>
        <v>0.60000000000000009</v>
      </c>
      <c r="J845">
        <f t="shared" si="1232"/>
        <v>0.60000000000000009</v>
      </c>
      <c r="K845">
        <f t="shared" si="1232"/>
        <v>0.60000000000000009</v>
      </c>
      <c r="L845">
        <f t="shared" si="1232"/>
        <v>0.60000000000000009</v>
      </c>
      <c r="M845">
        <f t="shared" si="1232"/>
        <v>0.60000000000000009</v>
      </c>
      <c r="N845">
        <f t="shared" si="1232"/>
        <v>0.60000000000000009</v>
      </c>
      <c r="O845">
        <f t="shared" si="1232"/>
        <v>0.60000000000000009</v>
      </c>
      <c r="P845">
        <f t="shared" si="1232"/>
        <v>0.60000000000000009</v>
      </c>
      <c r="Q845">
        <f t="shared" si="1232"/>
        <v>0.60000000000000009</v>
      </c>
      <c r="R845">
        <f t="shared" si="1232"/>
        <v>0.60000000000000009</v>
      </c>
      <c r="S845">
        <f t="shared" si="1232"/>
        <v>0.60000000000000009</v>
      </c>
      <c r="T845">
        <f t="shared" si="1232"/>
        <v>0.60000000000000009</v>
      </c>
      <c r="U845">
        <f t="shared" si="1232"/>
        <v>0.60000000000000009</v>
      </c>
      <c r="V845">
        <f t="shared" si="1232"/>
        <v>0.60000000000000009</v>
      </c>
      <c r="W845">
        <f t="shared" si="1232"/>
        <v>0.60000000000000009</v>
      </c>
      <c r="X845">
        <f t="shared" si="1232"/>
        <v>0.60000000000000009</v>
      </c>
      <c r="Y845">
        <f t="shared" si="1232"/>
        <v>0.60000000000000009</v>
      </c>
      <c r="Z845">
        <f t="shared" si="1232"/>
        <v>0.60000000000000009</v>
      </c>
      <c r="AA845">
        <f t="shared" si="1232"/>
        <v>0.52200000000000002</v>
      </c>
      <c r="AB845">
        <f t="shared" si="1232"/>
        <v>0.60000000000000009</v>
      </c>
      <c r="AC845">
        <f t="shared" si="1232"/>
        <v>0.60000000000000009</v>
      </c>
      <c r="AD845">
        <f t="shared" si="1232"/>
        <v>0.60000000000000009</v>
      </c>
      <c r="AE845">
        <f t="shared" si="1232"/>
        <v>0.60000000000000009</v>
      </c>
      <c r="AF845">
        <f t="shared" si="1232"/>
        <v>0.60000000000000009</v>
      </c>
      <c r="AG845">
        <f t="shared" si="1232"/>
        <v>0.60000000000000009</v>
      </c>
      <c r="AH845">
        <f t="shared" ref="AH845:BH845" si="1233">(1-0.13*AH16)*0.2*Ruthlessness</f>
        <v>0.60000000000000009</v>
      </c>
      <c r="AI845">
        <f t="shared" si="1233"/>
        <v>0.60000000000000009</v>
      </c>
      <c r="AJ845">
        <f t="shared" si="1233"/>
        <v>0.60000000000000009</v>
      </c>
      <c r="AK845">
        <f t="shared" si="1233"/>
        <v>0.60000000000000009</v>
      </c>
      <c r="AL845">
        <f t="shared" si="1233"/>
        <v>0.60000000000000009</v>
      </c>
      <c r="AM845">
        <f t="shared" si="1233"/>
        <v>0.60000000000000009</v>
      </c>
      <c r="AN845">
        <f t="shared" si="1233"/>
        <v>0.60000000000000009</v>
      </c>
      <c r="AO845">
        <f t="shared" si="1233"/>
        <v>0.60000000000000009</v>
      </c>
      <c r="AP845">
        <f t="shared" si="1233"/>
        <v>0.60000000000000009</v>
      </c>
      <c r="AQ845">
        <f t="shared" si="1233"/>
        <v>0.60000000000000009</v>
      </c>
      <c r="AR845">
        <f t="shared" si="1233"/>
        <v>0.60000000000000009</v>
      </c>
      <c r="AS845">
        <f t="shared" si="1233"/>
        <v>0.60000000000000009</v>
      </c>
      <c r="AT845">
        <f t="shared" si="1233"/>
        <v>0.60000000000000009</v>
      </c>
      <c r="AU845">
        <f t="shared" si="1233"/>
        <v>0.60000000000000009</v>
      </c>
      <c r="AV845">
        <f t="shared" si="1233"/>
        <v>0.60000000000000009</v>
      </c>
      <c r="AW845">
        <f t="shared" si="1233"/>
        <v>0.60000000000000009</v>
      </c>
      <c r="AX845">
        <f t="shared" si="1233"/>
        <v>0.60000000000000009</v>
      </c>
      <c r="AY845">
        <f t="shared" si="1233"/>
        <v>0.60000000000000009</v>
      </c>
      <c r="AZ845">
        <f t="shared" si="1233"/>
        <v>0.60000000000000009</v>
      </c>
      <c r="BA845">
        <f t="shared" si="1233"/>
        <v>0.60000000000000009</v>
      </c>
      <c r="BB845">
        <f t="shared" si="1233"/>
        <v>0.60000000000000009</v>
      </c>
      <c r="BC845">
        <f t="shared" si="1233"/>
        <v>0.60000000000000009</v>
      </c>
      <c r="BD845">
        <f t="shared" si="1233"/>
        <v>0.60000000000000009</v>
      </c>
      <c r="BE845">
        <f t="shared" si="1233"/>
        <v>0.60000000000000009</v>
      </c>
      <c r="BF845">
        <f t="shared" si="1233"/>
        <v>0.60000000000000009</v>
      </c>
      <c r="BG845">
        <f t="shared" si="1233"/>
        <v>0.60000000000000009</v>
      </c>
      <c r="BH845">
        <f t="shared" si="1233"/>
        <v>0.60000000000000009</v>
      </c>
    </row>
    <row r="846" spans="1:60" x14ac:dyDescent="0.25">
      <c r="A846" t="s">
        <v>788</v>
      </c>
      <c r="B846">
        <f>0</f>
        <v>0</v>
      </c>
      <c r="C846">
        <f>0</f>
        <v>0</v>
      </c>
      <c r="D846">
        <f>0</f>
        <v>0</v>
      </c>
      <c r="E846">
        <f>0</f>
        <v>0</v>
      </c>
      <c r="F846">
        <f>0</f>
        <v>0</v>
      </c>
      <c r="G846">
        <f>0</f>
        <v>0</v>
      </c>
      <c r="H846">
        <f>0</f>
        <v>0</v>
      </c>
      <c r="I846">
        <f>0</f>
        <v>0</v>
      </c>
      <c r="J846">
        <f>0</f>
        <v>0</v>
      </c>
      <c r="K846">
        <f>0</f>
        <v>0</v>
      </c>
      <c r="L846">
        <f>0</f>
        <v>0</v>
      </c>
      <c r="M846">
        <f>0</f>
        <v>0</v>
      </c>
      <c r="N846">
        <f>0</f>
        <v>0</v>
      </c>
      <c r="O846">
        <f>0</f>
        <v>0</v>
      </c>
      <c r="P846">
        <f>0</f>
        <v>0</v>
      </c>
      <c r="Q846">
        <f>0</f>
        <v>0</v>
      </c>
      <c r="R846">
        <f>0</f>
        <v>0</v>
      </c>
      <c r="S846">
        <f>0</f>
        <v>0</v>
      </c>
      <c r="T846">
        <f>0</f>
        <v>0</v>
      </c>
      <c r="U846">
        <f>0</f>
        <v>0</v>
      </c>
      <c r="V846">
        <f>0</f>
        <v>0</v>
      </c>
      <c r="W846">
        <f>0</f>
        <v>0</v>
      </c>
      <c r="X846">
        <f>0</f>
        <v>0</v>
      </c>
      <c r="Y846">
        <f>0</f>
        <v>0</v>
      </c>
      <c r="Z846">
        <f>0</f>
        <v>0</v>
      </c>
      <c r="AA846">
        <f>0</f>
        <v>0</v>
      </c>
      <c r="AB846">
        <f>0</f>
        <v>0</v>
      </c>
      <c r="AC846">
        <f>0</f>
        <v>0</v>
      </c>
      <c r="AD846">
        <f>0</f>
        <v>0</v>
      </c>
      <c r="AE846">
        <f>0</f>
        <v>0</v>
      </c>
      <c r="AF846">
        <f>0</f>
        <v>0</v>
      </c>
      <c r="AG846">
        <f>0</f>
        <v>0</v>
      </c>
      <c r="AH846">
        <f>0</f>
        <v>0</v>
      </c>
      <c r="AI846">
        <f>0</f>
        <v>0</v>
      </c>
      <c r="AJ846">
        <f>0</f>
        <v>0</v>
      </c>
      <c r="AK846">
        <f>0</f>
        <v>0</v>
      </c>
      <c r="AL846">
        <f>0</f>
        <v>0</v>
      </c>
      <c r="AM846">
        <f>0</f>
        <v>0</v>
      </c>
      <c r="AN846">
        <f>0</f>
        <v>0</v>
      </c>
      <c r="AO846">
        <f>0</f>
        <v>0</v>
      </c>
      <c r="AP846">
        <f>0</f>
        <v>0</v>
      </c>
      <c r="AQ846">
        <f>0</f>
        <v>0</v>
      </c>
      <c r="AR846">
        <f>0</f>
        <v>0</v>
      </c>
      <c r="AS846">
        <f>0</f>
        <v>0</v>
      </c>
      <c r="AT846">
        <f>0</f>
        <v>0</v>
      </c>
      <c r="AU846">
        <f>0</f>
        <v>0</v>
      </c>
      <c r="AV846">
        <f>0</f>
        <v>0</v>
      </c>
      <c r="AW846">
        <f>0</f>
        <v>0</v>
      </c>
      <c r="AX846">
        <f>0</f>
        <v>0</v>
      </c>
      <c r="AY846">
        <f>0</f>
        <v>0</v>
      </c>
      <c r="AZ846">
        <f>0</f>
        <v>0</v>
      </c>
      <c r="BA846">
        <f>0</f>
        <v>0</v>
      </c>
      <c r="BB846">
        <f>0</f>
        <v>0</v>
      </c>
      <c r="BC846">
        <f>0</f>
        <v>0</v>
      </c>
      <c r="BD846">
        <f>0</f>
        <v>0</v>
      </c>
      <c r="BE846">
        <f>0</f>
        <v>0</v>
      </c>
      <c r="BF846">
        <f>0</f>
        <v>0</v>
      </c>
      <c r="BG846">
        <f>0</f>
        <v>0</v>
      </c>
      <c r="BH846">
        <f>0</f>
        <v>0</v>
      </c>
    </row>
    <row r="847" spans="1:60" x14ac:dyDescent="0.25">
      <c r="A847" t="s">
        <v>789</v>
      </c>
      <c r="B847">
        <f t="shared" ref="B847:AG847" si="1234">(1-0.2*Ruthlessness)*0.13*B16</f>
        <v>0</v>
      </c>
      <c r="C847">
        <f t="shared" si="1234"/>
        <v>0</v>
      </c>
      <c r="D847">
        <f t="shared" si="1234"/>
        <v>0</v>
      </c>
      <c r="E847">
        <f t="shared" si="1234"/>
        <v>0</v>
      </c>
      <c r="F847">
        <f t="shared" si="1234"/>
        <v>0</v>
      </c>
      <c r="G847">
        <f t="shared" si="1234"/>
        <v>0</v>
      </c>
      <c r="H847">
        <f t="shared" si="1234"/>
        <v>0</v>
      </c>
      <c r="I847">
        <f t="shared" si="1234"/>
        <v>0</v>
      </c>
      <c r="J847">
        <f t="shared" si="1234"/>
        <v>0</v>
      </c>
      <c r="K847">
        <f t="shared" si="1234"/>
        <v>0</v>
      </c>
      <c r="L847">
        <f t="shared" si="1234"/>
        <v>0</v>
      </c>
      <c r="M847">
        <f t="shared" si="1234"/>
        <v>0</v>
      </c>
      <c r="N847">
        <f t="shared" si="1234"/>
        <v>0</v>
      </c>
      <c r="O847">
        <f t="shared" si="1234"/>
        <v>0</v>
      </c>
      <c r="P847">
        <f t="shared" si="1234"/>
        <v>0</v>
      </c>
      <c r="Q847">
        <f t="shared" si="1234"/>
        <v>0</v>
      </c>
      <c r="R847">
        <f t="shared" si="1234"/>
        <v>0</v>
      </c>
      <c r="S847">
        <f t="shared" si="1234"/>
        <v>0</v>
      </c>
      <c r="T847">
        <f t="shared" si="1234"/>
        <v>0</v>
      </c>
      <c r="U847">
        <f t="shared" si="1234"/>
        <v>0</v>
      </c>
      <c r="V847">
        <f t="shared" si="1234"/>
        <v>0</v>
      </c>
      <c r="W847">
        <f t="shared" si="1234"/>
        <v>0</v>
      </c>
      <c r="X847">
        <f t="shared" si="1234"/>
        <v>0</v>
      </c>
      <c r="Y847">
        <f t="shared" si="1234"/>
        <v>0</v>
      </c>
      <c r="Z847">
        <f t="shared" si="1234"/>
        <v>0</v>
      </c>
      <c r="AA847">
        <f t="shared" si="1234"/>
        <v>5.1999999999999991E-2</v>
      </c>
      <c r="AB847">
        <f t="shared" si="1234"/>
        <v>0</v>
      </c>
      <c r="AC847">
        <f t="shared" si="1234"/>
        <v>0</v>
      </c>
      <c r="AD847">
        <f t="shared" si="1234"/>
        <v>0</v>
      </c>
      <c r="AE847">
        <f t="shared" si="1234"/>
        <v>0</v>
      </c>
      <c r="AF847">
        <f t="shared" si="1234"/>
        <v>0</v>
      </c>
      <c r="AG847">
        <f t="shared" si="1234"/>
        <v>0</v>
      </c>
      <c r="AH847">
        <f t="shared" ref="AH847:BH847" si="1235">(1-0.2*Ruthlessness)*0.13*AH16</f>
        <v>0</v>
      </c>
      <c r="AI847">
        <f t="shared" si="1235"/>
        <v>0</v>
      </c>
      <c r="AJ847">
        <f t="shared" si="1235"/>
        <v>0</v>
      </c>
      <c r="AK847">
        <f t="shared" si="1235"/>
        <v>0</v>
      </c>
      <c r="AL847">
        <f t="shared" si="1235"/>
        <v>0</v>
      </c>
      <c r="AM847">
        <f t="shared" si="1235"/>
        <v>0</v>
      </c>
      <c r="AN847">
        <f t="shared" si="1235"/>
        <v>0</v>
      </c>
      <c r="AO847">
        <f t="shared" si="1235"/>
        <v>0</v>
      </c>
      <c r="AP847">
        <f t="shared" si="1235"/>
        <v>0</v>
      </c>
      <c r="AQ847">
        <f t="shared" si="1235"/>
        <v>0</v>
      </c>
      <c r="AR847">
        <f t="shared" si="1235"/>
        <v>0</v>
      </c>
      <c r="AS847">
        <f t="shared" si="1235"/>
        <v>0</v>
      </c>
      <c r="AT847">
        <f t="shared" si="1235"/>
        <v>0</v>
      </c>
      <c r="AU847">
        <f t="shared" si="1235"/>
        <v>0</v>
      </c>
      <c r="AV847">
        <f t="shared" si="1235"/>
        <v>0</v>
      </c>
      <c r="AW847">
        <f t="shared" si="1235"/>
        <v>0</v>
      </c>
      <c r="AX847">
        <f t="shared" si="1235"/>
        <v>0</v>
      </c>
      <c r="AY847">
        <f t="shared" si="1235"/>
        <v>0</v>
      </c>
      <c r="AZ847">
        <f t="shared" si="1235"/>
        <v>0</v>
      </c>
      <c r="BA847">
        <f t="shared" si="1235"/>
        <v>0</v>
      </c>
      <c r="BB847">
        <f t="shared" si="1235"/>
        <v>0</v>
      </c>
      <c r="BC847">
        <f t="shared" si="1235"/>
        <v>0</v>
      </c>
      <c r="BD847">
        <f t="shared" si="1235"/>
        <v>0</v>
      </c>
      <c r="BE847">
        <f t="shared" si="1235"/>
        <v>0</v>
      </c>
      <c r="BF847">
        <f t="shared" si="1235"/>
        <v>0</v>
      </c>
      <c r="BG847">
        <f t="shared" si="1235"/>
        <v>0</v>
      </c>
      <c r="BH847">
        <f t="shared" si="1235"/>
        <v>0</v>
      </c>
    </row>
    <row r="848" spans="1:60" x14ac:dyDescent="0.25">
      <c r="A848" t="s">
        <v>790</v>
      </c>
      <c r="B848">
        <f t="shared" ref="B848:AG848" si="1236">0.13*B16*0.2*Ruthlessness</f>
        <v>0</v>
      </c>
      <c r="C848">
        <f t="shared" si="1236"/>
        <v>0</v>
      </c>
      <c r="D848">
        <f t="shared" si="1236"/>
        <v>0</v>
      </c>
      <c r="E848">
        <f t="shared" si="1236"/>
        <v>0</v>
      </c>
      <c r="F848">
        <f t="shared" si="1236"/>
        <v>0</v>
      </c>
      <c r="G848">
        <f t="shared" si="1236"/>
        <v>0</v>
      </c>
      <c r="H848">
        <f t="shared" si="1236"/>
        <v>0</v>
      </c>
      <c r="I848">
        <f t="shared" si="1236"/>
        <v>0</v>
      </c>
      <c r="J848">
        <f t="shared" si="1236"/>
        <v>0</v>
      </c>
      <c r="K848">
        <f t="shared" si="1236"/>
        <v>0</v>
      </c>
      <c r="L848">
        <f t="shared" si="1236"/>
        <v>0</v>
      </c>
      <c r="M848">
        <f t="shared" si="1236"/>
        <v>0</v>
      </c>
      <c r="N848">
        <f t="shared" si="1236"/>
        <v>0</v>
      </c>
      <c r="O848">
        <f t="shared" si="1236"/>
        <v>0</v>
      </c>
      <c r="P848">
        <f t="shared" si="1236"/>
        <v>0</v>
      </c>
      <c r="Q848">
        <f t="shared" si="1236"/>
        <v>0</v>
      </c>
      <c r="R848">
        <f t="shared" si="1236"/>
        <v>0</v>
      </c>
      <c r="S848">
        <f t="shared" si="1236"/>
        <v>0</v>
      </c>
      <c r="T848">
        <f t="shared" si="1236"/>
        <v>0</v>
      </c>
      <c r="U848">
        <f t="shared" si="1236"/>
        <v>0</v>
      </c>
      <c r="V848">
        <f t="shared" si="1236"/>
        <v>0</v>
      </c>
      <c r="W848">
        <f t="shared" si="1236"/>
        <v>0</v>
      </c>
      <c r="X848">
        <f t="shared" si="1236"/>
        <v>0</v>
      </c>
      <c r="Y848">
        <f t="shared" si="1236"/>
        <v>0</v>
      </c>
      <c r="Z848">
        <f t="shared" si="1236"/>
        <v>0</v>
      </c>
      <c r="AA848">
        <f t="shared" si="1236"/>
        <v>7.8000000000000014E-2</v>
      </c>
      <c r="AB848">
        <f t="shared" si="1236"/>
        <v>0</v>
      </c>
      <c r="AC848">
        <f t="shared" si="1236"/>
        <v>0</v>
      </c>
      <c r="AD848">
        <f t="shared" si="1236"/>
        <v>0</v>
      </c>
      <c r="AE848">
        <f t="shared" si="1236"/>
        <v>0</v>
      </c>
      <c r="AF848">
        <f t="shared" si="1236"/>
        <v>0</v>
      </c>
      <c r="AG848">
        <f t="shared" si="1236"/>
        <v>0</v>
      </c>
      <c r="AH848">
        <f t="shared" ref="AH848:BH848" si="1237">0.13*AH16*0.2*Ruthlessness</f>
        <v>0</v>
      </c>
      <c r="AI848">
        <f t="shared" si="1237"/>
        <v>0</v>
      </c>
      <c r="AJ848">
        <f t="shared" si="1237"/>
        <v>0</v>
      </c>
      <c r="AK848">
        <f t="shared" si="1237"/>
        <v>0</v>
      </c>
      <c r="AL848">
        <f t="shared" si="1237"/>
        <v>0</v>
      </c>
      <c r="AM848">
        <f t="shared" si="1237"/>
        <v>0</v>
      </c>
      <c r="AN848">
        <f t="shared" si="1237"/>
        <v>0</v>
      </c>
      <c r="AO848">
        <f t="shared" si="1237"/>
        <v>0</v>
      </c>
      <c r="AP848">
        <f t="shared" si="1237"/>
        <v>0</v>
      </c>
      <c r="AQ848">
        <f t="shared" si="1237"/>
        <v>0</v>
      </c>
      <c r="AR848">
        <f t="shared" si="1237"/>
        <v>0</v>
      </c>
      <c r="AS848">
        <f t="shared" si="1237"/>
        <v>0</v>
      </c>
      <c r="AT848">
        <f t="shared" si="1237"/>
        <v>0</v>
      </c>
      <c r="AU848">
        <f t="shared" si="1237"/>
        <v>0</v>
      </c>
      <c r="AV848">
        <f t="shared" si="1237"/>
        <v>0</v>
      </c>
      <c r="AW848">
        <f t="shared" si="1237"/>
        <v>0</v>
      </c>
      <c r="AX848">
        <f t="shared" si="1237"/>
        <v>0</v>
      </c>
      <c r="AY848">
        <f t="shared" si="1237"/>
        <v>0</v>
      </c>
      <c r="AZ848">
        <f t="shared" si="1237"/>
        <v>0</v>
      </c>
      <c r="BA848">
        <f t="shared" si="1237"/>
        <v>0</v>
      </c>
      <c r="BB848">
        <f t="shared" si="1237"/>
        <v>0</v>
      </c>
      <c r="BC848">
        <f t="shared" si="1237"/>
        <v>0</v>
      </c>
      <c r="BD848">
        <f t="shared" si="1237"/>
        <v>0</v>
      </c>
      <c r="BE848">
        <f t="shared" si="1237"/>
        <v>0</v>
      </c>
      <c r="BF848">
        <f t="shared" si="1237"/>
        <v>0</v>
      </c>
      <c r="BG848">
        <f t="shared" si="1237"/>
        <v>0</v>
      </c>
      <c r="BH848">
        <f t="shared" si="1237"/>
        <v>0</v>
      </c>
    </row>
    <row r="849" spans="1:60" x14ac:dyDescent="0.25">
      <c r="A849" t="s">
        <v>791</v>
      </c>
      <c r="B849">
        <f>0</f>
        <v>0</v>
      </c>
      <c r="C849">
        <f>0</f>
        <v>0</v>
      </c>
      <c r="D849">
        <f>0</f>
        <v>0</v>
      </c>
      <c r="E849">
        <f>0</f>
        <v>0</v>
      </c>
      <c r="F849">
        <f>0</f>
        <v>0</v>
      </c>
      <c r="G849">
        <f>0</f>
        <v>0</v>
      </c>
      <c r="H849">
        <f>0</f>
        <v>0</v>
      </c>
      <c r="I849">
        <f>0</f>
        <v>0</v>
      </c>
      <c r="J849">
        <f>0</f>
        <v>0</v>
      </c>
      <c r="K849">
        <f>0</f>
        <v>0</v>
      </c>
      <c r="L849">
        <f>0</f>
        <v>0</v>
      </c>
      <c r="M849">
        <f>0</f>
        <v>0</v>
      </c>
      <c r="N849">
        <f>0</f>
        <v>0</v>
      </c>
      <c r="O849">
        <f>0</f>
        <v>0</v>
      </c>
      <c r="P849">
        <f>0</f>
        <v>0</v>
      </c>
      <c r="Q849">
        <f>0</f>
        <v>0</v>
      </c>
      <c r="R849">
        <f>0</f>
        <v>0</v>
      </c>
      <c r="S849">
        <f>0</f>
        <v>0</v>
      </c>
      <c r="T849">
        <f>0</f>
        <v>0</v>
      </c>
      <c r="U849">
        <f>0</f>
        <v>0</v>
      </c>
      <c r="V849">
        <f>0</f>
        <v>0</v>
      </c>
      <c r="W849">
        <f>0</f>
        <v>0</v>
      </c>
      <c r="X849">
        <f>0</f>
        <v>0</v>
      </c>
      <c r="Y849">
        <f>0</f>
        <v>0</v>
      </c>
      <c r="Z849">
        <f>0</f>
        <v>0</v>
      </c>
      <c r="AA849">
        <f>0</f>
        <v>0</v>
      </c>
      <c r="AB849">
        <f>0</f>
        <v>0</v>
      </c>
      <c r="AC849">
        <f>0</f>
        <v>0</v>
      </c>
      <c r="AD849">
        <f>0</f>
        <v>0</v>
      </c>
      <c r="AE849">
        <f>0</f>
        <v>0</v>
      </c>
      <c r="AF849">
        <f>0</f>
        <v>0</v>
      </c>
      <c r="AG849">
        <f>0</f>
        <v>0</v>
      </c>
      <c r="AH849">
        <f>0</f>
        <v>0</v>
      </c>
      <c r="AI849">
        <f>0</f>
        <v>0</v>
      </c>
      <c r="AJ849">
        <f>0</f>
        <v>0</v>
      </c>
      <c r="AK849">
        <f>0</f>
        <v>0</v>
      </c>
      <c r="AL849">
        <f>0</f>
        <v>0</v>
      </c>
      <c r="AM849">
        <f>0</f>
        <v>0</v>
      </c>
      <c r="AN849">
        <f>0</f>
        <v>0</v>
      </c>
      <c r="AO849">
        <f>0</f>
        <v>0</v>
      </c>
      <c r="AP849">
        <f>0</f>
        <v>0</v>
      </c>
      <c r="AQ849">
        <f>0</f>
        <v>0</v>
      </c>
      <c r="AR849">
        <f>0</f>
        <v>0</v>
      </c>
      <c r="AS849">
        <f>0</f>
        <v>0</v>
      </c>
      <c r="AT849">
        <f>0</f>
        <v>0</v>
      </c>
      <c r="AU849">
        <f>0</f>
        <v>0</v>
      </c>
      <c r="AV849">
        <f>0</f>
        <v>0</v>
      </c>
      <c r="AW849">
        <f>0</f>
        <v>0</v>
      </c>
      <c r="AX849">
        <f>0</f>
        <v>0</v>
      </c>
      <c r="AY849">
        <f>0</f>
        <v>0</v>
      </c>
      <c r="AZ849">
        <f>0</f>
        <v>0</v>
      </c>
      <c r="BA849">
        <f>0</f>
        <v>0</v>
      </c>
      <c r="BB849">
        <f>0</f>
        <v>0</v>
      </c>
      <c r="BC849">
        <f>0</f>
        <v>0</v>
      </c>
      <c r="BD849">
        <f>0</f>
        <v>0</v>
      </c>
      <c r="BE849">
        <f>0</f>
        <v>0</v>
      </c>
      <c r="BF849">
        <f>0</f>
        <v>0</v>
      </c>
      <c r="BG849">
        <f>0</f>
        <v>0</v>
      </c>
      <c r="BH849">
        <f>0</f>
        <v>0</v>
      </c>
    </row>
    <row r="851" spans="1:60" x14ac:dyDescent="0.25">
      <c r="A851" t="s">
        <v>792</v>
      </c>
      <c r="B851">
        <f t="shared" ref="B851:AG851" si="1238">SUM(B845:B849)</f>
        <v>0.60000000000000009</v>
      </c>
      <c r="C851">
        <f t="shared" si="1238"/>
        <v>0.60000000000000009</v>
      </c>
      <c r="D851">
        <f t="shared" si="1238"/>
        <v>0.60000000000000009</v>
      </c>
      <c r="E851">
        <f t="shared" si="1238"/>
        <v>0.60000000000000009</v>
      </c>
      <c r="F851">
        <f t="shared" si="1238"/>
        <v>0.60000000000000009</v>
      </c>
      <c r="G851">
        <f t="shared" si="1238"/>
        <v>0.60000000000000009</v>
      </c>
      <c r="H851">
        <f t="shared" si="1238"/>
        <v>0.60000000000000009</v>
      </c>
      <c r="I851">
        <f t="shared" si="1238"/>
        <v>0.60000000000000009</v>
      </c>
      <c r="J851">
        <f t="shared" si="1238"/>
        <v>0.60000000000000009</v>
      </c>
      <c r="K851">
        <f t="shared" si="1238"/>
        <v>0.60000000000000009</v>
      </c>
      <c r="L851">
        <f t="shared" si="1238"/>
        <v>0.60000000000000009</v>
      </c>
      <c r="M851">
        <f t="shared" si="1238"/>
        <v>0.60000000000000009</v>
      </c>
      <c r="N851">
        <f t="shared" si="1238"/>
        <v>0.60000000000000009</v>
      </c>
      <c r="O851">
        <f t="shared" si="1238"/>
        <v>0.60000000000000009</v>
      </c>
      <c r="P851">
        <f t="shared" si="1238"/>
        <v>0.60000000000000009</v>
      </c>
      <c r="Q851">
        <f t="shared" si="1238"/>
        <v>0.60000000000000009</v>
      </c>
      <c r="R851">
        <f t="shared" si="1238"/>
        <v>0.60000000000000009</v>
      </c>
      <c r="S851">
        <f t="shared" si="1238"/>
        <v>0.60000000000000009</v>
      </c>
      <c r="T851">
        <f t="shared" si="1238"/>
        <v>0.60000000000000009</v>
      </c>
      <c r="U851">
        <f t="shared" si="1238"/>
        <v>0.60000000000000009</v>
      </c>
      <c r="V851">
        <f t="shared" si="1238"/>
        <v>0.60000000000000009</v>
      </c>
      <c r="W851">
        <f t="shared" si="1238"/>
        <v>0.60000000000000009</v>
      </c>
      <c r="X851">
        <f t="shared" si="1238"/>
        <v>0.60000000000000009</v>
      </c>
      <c r="Y851">
        <f t="shared" si="1238"/>
        <v>0.60000000000000009</v>
      </c>
      <c r="Z851">
        <f t="shared" si="1238"/>
        <v>0.60000000000000009</v>
      </c>
      <c r="AA851">
        <f t="shared" si="1238"/>
        <v>0.65200000000000014</v>
      </c>
      <c r="AB851">
        <f t="shared" si="1238"/>
        <v>0.60000000000000009</v>
      </c>
      <c r="AC851">
        <f t="shared" si="1238"/>
        <v>0.60000000000000009</v>
      </c>
      <c r="AD851">
        <f t="shared" si="1238"/>
        <v>0.60000000000000009</v>
      </c>
      <c r="AE851">
        <f t="shared" si="1238"/>
        <v>0.60000000000000009</v>
      </c>
      <c r="AF851">
        <f t="shared" si="1238"/>
        <v>0.60000000000000009</v>
      </c>
      <c r="AG851">
        <f t="shared" si="1238"/>
        <v>0.60000000000000009</v>
      </c>
      <c r="AH851">
        <f t="shared" ref="AH851:BH851" si="1239">SUM(AH845:AH849)</f>
        <v>0.60000000000000009</v>
      </c>
      <c r="AI851">
        <f t="shared" si="1239"/>
        <v>0.60000000000000009</v>
      </c>
      <c r="AJ851">
        <f t="shared" si="1239"/>
        <v>0.60000000000000009</v>
      </c>
      <c r="AK851">
        <f t="shared" si="1239"/>
        <v>0.60000000000000009</v>
      </c>
      <c r="AL851">
        <f t="shared" si="1239"/>
        <v>0.60000000000000009</v>
      </c>
      <c r="AM851">
        <f t="shared" si="1239"/>
        <v>0.60000000000000009</v>
      </c>
      <c r="AN851">
        <f t="shared" si="1239"/>
        <v>0.60000000000000009</v>
      </c>
      <c r="AO851">
        <f t="shared" si="1239"/>
        <v>0.60000000000000009</v>
      </c>
      <c r="AP851">
        <f t="shared" si="1239"/>
        <v>0.60000000000000009</v>
      </c>
      <c r="AQ851">
        <f t="shared" si="1239"/>
        <v>0.60000000000000009</v>
      </c>
      <c r="AR851">
        <f t="shared" si="1239"/>
        <v>0.60000000000000009</v>
      </c>
      <c r="AS851">
        <f t="shared" si="1239"/>
        <v>0.60000000000000009</v>
      </c>
      <c r="AT851">
        <f t="shared" si="1239"/>
        <v>0.60000000000000009</v>
      </c>
      <c r="AU851">
        <f t="shared" si="1239"/>
        <v>0.60000000000000009</v>
      </c>
      <c r="AV851">
        <f t="shared" si="1239"/>
        <v>0.60000000000000009</v>
      </c>
      <c r="AW851">
        <f t="shared" si="1239"/>
        <v>0.60000000000000009</v>
      </c>
      <c r="AX851">
        <f t="shared" si="1239"/>
        <v>0.60000000000000009</v>
      </c>
      <c r="AY851">
        <f t="shared" si="1239"/>
        <v>0.60000000000000009</v>
      </c>
      <c r="AZ851">
        <f t="shared" si="1239"/>
        <v>0.60000000000000009</v>
      </c>
      <c r="BA851">
        <f t="shared" si="1239"/>
        <v>0.60000000000000009</v>
      </c>
      <c r="BB851">
        <f t="shared" si="1239"/>
        <v>0.60000000000000009</v>
      </c>
      <c r="BC851">
        <f t="shared" si="1239"/>
        <v>0.60000000000000009</v>
      </c>
      <c r="BD851">
        <f t="shared" si="1239"/>
        <v>0.60000000000000009</v>
      </c>
      <c r="BE851">
        <f t="shared" si="1239"/>
        <v>0.60000000000000009</v>
      </c>
      <c r="BF851">
        <f t="shared" si="1239"/>
        <v>0.60000000000000009</v>
      </c>
      <c r="BG851">
        <f t="shared" si="1239"/>
        <v>0.60000000000000009</v>
      </c>
      <c r="BH851">
        <f t="shared" si="1239"/>
        <v>0.60000000000000009</v>
      </c>
    </row>
    <row r="852" spans="1:60" x14ac:dyDescent="0.25">
      <c r="A852" t="s">
        <v>793</v>
      </c>
      <c r="B852">
        <f t="shared" ref="B852:AG852" si="1240">B792*(1-B851)+SUM(B846:B849)</f>
        <v>0.11920000850540835</v>
      </c>
      <c r="C852">
        <f t="shared" si="1240"/>
        <v>0.11922640850540833</v>
      </c>
      <c r="D852">
        <f t="shared" si="1240"/>
        <v>0.11920000850540835</v>
      </c>
      <c r="E852">
        <f t="shared" si="1240"/>
        <v>0.11924357580762428</v>
      </c>
      <c r="F852">
        <f t="shared" si="1240"/>
        <v>0.11920000850540835</v>
      </c>
      <c r="G852">
        <f t="shared" si="1240"/>
        <v>0.11920000850540835</v>
      </c>
      <c r="H852">
        <f t="shared" si="1240"/>
        <v>0.11920000850540835</v>
      </c>
      <c r="I852">
        <f t="shared" si="1240"/>
        <v>0.11920000850540835</v>
      </c>
      <c r="J852">
        <f t="shared" si="1240"/>
        <v>0.11920000850540835</v>
      </c>
      <c r="K852">
        <f t="shared" si="1240"/>
        <v>0.11920000850540835</v>
      </c>
      <c r="L852">
        <f t="shared" si="1240"/>
        <v>0.11920000850540835</v>
      </c>
      <c r="M852">
        <f t="shared" si="1240"/>
        <v>0.11920000850540835</v>
      </c>
      <c r="N852">
        <f t="shared" si="1240"/>
        <v>0.11920000850540835</v>
      </c>
      <c r="O852">
        <f t="shared" si="1240"/>
        <v>0.11920000850540835</v>
      </c>
      <c r="P852">
        <f t="shared" si="1240"/>
        <v>0.11920000850540835</v>
      </c>
      <c r="Q852">
        <f t="shared" si="1240"/>
        <v>0.11920000850540835</v>
      </c>
      <c r="R852">
        <f t="shared" si="1240"/>
        <v>0.11920000850540835</v>
      </c>
      <c r="S852">
        <f t="shared" si="1240"/>
        <v>0.11920000850540835</v>
      </c>
      <c r="T852">
        <f t="shared" si="1240"/>
        <v>0.11920000850540835</v>
      </c>
      <c r="U852">
        <f t="shared" si="1240"/>
        <v>0.10920000850540834</v>
      </c>
      <c r="V852">
        <f t="shared" si="1240"/>
        <v>0.10920000850540834</v>
      </c>
      <c r="W852">
        <f t="shared" si="1240"/>
        <v>0.11920000850540835</v>
      </c>
      <c r="X852">
        <f t="shared" si="1240"/>
        <v>0.11920000850540835</v>
      </c>
      <c r="Y852">
        <f t="shared" si="1240"/>
        <v>0.11920000850540835</v>
      </c>
      <c r="Z852">
        <f t="shared" si="1240"/>
        <v>0.11920000850540835</v>
      </c>
      <c r="AA852">
        <f t="shared" si="1240"/>
        <v>0.23370400739970526</v>
      </c>
      <c r="AB852">
        <f t="shared" si="1240"/>
        <v>0.11920000850540835</v>
      </c>
      <c r="AC852">
        <f t="shared" si="1240"/>
        <v>0.11920000850540835</v>
      </c>
      <c r="AD852">
        <f t="shared" si="1240"/>
        <v>0.11920000850540835</v>
      </c>
      <c r="AE852">
        <f t="shared" si="1240"/>
        <v>0.11920000850540835</v>
      </c>
      <c r="AF852">
        <f t="shared" si="1240"/>
        <v>0.12482400026490545</v>
      </c>
      <c r="AG852">
        <f t="shared" si="1240"/>
        <v>0.1217807804610045</v>
      </c>
      <c r="AH852">
        <f t="shared" ref="AH852:BH852" si="1241">AH792*(1-AH851)+SUM(AH846:AH849)</f>
        <v>0.11920000850540835</v>
      </c>
      <c r="AI852">
        <f t="shared" si="1241"/>
        <v>0.11920000850540835</v>
      </c>
      <c r="AJ852">
        <f t="shared" si="1241"/>
        <v>0.11920000850540835</v>
      </c>
      <c r="AK852">
        <f t="shared" si="1241"/>
        <v>0.11920000850540835</v>
      </c>
      <c r="AL852">
        <f t="shared" si="1241"/>
        <v>0.11920000850540835</v>
      </c>
      <c r="AM852">
        <f t="shared" si="1241"/>
        <v>0.12103749414624748</v>
      </c>
      <c r="AN852">
        <f t="shared" si="1241"/>
        <v>0.11920000850540835</v>
      </c>
      <c r="AO852">
        <f t="shared" si="1241"/>
        <v>0.12052949864311495</v>
      </c>
      <c r="AP852">
        <f t="shared" si="1241"/>
        <v>0.11920000850540835</v>
      </c>
      <c r="AQ852">
        <f t="shared" si="1241"/>
        <v>0.11920000850540835</v>
      </c>
      <c r="AR852">
        <f t="shared" si="1241"/>
        <v>0.11920000850540835</v>
      </c>
      <c r="AS852">
        <f t="shared" si="1241"/>
        <v>0.12920000850540833</v>
      </c>
      <c r="AT852">
        <f t="shared" si="1241"/>
        <v>0.11920000850540835</v>
      </c>
      <c r="AU852">
        <f t="shared" si="1241"/>
        <v>0.12307116643880256</v>
      </c>
      <c r="AV852">
        <f t="shared" si="1241"/>
        <v>0.12358732082992176</v>
      </c>
      <c r="AW852">
        <f t="shared" si="1241"/>
        <v>0.11920000850540835</v>
      </c>
      <c r="AX852">
        <f t="shared" si="1241"/>
        <v>0.11920000850540835</v>
      </c>
      <c r="AY852">
        <f t="shared" si="1241"/>
        <v>0.11920000850540835</v>
      </c>
      <c r="AZ852">
        <f t="shared" si="1241"/>
        <v>0.12069873574908607</v>
      </c>
      <c r="BA852">
        <f t="shared" si="1241"/>
        <v>0.12094852362303238</v>
      </c>
      <c r="BB852">
        <f t="shared" si="1241"/>
        <v>0.11920000850540835</v>
      </c>
      <c r="BC852">
        <f t="shared" si="1241"/>
        <v>0.11920000850540835</v>
      </c>
      <c r="BD852">
        <f t="shared" si="1241"/>
        <v>0.11920000850540835</v>
      </c>
      <c r="BE852">
        <f t="shared" si="1241"/>
        <v>0.11920000850540835</v>
      </c>
      <c r="BF852">
        <f t="shared" si="1241"/>
        <v>0.11920000850540835</v>
      </c>
      <c r="BG852">
        <f t="shared" si="1241"/>
        <v>0.11920000850540835</v>
      </c>
      <c r="BH852">
        <f t="shared" si="1241"/>
        <v>0.11920000850540835</v>
      </c>
    </row>
    <row r="853" spans="1:60" x14ac:dyDescent="0.25">
      <c r="A853" t="s">
        <v>794</v>
      </c>
      <c r="B853">
        <f t="shared" ref="B853:AG853" si="1242">B792*(1-B852)+SUM(B847:B849)</f>
        <v>0.26247841619429735</v>
      </c>
      <c r="C853">
        <f t="shared" si="1242"/>
        <v>0.26252868005077462</v>
      </c>
      <c r="D853">
        <f t="shared" si="1242"/>
        <v>0.26247841619429735</v>
      </c>
      <c r="E853">
        <f t="shared" si="1242"/>
        <v>0.26256136359058918</v>
      </c>
      <c r="F853">
        <f t="shared" si="1242"/>
        <v>0.26247841619429735</v>
      </c>
      <c r="G853">
        <f t="shared" si="1242"/>
        <v>0.26247841619429735</v>
      </c>
      <c r="H853">
        <f t="shared" si="1242"/>
        <v>0.26247841619429735</v>
      </c>
      <c r="I853">
        <f t="shared" si="1242"/>
        <v>0.26247841619429735</v>
      </c>
      <c r="J853">
        <f t="shared" si="1242"/>
        <v>0.26247841619429735</v>
      </c>
      <c r="K853">
        <f t="shared" si="1242"/>
        <v>0.26247841619429735</v>
      </c>
      <c r="L853">
        <f t="shared" si="1242"/>
        <v>0.26247841619429735</v>
      </c>
      <c r="M853">
        <f t="shared" si="1242"/>
        <v>0.26247841619429735</v>
      </c>
      <c r="N853">
        <f t="shared" si="1242"/>
        <v>0.26247841619429735</v>
      </c>
      <c r="O853">
        <f t="shared" si="1242"/>
        <v>0.26247841619429735</v>
      </c>
      <c r="P853">
        <f t="shared" si="1242"/>
        <v>0.26247841619429735</v>
      </c>
      <c r="Q853">
        <f t="shared" si="1242"/>
        <v>0.26247841619429735</v>
      </c>
      <c r="R853">
        <f t="shared" si="1242"/>
        <v>0.26247841619429735</v>
      </c>
      <c r="S853">
        <f t="shared" si="1242"/>
        <v>0.26247841619429735</v>
      </c>
      <c r="T853">
        <f t="shared" si="1242"/>
        <v>0.26247841619429735</v>
      </c>
      <c r="U853">
        <f t="shared" si="1242"/>
        <v>0.24318841661956778</v>
      </c>
      <c r="V853">
        <f t="shared" si="1242"/>
        <v>0.24318841661956778</v>
      </c>
      <c r="W853">
        <f t="shared" si="1242"/>
        <v>0.26247841619429735</v>
      </c>
      <c r="X853">
        <f t="shared" si="1242"/>
        <v>0.26247841619429735</v>
      </c>
      <c r="Y853">
        <f t="shared" si="1242"/>
        <v>0.26247841619429735</v>
      </c>
      <c r="Z853">
        <f t="shared" si="1242"/>
        <v>0.26247841619429735</v>
      </c>
      <c r="AA853">
        <f t="shared" si="1242"/>
        <v>0.35835622208903872</v>
      </c>
      <c r="AB853">
        <f t="shared" si="1242"/>
        <v>0.26247841619429735</v>
      </c>
      <c r="AC853">
        <f t="shared" si="1242"/>
        <v>0.26247841619429735</v>
      </c>
      <c r="AD853">
        <f t="shared" si="1242"/>
        <v>0.26247841619429735</v>
      </c>
      <c r="AE853">
        <f t="shared" si="1242"/>
        <v>0.26247841619429735</v>
      </c>
      <c r="AF853">
        <f t="shared" si="1242"/>
        <v>0.27310742305693086</v>
      </c>
      <c r="AG853">
        <f t="shared" si="1242"/>
        <v>0.26737555492828291</v>
      </c>
      <c r="AH853">
        <f t="shared" ref="AH853:BH853" si="1243">AH792*(1-AH852)+SUM(AH847:AH849)</f>
        <v>0.26247841619429735</v>
      </c>
      <c r="AI853">
        <f t="shared" si="1243"/>
        <v>0.26247841619429735</v>
      </c>
      <c r="AJ853">
        <f t="shared" si="1243"/>
        <v>0.26247841619429735</v>
      </c>
      <c r="AK853">
        <f t="shared" si="1243"/>
        <v>0.26247841619429735</v>
      </c>
      <c r="AL853">
        <f t="shared" si="1243"/>
        <v>0.26247841619429735</v>
      </c>
      <c r="AM853">
        <f t="shared" si="1243"/>
        <v>0.26596854789261154</v>
      </c>
      <c r="AN853">
        <f t="shared" si="1243"/>
        <v>0.26247841619429735</v>
      </c>
      <c r="AO853">
        <f t="shared" si="1243"/>
        <v>0.26500534649988583</v>
      </c>
      <c r="AP853">
        <f t="shared" si="1243"/>
        <v>0.26247841619429735</v>
      </c>
      <c r="AQ853">
        <f t="shared" si="1243"/>
        <v>0.26247841619429735</v>
      </c>
      <c r="AR853">
        <f t="shared" si="1243"/>
        <v>0.26247841619429735</v>
      </c>
      <c r="AS853">
        <f t="shared" si="1243"/>
        <v>0.28126841576902689</v>
      </c>
      <c r="AT853">
        <f t="shared" si="1243"/>
        <v>0.26247841619429735</v>
      </c>
      <c r="AU853">
        <f t="shared" si="1243"/>
        <v>0.26981163607548786</v>
      </c>
      <c r="AV853">
        <f t="shared" si="1243"/>
        <v>0.27078373740000944</v>
      </c>
      <c r="AW853">
        <f t="shared" si="1243"/>
        <v>0.26247841619429735</v>
      </c>
      <c r="AX853">
        <f t="shared" si="1243"/>
        <v>0.26247841619429735</v>
      </c>
      <c r="AY853">
        <f t="shared" si="1243"/>
        <v>0.26247841619429735</v>
      </c>
      <c r="AZ853">
        <f t="shared" si="1243"/>
        <v>0.26532637734414594</v>
      </c>
      <c r="BA853">
        <f t="shared" si="1243"/>
        <v>0.26579994564110299</v>
      </c>
      <c r="BB853">
        <f t="shared" si="1243"/>
        <v>0.26247841619429735</v>
      </c>
      <c r="BC853">
        <f t="shared" si="1243"/>
        <v>0.26247841619429735</v>
      </c>
      <c r="BD853">
        <f t="shared" si="1243"/>
        <v>0.26247841619429735</v>
      </c>
      <c r="BE853">
        <f t="shared" si="1243"/>
        <v>0.26247841619429735</v>
      </c>
      <c r="BF853">
        <f t="shared" si="1243"/>
        <v>0.26247841619429735</v>
      </c>
      <c r="BG853">
        <f t="shared" si="1243"/>
        <v>0.26247841619429735</v>
      </c>
      <c r="BH853">
        <f t="shared" si="1243"/>
        <v>0.26247841619429735</v>
      </c>
    </row>
    <row r="854" spans="1:60" x14ac:dyDescent="0.25">
      <c r="A854" t="s">
        <v>795</v>
      </c>
      <c r="B854">
        <f t="shared" ref="B854:AG854" si="1244">B792*(1-B853)+SUM(B848:B849)</f>
        <v>0.21978144765640503</v>
      </c>
      <c r="C854">
        <f t="shared" si="1244"/>
        <v>0.21981514213322262</v>
      </c>
      <c r="D854">
        <f t="shared" si="1244"/>
        <v>0.21978144765640503</v>
      </c>
      <c r="E854">
        <f t="shared" si="1244"/>
        <v>0.21983704986039168</v>
      </c>
      <c r="F854">
        <f t="shared" si="1244"/>
        <v>0.21978144765640503</v>
      </c>
      <c r="G854">
        <f t="shared" si="1244"/>
        <v>0.21978144765640503</v>
      </c>
      <c r="H854">
        <f t="shared" si="1244"/>
        <v>0.21978144765640503</v>
      </c>
      <c r="I854">
        <f t="shared" si="1244"/>
        <v>0.21978144765640503</v>
      </c>
      <c r="J854">
        <f t="shared" si="1244"/>
        <v>0.21978144765640503</v>
      </c>
      <c r="K854">
        <f t="shared" si="1244"/>
        <v>0.21978144765640503</v>
      </c>
      <c r="L854">
        <f t="shared" si="1244"/>
        <v>0.21978144765640503</v>
      </c>
      <c r="M854">
        <f t="shared" si="1244"/>
        <v>0.21978144765640503</v>
      </c>
      <c r="N854">
        <f t="shared" si="1244"/>
        <v>0.21978144765640503</v>
      </c>
      <c r="O854">
        <f t="shared" si="1244"/>
        <v>0.21978144765640503</v>
      </c>
      <c r="P854">
        <f t="shared" si="1244"/>
        <v>0.21978144765640503</v>
      </c>
      <c r="Q854">
        <f t="shared" si="1244"/>
        <v>0.21978144765640503</v>
      </c>
      <c r="R854">
        <f t="shared" si="1244"/>
        <v>0.21978144765640503</v>
      </c>
      <c r="S854">
        <f t="shared" si="1244"/>
        <v>0.21978144765640503</v>
      </c>
      <c r="T854">
        <f t="shared" si="1244"/>
        <v>0.21978144765640503</v>
      </c>
      <c r="U854">
        <f t="shared" si="1244"/>
        <v>0.20660957835533691</v>
      </c>
      <c r="V854">
        <f t="shared" si="1244"/>
        <v>0.20660957835533691</v>
      </c>
      <c r="W854">
        <f t="shared" si="1244"/>
        <v>0.21978144765640503</v>
      </c>
      <c r="X854">
        <f t="shared" si="1244"/>
        <v>0.21978144765640503</v>
      </c>
      <c r="Y854">
        <f t="shared" si="1244"/>
        <v>0.21978144765640503</v>
      </c>
      <c r="Z854">
        <f t="shared" si="1244"/>
        <v>0.21978144765640503</v>
      </c>
      <c r="AA854">
        <f t="shared" si="1244"/>
        <v>0.26920985946107234</v>
      </c>
      <c r="AB854">
        <f t="shared" si="1244"/>
        <v>0.21978144765640503</v>
      </c>
      <c r="AC854">
        <f t="shared" si="1244"/>
        <v>0.21978144765640503</v>
      </c>
      <c r="AD854">
        <f t="shared" si="1244"/>
        <v>0.21978144765640503</v>
      </c>
      <c r="AE854">
        <f t="shared" si="1244"/>
        <v>0.21978144765640503</v>
      </c>
      <c r="AF854">
        <f t="shared" si="1244"/>
        <v>0.22683409804224874</v>
      </c>
      <c r="AG854">
        <f t="shared" si="1244"/>
        <v>0.22304894176411014</v>
      </c>
      <c r="AH854">
        <f t="shared" ref="AH854:BH854" si="1245">AH792*(1-AH853)+SUM(AH848:AH849)</f>
        <v>0.21978144765640503</v>
      </c>
      <c r="AI854">
        <f t="shared" si="1245"/>
        <v>0.21978144765640503</v>
      </c>
      <c r="AJ854">
        <f t="shared" si="1245"/>
        <v>0.21978144765640503</v>
      </c>
      <c r="AK854">
        <f t="shared" si="1245"/>
        <v>0.21978144765640503</v>
      </c>
      <c r="AL854">
        <f t="shared" si="1245"/>
        <v>0.21978144765640503</v>
      </c>
      <c r="AM854">
        <f t="shared" si="1245"/>
        <v>0.222113318969024</v>
      </c>
      <c r="AN854">
        <f t="shared" si="1245"/>
        <v>0.21978144765640503</v>
      </c>
      <c r="AO854">
        <f t="shared" si="1245"/>
        <v>0.22147134272934693</v>
      </c>
      <c r="AP854">
        <f t="shared" si="1245"/>
        <v>0.21978144765640503</v>
      </c>
      <c r="AQ854">
        <f t="shared" si="1245"/>
        <v>0.21978144765640503</v>
      </c>
      <c r="AR854">
        <f t="shared" si="1245"/>
        <v>0.21978144765640503</v>
      </c>
      <c r="AS854">
        <f t="shared" si="1245"/>
        <v>0.23215031698936839</v>
      </c>
      <c r="AT854">
        <f t="shared" si="1245"/>
        <v>0.21978144765640503</v>
      </c>
      <c r="AU854">
        <f t="shared" si="1245"/>
        <v>0.22466283417057645</v>
      </c>
      <c r="AV854">
        <f t="shared" si="1245"/>
        <v>0.22530471050085379</v>
      </c>
      <c r="AW854">
        <f t="shared" si="1245"/>
        <v>0.21978144765640503</v>
      </c>
      <c r="AX854">
        <f t="shared" si="1245"/>
        <v>0.21978144765640503</v>
      </c>
      <c r="AY854">
        <f t="shared" si="1245"/>
        <v>0.21978144765640503</v>
      </c>
      <c r="AZ854">
        <f t="shared" si="1245"/>
        <v>0.22168544360690681</v>
      </c>
      <c r="BA854">
        <f t="shared" si="1245"/>
        <v>0.22200103154664683</v>
      </c>
      <c r="BB854">
        <f t="shared" si="1245"/>
        <v>0.21978144765640503</v>
      </c>
      <c r="BC854">
        <f t="shared" si="1245"/>
        <v>0.21978144765640503</v>
      </c>
      <c r="BD854">
        <f t="shared" si="1245"/>
        <v>0.21978144765640503</v>
      </c>
      <c r="BE854">
        <f t="shared" si="1245"/>
        <v>0.21978144765640503</v>
      </c>
      <c r="BF854">
        <f t="shared" si="1245"/>
        <v>0.21978144765640503</v>
      </c>
      <c r="BG854">
        <f t="shared" si="1245"/>
        <v>0.21978144765640503</v>
      </c>
      <c r="BH854">
        <f t="shared" si="1245"/>
        <v>0.21978144765640503</v>
      </c>
    </row>
    <row r="855" spans="1:60" x14ac:dyDescent="0.25">
      <c r="A855" t="s">
        <v>796</v>
      </c>
      <c r="B855">
        <f t="shared" ref="B855:AG855" si="1246">B792*(1-B854)+B849</f>
        <v>0.23250514518858481</v>
      </c>
      <c r="C855">
        <f t="shared" si="1246"/>
        <v>0.23254659643439587</v>
      </c>
      <c r="D855">
        <f t="shared" si="1246"/>
        <v>0.23250514518858481</v>
      </c>
      <c r="E855">
        <f t="shared" si="1246"/>
        <v>0.23257354971818051</v>
      </c>
      <c r="F855">
        <f t="shared" si="1246"/>
        <v>0.23250514518858481</v>
      </c>
      <c r="G855">
        <f t="shared" si="1246"/>
        <v>0.23250514518858481</v>
      </c>
      <c r="H855">
        <f t="shared" si="1246"/>
        <v>0.23250514518858481</v>
      </c>
      <c r="I855">
        <f t="shared" si="1246"/>
        <v>0.23250514518858481</v>
      </c>
      <c r="J855">
        <f t="shared" si="1246"/>
        <v>0.23250514518858481</v>
      </c>
      <c r="K855">
        <f t="shared" si="1246"/>
        <v>0.23250514518858481</v>
      </c>
      <c r="L855">
        <f t="shared" si="1246"/>
        <v>0.23250514518858481</v>
      </c>
      <c r="M855">
        <f t="shared" si="1246"/>
        <v>0.23250514518858481</v>
      </c>
      <c r="N855">
        <f t="shared" si="1246"/>
        <v>0.23250514518858481</v>
      </c>
      <c r="O855">
        <f t="shared" si="1246"/>
        <v>0.23250514518858481</v>
      </c>
      <c r="P855">
        <f t="shared" si="1246"/>
        <v>0.23250514518858481</v>
      </c>
      <c r="Q855">
        <f t="shared" si="1246"/>
        <v>0.23250514518858481</v>
      </c>
      <c r="R855">
        <f t="shared" si="1246"/>
        <v>0.23250514518858481</v>
      </c>
      <c r="S855">
        <f t="shared" si="1246"/>
        <v>0.23250514518858481</v>
      </c>
      <c r="T855">
        <f t="shared" si="1246"/>
        <v>0.23250514518858481</v>
      </c>
      <c r="U855">
        <f t="shared" si="1246"/>
        <v>0.21659560197926686</v>
      </c>
      <c r="V855">
        <f t="shared" si="1246"/>
        <v>0.21659560197926686</v>
      </c>
      <c r="W855">
        <f t="shared" si="1246"/>
        <v>0.23250514518858481</v>
      </c>
      <c r="X855">
        <f t="shared" si="1246"/>
        <v>0.23250514518858481</v>
      </c>
      <c r="Y855">
        <f t="shared" si="1246"/>
        <v>0.23250514518858481</v>
      </c>
      <c r="Z855">
        <f t="shared" si="1246"/>
        <v>0.23250514518858481</v>
      </c>
      <c r="AA855">
        <f t="shared" si="1246"/>
        <v>0.21777547741977188</v>
      </c>
      <c r="AB855">
        <f t="shared" si="1246"/>
        <v>0.23250514518858481</v>
      </c>
      <c r="AC855">
        <f t="shared" si="1246"/>
        <v>0.23250514518858481</v>
      </c>
      <c r="AD855">
        <f t="shared" si="1246"/>
        <v>0.23250514518858481</v>
      </c>
      <c r="AE855">
        <f t="shared" si="1246"/>
        <v>0.23250514518858481</v>
      </c>
      <c r="AF855">
        <f t="shared" si="1246"/>
        <v>0.24127415187697557</v>
      </c>
      <c r="AG855">
        <f t="shared" si="1246"/>
        <v>0.23654426562992512</v>
      </c>
      <c r="AH855">
        <f t="shared" ref="AH855:BH855" si="1247">AH792*(1-AH854)+AH849</f>
        <v>0.23250514518858481</v>
      </c>
      <c r="AI855">
        <f t="shared" si="1247"/>
        <v>0.23250514518858481</v>
      </c>
      <c r="AJ855">
        <f t="shared" si="1247"/>
        <v>0.23250514518858481</v>
      </c>
      <c r="AK855">
        <f t="shared" si="1247"/>
        <v>0.23250514518858481</v>
      </c>
      <c r="AL855">
        <f t="shared" si="1247"/>
        <v>0.23250514518858481</v>
      </c>
      <c r="AM855">
        <f t="shared" si="1247"/>
        <v>0.23538363650432667</v>
      </c>
      <c r="AN855">
        <f t="shared" si="1247"/>
        <v>0.23250514518858481</v>
      </c>
      <c r="AO855">
        <f t="shared" si="1247"/>
        <v>0.23458917185032327</v>
      </c>
      <c r="AP855">
        <f t="shared" si="1247"/>
        <v>0.23250514518858481</v>
      </c>
      <c r="AQ855">
        <f t="shared" si="1247"/>
        <v>0.23250514518858481</v>
      </c>
      <c r="AR855">
        <f t="shared" si="1247"/>
        <v>0.23250514518858481</v>
      </c>
      <c r="AS855">
        <f t="shared" si="1247"/>
        <v>0.24801546393962179</v>
      </c>
      <c r="AT855">
        <f t="shared" si="1247"/>
        <v>0.23250514518858481</v>
      </c>
      <c r="AU855">
        <f t="shared" si="1247"/>
        <v>0.23855412345495616</v>
      </c>
      <c r="AV855">
        <f t="shared" si="1247"/>
        <v>0.2393562882219003</v>
      </c>
      <c r="AW855">
        <f t="shared" si="1247"/>
        <v>0.23250514518858481</v>
      </c>
      <c r="AX855">
        <f t="shared" si="1247"/>
        <v>0.23250514518858481</v>
      </c>
      <c r="AY855">
        <f t="shared" si="1247"/>
        <v>0.23250514518858481</v>
      </c>
      <c r="AZ855">
        <f t="shared" si="1247"/>
        <v>0.2348539574293928</v>
      </c>
      <c r="BA855">
        <f t="shared" si="1247"/>
        <v>0.23524456653668807</v>
      </c>
      <c r="BB855">
        <f t="shared" si="1247"/>
        <v>0.23250514518858481</v>
      </c>
      <c r="BC855">
        <f t="shared" si="1247"/>
        <v>0.23250514518858481</v>
      </c>
      <c r="BD855">
        <f t="shared" si="1247"/>
        <v>0.23250514518858481</v>
      </c>
      <c r="BE855">
        <f t="shared" si="1247"/>
        <v>0.23250514518858481</v>
      </c>
      <c r="BF855">
        <f t="shared" si="1247"/>
        <v>0.23250514518858481</v>
      </c>
      <c r="BG855">
        <f t="shared" si="1247"/>
        <v>0.23250514518858481</v>
      </c>
      <c r="BH855">
        <f t="shared" si="1247"/>
        <v>0.23250514518858481</v>
      </c>
    </row>
    <row r="856" spans="1:60" x14ac:dyDescent="0.25">
      <c r="A856" t="s">
        <v>797</v>
      </c>
      <c r="B856">
        <f t="shared" ref="B856:AG856" si="1248">B792*(1-B855)</f>
        <v>0.22871348305344463</v>
      </c>
      <c r="C856">
        <f t="shared" si="1248"/>
        <v>0.22875178250594683</v>
      </c>
      <c r="D856">
        <f t="shared" si="1248"/>
        <v>0.22871348305344463</v>
      </c>
      <c r="E856">
        <f t="shared" si="1248"/>
        <v>0.22877668525239042</v>
      </c>
      <c r="F856">
        <f t="shared" si="1248"/>
        <v>0.22871348305344463</v>
      </c>
      <c r="G856">
        <f t="shared" si="1248"/>
        <v>0.22871348305344463</v>
      </c>
      <c r="H856">
        <f t="shared" si="1248"/>
        <v>0.22871348305344463</v>
      </c>
      <c r="I856">
        <f t="shared" si="1248"/>
        <v>0.22871348305344463</v>
      </c>
      <c r="J856">
        <f t="shared" si="1248"/>
        <v>0.22871348305344463</v>
      </c>
      <c r="K856">
        <f t="shared" si="1248"/>
        <v>0.22871348305344463</v>
      </c>
      <c r="L856">
        <f t="shared" si="1248"/>
        <v>0.22871348305344463</v>
      </c>
      <c r="M856">
        <f t="shared" si="1248"/>
        <v>0.22871348305344463</v>
      </c>
      <c r="N856">
        <f t="shared" si="1248"/>
        <v>0.22871348305344463</v>
      </c>
      <c r="O856">
        <f t="shared" si="1248"/>
        <v>0.22871348305344463</v>
      </c>
      <c r="P856">
        <f t="shared" si="1248"/>
        <v>0.22871348305344463</v>
      </c>
      <c r="Q856">
        <f t="shared" si="1248"/>
        <v>0.22871348305344463</v>
      </c>
      <c r="R856">
        <f t="shared" si="1248"/>
        <v>0.22871348305344463</v>
      </c>
      <c r="S856">
        <f t="shared" si="1248"/>
        <v>0.22871348305344463</v>
      </c>
      <c r="T856">
        <f t="shared" si="1248"/>
        <v>0.22871348305344463</v>
      </c>
      <c r="U856">
        <f t="shared" si="1248"/>
        <v>0.21386941731759596</v>
      </c>
      <c r="V856">
        <f t="shared" si="1248"/>
        <v>0.21386941731759596</v>
      </c>
      <c r="W856">
        <f t="shared" si="1248"/>
        <v>0.22871348305344463</v>
      </c>
      <c r="X856">
        <f t="shared" si="1248"/>
        <v>0.22871348305344463</v>
      </c>
      <c r="Y856">
        <f t="shared" si="1248"/>
        <v>0.22871348305344463</v>
      </c>
      <c r="Z856">
        <f t="shared" si="1248"/>
        <v>0.22871348305344463</v>
      </c>
      <c r="AA856">
        <f t="shared" si="1248"/>
        <v>0.23310292436175548</v>
      </c>
      <c r="AB856">
        <f t="shared" si="1248"/>
        <v>0.22871348305344463</v>
      </c>
      <c r="AC856">
        <f t="shared" si="1248"/>
        <v>0.22871348305344463</v>
      </c>
      <c r="AD856">
        <f t="shared" si="1248"/>
        <v>0.22871348305344463</v>
      </c>
      <c r="AE856">
        <f t="shared" si="1248"/>
        <v>0.22871348305344463</v>
      </c>
      <c r="AF856">
        <f t="shared" si="1248"/>
        <v>0.23676798866774759</v>
      </c>
      <c r="AG856">
        <f t="shared" si="1248"/>
        <v>0.23243558794754271</v>
      </c>
      <c r="AH856">
        <f t="shared" ref="AH856:BH856" si="1249">AH792*(1-AH855)</f>
        <v>0.22871348305344463</v>
      </c>
      <c r="AI856">
        <f t="shared" si="1249"/>
        <v>0.22871348305344463</v>
      </c>
      <c r="AJ856">
        <f t="shared" si="1249"/>
        <v>0.22871348305344463</v>
      </c>
      <c r="AK856">
        <f t="shared" si="1249"/>
        <v>0.22871348305344463</v>
      </c>
      <c r="AL856">
        <f t="shared" si="1249"/>
        <v>0.22871348305344463</v>
      </c>
      <c r="AM856">
        <f t="shared" si="1249"/>
        <v>0.23136812155183153</v>
      </c>
      <c r="AN856">
        <f t="shared" si="1249"/>
        <v>0.22871348305344463</v>
      </c>
      <c r="AO856">
        <f t="shared" si="1249"/>
        <v>0.23063645843222993</v>
      </c>
      <c r="AP856">
        <f t="shared" si="1249"/>
        <v>0.22871348305344463</v>
      </c>
      <c r="AQ856">
        <f t="shared" si="1249"/>
        <v>0.22871348305344463</v>
      </c>
      <c r="AR856">
        <f t="shared" si="1249"/>
        <v>0.22871348305344463</v>
      </c>
      <c r="AS856">
        <f t="shared" si="1249"/>
        <v>0.24289102113734104</v>
      </c>
      <c r="AT856">
        <f t="shared" si="1249"/>
        <v>0.22871348305344463</v>
      </c>
      <c r="AU856">
        <f t="shared" si="1249"/>
        <v>0.23428008051603752</v>
      </c>
      <c r="AV856">
        <f t="shared" si="1249"/>
        <v>0.23501479611195644</v>
      </c>
      <c r="AW856">
        <f t="shared" si="1249"/>
        <v>0.22871348305344463</v>
      </c>
      <c r="AX856">
        <f t="shared" si="1249"/>
        <v>0.22871348305344463</v>
      </c>
      <c r="AY856">
        <f t="shared" si="1249"/>
        <v>0.22871348305344463</v>
      </c>
      <c r="AZ856">
        <f t="shared" si="1249"/>
        <v>0.23088040000422172</v>
      </c>
      <c r="BA856">
        <f t="shared" si="1249"/>
        <v>0.23124010152519944</v>
      </c>
      <c r="BB856">
        <f t="shared" si="1249"/>
        <v>0.22871348305344463</v>
      </c>
      <c r="BC856">
        <f t="shared" si="1249"/>
        <v>0.22871348305344463</v>
      </c>
      <c r="BD856">
        <f t="shared" si="1249"/>
        <v>0.22871348305344463</v>
      </c>
      <c r="BE856">
        <f t="shared" si="1249"/>
        <v>0.22871348305344463</v>
      </c>
      <c r="BF856">
        <f t="shared" si="1249"/>
        <v>0.22871348305344463</v>
      </c>
      <c r="BG856">
        <f t="shared" si="1249"/>
        <v>0.22871348305344463</v>
      </c>
      <c r="BH856">
        <f t="shared" si="1249"/>
        <v>0.22871348305344463</v>
      </c>
    </row>
    <row r="858" spans="1:60" x14ac:dyDescent="0.25">
      <c r="A858" t="s">
        <v>798</v>
      </c>
      <c r="B858">
        <f t="shared" ref="B858:AG858" si="1250">B845+2*B846+3*B847+4*B848+5*B849</f>
        <v>0.60000000000000009</v>
      </c>
      <c r="C858">
        <f t="shared" si="1250"/>
        <v>0.60000000000000009</v>
      </c>
      <c r="D858">
        <f t="shared" si="1250"/>
        <v>0.60000000000000009</v>
      </c>
      <c r="E858">
        <f t="shared" si="1250"/>
        <v>0.60000000000000009</v>
      </c>
      <c r="F858">
        <f t="shared" si="1250"/>
        <v>0.60000000000000009</v>
      </c>
      <c r="G858">
        <f t="shared" si="1250"/>
        <v>0.60000000000000009</v>
      </c>
      <c r="H858">
        <f t="shared" si="1250"/>
        <v>0.60000000000000009</v>
      </c>
      <c r="I858">
        <f t="shared" si="1250"/>
        <v>0.60000000000000009</v>
      </c>
      <c r="J858">
        <f t="shared" si="1250"/>
        <v>0.60000000000000009</v>
      </c>
      <c r="K858">
        <f t="shared" si="1250"/>
        <v>0.60000000000000009</v>
      </c>
      <c r="L858">
        <f t="shared" si="1250"/>
        <v>0.60000000000000009</v>
      </c>
      <c r="M858">
        <f t="shared" si="1250"/>
        <v>0.60000000000000009</v>
      </c>
      <c r="N858">
        <f t="shared" si="1250"/>
        <v>0.60000000000000009</v>
      </c>
      <c r="O858">
        <f t="shared" si="1250"/>
        <v>0.60000000000000009</v>
      </c>
      <c r="P858">
        <f t="shared" si="1250"/>
        <v>0.60000000000000009</v>
      </c>
      <c r="Q858">
        <f t="shared" si="1250"/>
        <v>0.60000000000000009</v>
      </c>
      <c r="R858">
        <f t="shared" si="1250"/>
        <v>0.60000000000000009</v>
      </c>
      <c r="S858">
        <f t="shared" si="1250"/>
        <v>0.60000000000000009</v>
      </c>
      <c r="T858">
        <f t="shared" si="1250"/>
        <v>0.60000000000000009</v>
      </c>
      <c r="U858">
        <f t="shared" si="1250"/>
        <v>0.60000000000000009</v>
      </c>
      <c r="V858">
        <f t="shared" si="1250"/>
        <v>0.60000000000000009</v>
      </c>
      <c r="W858">
        <f t="shared" si="1250"/>
        <v>0.60000000000000009</v>
      </c>
      <c r="X858">
        <f t="shared" si="1250"/>
        <v>0.60000000000000009</v>
      </c>
      <c r="Y858">
        <f t="shared" si="1250"/>
        <v>0.60000000000000009</v>
      </c>
      <c r="Z858">
        <f t="shared" si="1250"/>
        <v>0.60000000000000009</v>
      </c>
      <c r="AA858">
        <f t="shared" si="1250"/>
        <v>0.99</v>
      </c>
      <c r="AB858">
        <f t="shared" si="1250"/>
        <v>0.60000000000000009</v>
      </c>
      <c r="AC858">
        <f t="shared" si="1250"/>
        <v>0.60000000000000009</v>
      </c>
      <c r="AD858">
        <f t="shared" si="1250"/>
        <v>0.60000000000000009</v>
      </c>
      <c r="AE858">
        <f t="shared" si="1250"/>
        <v>0.60000000000000009</v>
      </c>
      <c r="AF858">
        <f t="shared" si="1250"/>
        <v>0.60000000000000009</v>
      </c>
      <c r="AG858">
        <f t="shared" si="1250"/>
        <v>0.60000000000000009</v>
      </c>
      <c r="AH858">
        <f t="shared" ref="AH858:BH858" si="1251">AH845+2*AH846+3*AH847+4*AH848+5*AH849</f>
        <v>0.60000000000000009</v>
      </c>
      <c r="AI858">
        <f t="shared" si="1251"/>
        <v>0.60000000000000009</v>
      </c>
      <c r="AJ858">
        <f t="shared" si="1251"/>
        <v>0.60000000000000009</v>
      </c>
      <c r="AK858">
        <f t="shared" si="1251"/>
        <v>0.60000000000000009</v>
      </c>
      <c r="AL858">
        <f t="shared" si="1251"/>
        <v>0.60000000000000009</v>
      </c>
      <c r="AM858">
        <f t="shared" si="1251"/>
        <v>0.60000000000000009</v>
      </c>
      <c r="AN858">
        <f t="shared" si="1251"/>
        <v>0.60000000000000009</v>
      </c>
      <c r="AO858">
        <f t="shared" si="1251"/>
        <v>0.60000000000000009</v>
      </c>
      <c r="AP858">
        <f t="shared" si="1251"/>
        <v>0.60000000000000009</v>
      </c>
      <c r="AQ858">
        <f t="shared" si="1251"/>
        <v>0.60000000000000009</v>
      </c>
      <c r="AR858">
        <f t="shared" si="1251"/>
        <v>0.60000000000000009</v>
      </c>
      <c r="AS858">
        <f t="shared" si="1251"/>
        <v>0.60000000000000009</v>
      </c>
      <c r="AT858">
        <f t="shared" si="1251"/>
        <v>0.60000000000000009</v>
      </c>
      <c r="AU858">
        <f t="shared" si="1251"/>
        <v>0.60000000000000009</v>
      </c>
      <c r="AV858">
        <f t="shared" si="1251"/>
        <v>0.60000000000000009</v>
      </c>
      <c r="AW858">
        <f t="shared" si="1251"/>
        <v>0.60000000000000009</v>
      </c>
      <c r="AX858">
        <f t="shared" si="1251"/>
        <v>0.60000000000000009</v>
      </c>
      <c r="AY858">
        <f t="shared" si="1251"/>
        <v>0.60000000000000009</v>
      </c>
      <c r="AZ858">
        <f t="shared" si="1251"/>
        <v>0.60000000000000009</v>
      </c>
      <c r="BA858">
        <f t="shared" si="1251"/>
        <v>0.60000000000000009</v>
      </c>
      <c r="BB858">
        <f t="shared" si="1251"/>
        <v>0.60000000000000009</v>
      </c>
      <c r="BC858">
        <f t="shared" si="1251"/>
        <v>0.60000000000000009</v>
      </c>
      <c r="BD858">
        <f t="shared" si="1251"/>
        <v>0.60000000000000009</v>
      </c>
      <c r="BE858">
        <f t="shared" si="1251"/>
        <v>0.60000000000000009</v>
      </c>
      <c r="BF858">
        <f t="shared" si="1251"/>
        <v>0.60000000000000009</v>
      </c>
      <c r="BG858">
        <f t="shared" si="1251"/>
        <v>0.60000000000000009</v>
      </c>
      <c r="BH858">
        <f t="shared" si="1251"/>
        <v>0.60000000000000009</v>
      </c>
    </row>
    <row r="859" spans="1:60" x14ac:dyDescent="0.25">
      <c r="A859" t="s">
        <v>799</v>
      </c>
      <c r="B859">
        <f t="shared" ref="B859:AG859" si="1252">(1-B851)*B792+1*B846+2*B847+3*B848+4*B849</f>
        <v>0.11920000850540835</v>
      </c>
      <c r="C859">
        <f t="shared" si="1252"/>
        <v>0.11922640850540833</v>
      </c>
      <c r="D859">
        <f t="shared" si="1252"/>
        <v>0.11920000850540835</v>
      </c>
      <c r="E859">
        <f t="shared" si="1252"/>
        <v>0.11924357580762428</v>
      </c>
      <c r="F859">
        <f t="shared" si="1252"/>
        <v>0.11920000850540835</v>
      </c>
      <c r="G859">
        <f t="shared" si="1252"/>
        <v>0.11920000850540835</v>
      </c>
      <c r="H859">
        <f t="shared" si="1252"/>
        <v>0.11920000850540835</v>
      </c>
      <c r="I859">
        <f t="shared" si="1252"/>
        <v>0.11920000850540835</v>
      </c>
      <c r="J859">
        <f t="shared" si="1252"/>
        <v>0.11920000850540835</v>
      </c>
      <c r="K859">
        <f t="shared" si="1252"/>
        <v>0.11920000850540835</v>
      </c>
      <c r="L859">
        <f t="shared" si="1252"/>
        <v>0.11920000850540835</v>
      </c>
      <c r="M859">
        <f t="shared" si="1252"/>
        <v>0.11920000850540835</v>
      </c>
      <c r="N859">
        <f t="shared" si="1252"/>
        <v>0.11920000850540835</v>
      </c>
      <c r="O859">
        <f t="shared" si="1252"/>
        <v>0.11920000850540835</v>
      </c>
      <c r="P859">
        <f t="shared" si="1252"/>
        <v>0.11920000850540835</v>
      </c>
      <c r="Q859">
        <f t="shared" si="1252"/>
        <v>0.11920000850540835</v>
      </c>
      <c r="R859">
        <f t="shared" si="1252"/>
        <v>0.11920000850540835</v>
      </c>
      <c r="S859">
        <f t="shared" si="1252"/>
        <v>0.11920000850540835</v>
      </c>
      <c r="T859">
        <f t="shared" si="1252"/>
        <v>0.11920000850540835</v>
      </c>
      <c r="U859">
        <f t="shared" si="1252"/>
        <v>0.10920000850540834</v>
      </c>
      <c r="V859">
        <f t="shared" si="1252"/>
        <v>0.10920000850540834</v>
      </c>
      <c r="W859">
        <f t="shared" si="1252"/>
        <v>0.11920000850540835</v>
      </c>
      <c r="X859">
        <f t="shared" si="1252"/>
        <v>0.11920000850540835</v>
      </c>
      <c r="Y859">
        <f t="shared" si="1252"/>
        <v>0.11920000850540835</v>
      </c>
      <c r="Z859">
        <f t="shared" si="1252"/>
        <v>0.11920000850540835</v>
      </c>
      <c r="AA859">
        <f t="shared" si="1252"/>
        <v>0.44170400739970528</v>
      </c>
      <c r="AB859">
        <f t="shared" si="1252"/>
        <v>0.11920000850540835</v>
      </c>
      <c r="AC859">
        <f t="shared" si="1252"/>
        <v>0.11920000850540835</v>
      </c>
      <c r="AD859">
        <f t="shared" si="1252"/>
        <v>0.11920000850540835</v>
      </c>
      <c r="AE859">
        <f t="shared" si="1252"/>
        <v>0.11920000850540835</v>
      </c>
      <c r="AF859">
        <f t="shared" si="1252"/>
        <v>0.12482400026490545</v>
      </c>
      <c r="AG859">
        <f t="shared" si="1252"/>
        <v>0.1217807804610045</v>
      </c>
      <c r="AH859">
        <f t="shared" ref="AH859:BH859" si="1253">(1-AH851)*AH792+1*AH846+2*AH847+3*AH848+4*AH849</f>
        <v>0.11920000850540835</v>
      </c>
      <c r="AI859">
        <f t="shared" si="1253"/>
        <v>0.11920000850540835</v>
      </c>
      <c r="AJ859">
        <f t="shared" si="1253"/>
        <v>0.11920000850540835</v>
      </c>
      <c r="AK859">
        <f t="shared" si="1253"/>
        <v>0.11920000850540835</v>
      </c>
      <c r="AL859">
        <f t="shared" si="1253"/>
        <v>0.11920000850540835</v>
      </c>
      <c r="AM859">
        <f t="shared" si="1253"/>
        <v>0.12103749414624748</v>
      </c>
      <c r="AN859">
        <f t="shared" si="1253"/>
        <v>0.11920000850540835</v>
      </c>
      <c r="AO859">
        <f t="shared" si="1253"/>
        <v>0.12052949864311495</v>
      </c>
      <c r="AP859">
        <f t="shared" si="1253"/>
        <v>0.11920000850540835</v>
      </c>
      <c r="AQ859">
        <f t="shared" si="1253"/>
        <v>0.11920000850540835</v>
      </c>
      <c r="AR859">
        <f t="shared" si="1253"/>
        <v>0.11920000850540835</v>
      </c>
      <c r="AS859">
        <f t="shared" si="1253"/>
        <v>0.12920000850540833</v>
      </c>
      <c r="AT859">
        <f t="shared" si="1253"/>
        <v>0.11920000850540835</v>
      </c>
      <c r="AU859">
        <f t="shared" si="1253"/>
        <v>0.12307116643880256</v>
      </c>
      <c r="AV859">
        <f t="shared" si="1253"/>
        <v>0.12358732082992176</v>
      </c>
      <c r="AW859">
        <f t="shared" si="1253"/>
        <v>0.11920000850540835</v>
      </c>
      <c r="AX859">
        <f t="shared" si="1253"/>
        <v>0.11920000850540835</v>
      </c>
      <c r="AY859">
        <f t="shared" si="1253"/>
        <v>0.11920000850540835</v>
      </c>
      <c r="AZ859">
        <f t="shared" si="1253"/>
        <v>0.12069873574908607</v>
      </c>
      <c r="BA859">
        <f t="shared" si="1253"/>
        <v>0.12094852362303238</v>
      </c>
      <c r="BB859">
        <f t="shared" si="1253"/>
        <v>0.11920000850540835</v>
      </c>
      <c r="BC859">
        <f t="shared" si="1253"/>
        <v>0.11920000850540835</v>
      </c>
      <c r="BD859">
        <f t="shared" si="1253"/>
        <v>0.11920000850540835</v>
      </c>
      <c r="BE859">
        <f t="shared" si="1253"/>
        <v>0.11920000850540835</v>
      </c>
      <c r="BF859">
        <f t="shared" si="1253"/>
        <v>0.11920000850540835</v>
      </c>
      <c r="BG859">
        <f t="shared" si="1253"/>
        <v>0.11920000850540835</v>
      </c>
      <c r="BH859">
        <f t="shared" si="1253"/>
        <v>0.11920000850540835</v>
      </c>
    </row>
    <row r="860" spans="1:60" x14ac:dyDescent="0.25">
      <c r="A860" t="s">
        <v>800</v>
      </c>
      <c r="B860">
        <f t="shared" ref="B860:AG860" si="1254">(1-B852)*B792+B847+2*B848+3*B849</f>
        <v>0.26247841619429735</v>
      </c>
      <c r="C860">
        <f t="shared" si="1254"/>
        <v>0.26252868005077462</v>
      </c>
      <c r="D860">
        <f t="shared" si="1254"/>
        <v>0.26247841619429735</v>
      </c>
      <c r="E860">
        <f t="shared" si="1254"/>
        <v>0.26256136359058918</v>
      </c>
      <c r="F860">
        <f t="shared" si="1254"/>
        <v>0.26247841619429735</v>
      </c>
      <c r="G860">
        <f t="shared" si="1254"/>
        <v>0.26247841619429735</v>
      </c>
      <c r="H860">
        <f t="shared" si="1254"/>
        <v>0.26247841619429735</v>
      </c>
      <c r="I860">
        <f t="shared" si="1254"/>
        <v>0.26247841619429735</v>
      </c>
      <c r="J860">
        <f t="shared" si="1254"/>
        <v>0.26247841619429735</v>
      </c>
      <c r="K860">
        <f t="shared" si="1254"/>
        <v>0.26247841619429735</v>
      </c>
      <c r="L860">
        <f t="shared" si="1254"/>
        <v>0.26247841619429735</v>
      </c>
      <c r="M860">
        <f t="shared" si="1254"/>
        <v>0.26247841619429735</v>
      </c>
      <c r="N860">
        <f t="shared" si="1254"/>
        <v>0.26247841619429735</v>
      </c>
      <c r="O860">
        <f t="shared" si="1254"/>
        <v>0.26247841619429735</v>
      </c>
      <c r="P860">
        <f t="shared" si="1254"/>
        <v>0.26247841619429735</v>
      </c>
      <c r="Q860">
        <f t="shared" si="1254"/>
        <v>0.26247841619429735</v>
      </c>
      <c r="R860">
        <f t="shared" si="1254"/>
        <v>0.26247841619429735</v>
      </c>
      <c r="S860">
        <f t="shared" si="1254"/>
        <v>0.26247841619429735</v>
      </c>
      <c r="T860">
        <f t="shared" si="1254"/>
        <v>0.26247841619429735</v>
      </c>
      <c r="U860">
        <f t="shared" si="1254"/>
        <v>0.24318841661956778</v>
      </c>
      <c r="V860">
        <f t="shared" si="1254"/>
        <v>0.24318841661956778</v>
      </c>
      <c r="W860">
        <f t="shared" si="1254"/>
        <v>0.26247841619429735</v>
      </c>
      <c r="X860">
        <f t="shared" si="1254"/>
        <v>0.26247841619429735</v>
      </c>
      <c r="Y860">
        <f t="shared" si="1254"/>
        <v>0.26247841619429735</v>
      </c>
      <c r="Z860">
        <f t="shared" si="1254"/>
        <v>0.26247841619429735</v>
      </c>
      <c r="AA860">
        <f t="shared" si="1254"/>
        <v>0.43635622208903874</v>
      </c>
      <c r="AB860">
        <f t="shared" si="1254"/>
        <v>0.26247841619429735</v>
      </c>
      <c r="AC860">
        <f t="shared" si="1254"/>
        <v>0.26247841619429735</v>
      </c>
      <c r="AD860">
        <f t="shared" si="1254"/>
        <v>0.26247841619429735</v>
      </c>
      <c r="AE860">
        <f t="shared" si="1254"/>
        <v>0.26247841619429735</v>
      </c>
      <c r="AF860">
        <f t="shared" si="1254"/>
        <v>0.27310742305693086</v>
      </c>
      <c r="AG860">
        <f t="shared" si="1254"/>
        <v>0.26737555492828291</v>
      </c>
      <c r="AH860">
        <f t="shared" ref="AH860:BH860" si="1255">(1-AH852)*AH792+AH847+2*AH848+3*AH849</f>
        <v>0.26247841619429735</v>
      </c>
      <c r="AI860">
        <f t="shared" si="1255"/>
        <v>0.26247841619429735</v>
      </c>
      <c r="AJ860">
        <f t="shared" si="1255"/>
        <v>0.26247841619429735</v>
      </c>
      <c r="AK860">
        <f t="shared" si="1255"/>
        <v>0.26247841619429735</v>
      </c>
      <c r="AL860">
        <f t="shared" si="1255"/>
        <v>0.26247841619429735</v>
      </c>
      <c r="AM860">
        <f t="shared" si="1255"/>
        <v>0.26596854789261154</v>
      </c>
      <c r="AN860">
        <f t="shared" si="1255"/>
        <v>0.26247841619429735</v>
      </c>
      <c r="AO860">
        <f t="shared" si="1255"/>
        <v>0.26500534649988583</v>
      </c>
      <c r="AP860">
        <f t="shared" si="1255"/>
        <v>0.26247841619429735</v>
      </c>
      <c r="AQ860">
        <f t="shared" si="1255"/>
        <v>0.26247841619429735</v>
      </c>
      <c r="AR860">
        <f t="shared" si="1255"/>
        <v>0.26247841619429735</v>
      </c>
      <c r="AS860">
        <f t="shared" si="1255"/>
        <v>0.28126841576902689</v>
      </c>
      <c r="AT860">
        <f t="shared" si="1255"/>
        <v>0.26247841619429735</v>
      </c>
      <c r="AU860">
        <f t="shared" si="1255"/>
        <v>0.26981163607548786</v>
      </c>
      <c r="AV860">
        <f t="shared" si="1255"/>
        <v>0.27078373740000944</v>
      </c>
      <c r="AW860">
        <f t="shared" si="1255"/>
        <v>0.26247841619429735</v>
      </c>
      <c r="AX860">
        <f t="shared" si="1255"/>
        <v>0.26247841619429735</v>
      </c>
      <c r="AY860">
        <f t="shared" si="1255"/>
        <v>0.26247841619429735</v>
      </c>
      <c r="AZ860">
        <f t="shared" si="1255"/>
        <v>0.26532637734414594</v>
      </c>
      <c r="BA860">
        <f t="shared" si="1255"/>
        <v>0.26579994564110299</v>
      </c>
      <c r="BB860">
        <f t="shared" si="1255"/>
        <v>0.26247841619429735</v>
      </c>
      <c r="BC860">
        <f t="shared" si="1255"/>
        <v>0.26247841619429735</v>
      </c>
      <c r="BD860">
        <f t="shared" si="1255"/>
        <v>0.26247841619429735</v>
      </c>
      <c r="BE860">
        <f t="shared" si="1255"/>
        <v>0.26247841619429735</v>
      </c>
      <c r="BF860">
        <f t="shared" si="1255"/>
        <v>0.26247841619429735</v>
      </c>
      <c r="BG860">
        <f t="shared" si="1255"/>
        <v>0.26247841619429735</v>
      </c>
      <c r="BH860">
        <f t="shared" si="1255"/>
        <v>0.26247841619429735</v>
      </c>
    </row>
    <row r="861" spans="1:60" x14ac:dyDescent="0.25">
      <c r="A861" t="s">
        <v>801</v>
      </c>
      <c r="B861">
        <f t="shared" ref="B861:AG861" si="1256">(1-B853)*B792+B848+2*B849</f>
        <v>0.21978144765640503</v>
      </c>
      <c r="C861">
        <f t="shared" si="1256"/>
        <v>0.21981514213322262</v>
      </c>
      <c r="D861">
        <f t="shared" si="1256"/>
        <v>0.21978144765640503</v>
      </c>
      <c r="E861">
        <f t="shared" si="1256"/>
        <v>0.21983704986039168</v>
      </c>
      <c r="F861">
        <f t="shared" si="1256"/>
        <v>0.21978144765640503</v>
      </c>
      <c r="G861">
        <f t="shared" si="1256"/>
        <v>0.21978144765640503</v>
      </c>
      <c r="H861">
        <f t="shared" si="1256"/>
        <v>0.21978144765640503</v>
      </c>
      <c r="I861">
        <f t="shared" si="1256"/>
        <v>0.21978144765640503</v>
      </c>
      <c r="J861">
        <f t="shared" si="1256"/>
        <v>0.21978144765640503</v>
      </c>
      <c r="K861">
        <f t="shared" si="1256"/>
        <v>0.21978144765640503</v>
      </c>
      <c r="L861">
        <f t="shared" si="1256"/>
        <v>0.21978144765640503</v>
      </c>
      <c r="M861">
        <f t="shared" si="1256"/>
        <v>0.21978144765640503</v>
      </c>
      <c r="N861">
        <f t="shared" si="1256"/>
        <v>0.21978144765640503</v>
      </c>
      <c r="O861">
        <f t="shared" si="1256"/>
        <v>0.21978144765640503</v>
      </c>
      <c r="P861">
        <f t="shared" si="1256"/>
        <v>0.21978144765640503</v>
      </c>
      <c r="Q861">
        <f t="shared" si="1256"/>
        <v>0.21978144765640503</v>
      </c>
      <c r="R861">
        <f t="shared" si="1256"/>
        <v>0.21978144765640503</v>
      </c>
      <c r="S861">
        <f t="shared" si="1256"/>
        <v>0.21978144765640503</v>
      </c>
      <c r="T861">
        <f t="shared" si="1256"/>
        <v>0.21978144765640503</v>
      </c>
      <c r="U861">
        <f t="shared" si="1256"/>
        <v>0.20660957835533691</v>
      </c>
      <c r="V861">
        <f t="shared" si="1256"/>
        <v>0.20660957835533691</v>
      </c>
      <c r="W861">
        <f t="shared" si="1256"/>
        <v>0.21978144765640503</v>
      </c>
      <c r="X861">
        <f t="shared" si="1256"/>
        <v>0.21978144765640503</v>
      </c>
      <c r="Y861">
        <f t="shared" si="1256"/>
        <v>0.21978144765640503</v>
      </c>
      <c r="Z861">
        <f t="shared" si="1256"/>
        <v>0.21978144765640503</v>
      </c>
      <c r="AA861">
        <f t="shared" si="1256"/>
        <v>0.26920985946107234</v>
      </c>
      <c r="AB861">
        <f t="shared" si="1256"/>
        <v>0.21978144765640503</v>
      </c>
      <c r="AC861">
        <f t="shared" si="1256"/>
        <v>0.21978144765640503</v>
      </c>
      <c r="AD861">
        <f t="shared" si="1256"/>
        <v>0.21978144765640503</v>
      </c>
      <c r="AE861">
        <f t="shared" si="1256"/>
        <v>0.21978144765640503</v>
      </c>
      <c r="AF861">
        <f t="shared" si="1256"/>
        <v>0.22683409804224874</v>
      </c>
      <c r="AG861">
        <f t="shared" si="1256"/>
        <v>0.22304894176411014</v>
      </c>
      <c r="AH861">
        <f t="shared" ref="AH861:BH861" si="1257">(1-AH853)*AH792+AH848+2*AH849</f>
        <v>0.21978144765640503</v>
      </c>
      <c r="AI861">
        <f t="shared" si="1257"/>
        <v>0.21978144765640503</v>
      </c>
      <c r="AJ861">
        <f t="shared" si="1257"/>
        <v>0.21978144765640503</v>
      </c>
      <c r="AK861">
        <f t="shared" si="1257"/>
        <v>0.21978144765640503</v>
      </c>
      <c r="AL861">
        <f t="shared" si="1257"/>
        <v>0.21978144765640503</v>
      </c>
      <c r="AM861">
        <f t="shared" si="1257"/>
        <v>0.222113318969024</v>
      </c>
      <c r="AN861">
        <f t="shared" si="1257"/>
        <v>0.21978144765640503</v>
      </c>
      <c r="AO861">
        <f t="shared" si="1257"/>
        <v>0.22147134272934693</v>
      </c>
      <c r="AP861">
        <f t="shared" si="1257"/>
        <v>0.21978144765640503</v>
      </c>
      <c r="AQ861">
        <f t="shared" si="1257"/>
        <v>0.21978144765640503</v>
      </c>
      <c r="AR861">
        <f t="shared" si="1257"/>
        <v>0.21978144765640503</v>
      </c>
      <c r="AS861">
        <f t="shared" si="1257"/>
        <v>0.23215031698936839</v>
      </c>
      <c r="AT861">
        <f t="shared" si="1257"/>
        <v>0.21978144765640503</v>
      </c>
      <c r="AU861">
        <f t="shared" si="1257"/>
        <v>0.22466283417057645</v>
      </c>
      <c r="AV861">
        <f t="shared" si="1257"/>
        <v>0.22530471050085379</v>
      </c>
      <c r="AW861">
        <f t="shared" si="1257"/>
        <v>0.21978144765640503</v>
      </c>
      <c r="AX861">
        <f t="shared" si="1257"/>
        <v>0.21978144765640503</v>
      </c>
      <c r="AY861">
        <f t="shared" si="1257"/>
        <v>0.21978144765640503</v>
      </c>
      <c r="AZ861">
        <f t="shared" si="1257"/>
        <v>0.22168544360690681</v>
      </c>
      <c r="BA861">
        <f t="shared" si="1257"/>
        <v>0.22200103154664683</v>
      </c>
      <c r="BB861">
        <f t="shared" si="1257"/>
        <v>0.21978144765640503</v>
      </c>
      <c r="BC861">
        <f t="shared" si="1257"/>
        <v>0.21978144765640503</v>
      </c>
      <c r="BD861">
        <f t="shared" si="1257"/>
        <v>0.21978144765640503</v>
      </c>
      <c r="BE861">
        <f t="shared" si="1257"/>
        <v>0.21978144765640503</v>
      </c>
      <c r="BF861">
        <f t="shared" si="1257"/>
        <v>0.21978144765640503</v>
      </c>
      <c r="BG861">
        <f t="shared" si="1257"/>
        <v>0.21978144765640503</v>
      </c>
      <c r="BH861">
        <f t="shared" si="1257"/>
        <v>0.21978144765640503</v>
      </c>
    </row>
    <row r="862" spans="1:60" x14ac:dyDescent="0.25">
      <c r="A862" t="s">
        <v>802</v>
      </c>
      <c r="B862">
        <f t="shared" ref="B862:AG862" si="1258">(1-B854)*B792+B849</f>
        <v>0.23250514518858481</v>
      </c>
      <c r="C862">
        <f t="shared" si="1258"/>
        <v>0.23254659643439587</v>
      </c>
      <c r="D862">
        <f t="shared" si="1258"/>
        <v>0.23250514518858481</v>
      </c>
      <c r="E862">
        <f t="shared" si="1258"/>
        <v>0.23257354971818051</v>
      </c>
      <c r="F862">
        <f t="shared" si="1258"/>
        <v>0.23250514518858481</v>
      </c>
      <c r="G862">
        <f t="shared" si="1258"/>
        <v>0.23250514518858481</v>
      </c>
      <c r="H862">
        <f t="shared" si="1258"/>
        <v>0.23250514518858481</v>
      </c>
      <c r="I862">
        <f t="shared" si="1258"/>
        <v>0.23250514518858481</v>
      </c>
      <c r="J862">
        <f t="shared" si="1258"/>
        <v>0.23250514518858481</v>
      </c>
      <c r="K862">
        <f t="shared" si="1258"/>
        <v>0.23250514518858481</v>
      </c>
      <c r="L862">
        <f t="shared" si="1258"/>
        <v>0.23250514518858481</v>
      </c>
      <c r="M862">
        <f t="shared" si="1258"/>
        <v>0.23250514518858481</v>
      </c>
      <c r="N862">
        <f t="shared" si="1258"/>
        <v>0.23250514518858481</v>
      </c>
      <c r="O862">
        <f t="shared" si="1258"/>
        <v>0.23250514518858481</v>
      </c>
      <c r="P862">
        <f t="shared" si="1258"/>
        <v>0.23250514518858481</v>
      </c>
      <c r="Q862">
        <f t="shared" si="1258"/>
        <v>0.23250514518858481</v>
      </c>
      <c r="R862">
        <f t="shared" si="1258"/>
        <v>0.23250514518858481</v>
      </c>
      <c r="S862">
        <f t="shared" si="1258"/>
        <v>0.23250514518858481</v>
      </c>
      <c r="T862">
        <f t="shared" si="1258"/>
        <v>0.23250514518858481</v>
      </c>
      <c r="U862">
        <f t="shared" si="1258"/>
        <v>0.21659560197926686</v>
      </c>
      <c r="V862">
        <f t="shared" si="1258"/>
        <v>0.21659560197926686</v>
      </c>
      <c r="W862">
        <f t="shared" si="1258"/>
        <v>0.23250514518858481</v>
      </c>
      <c r="X862">
        <f t="shared" si="1258"/>
        <v>0.23250514518858481</v>
      </c>
      <c r="Y862">
        <f t="shared" si="1258"/>
        <v>0.23250514518858481</v>
      </c>
      <c r="Z862">
        <f t="shared" si="1258"/>
        <v>0.23250514518858481</v>
      </c>
      <c r="AA862">
        <f t="shared" si="1258"/>
        <v>0.21777547741977188</v>
      </c>
      <c r="AB862">
        <f t="shared" si="1258"/>
        <v>0.23250514518858481</v>
      </c>
      <c r="AC862">
        <f t="shared" si="1258"/>
        <v>0.23250514518858481</v>
      </c>
      <c r="AD862">
        <f t="shared" si="1258"/>
        <v>0.23250514518858481</v>
      </c>
      <c r="AE862">
        <f t="shared" si="1258"/>
        <v>0.23250514518858481</v>
      </c>
      <c r="AF862">
        <f t="shared" si="1258"/>
        <v>0.24127415187697557</v>
      </c>
      <c r="AG862">
        <f t="shared" si="1258"/>
        <v>0.23654426562992512</v>
      </c>
      <c r="AH862">
        <f t="shared" ref="AH862:BH862" si="1259">(1-AH854)*AH792+AH849</f>
        <v>0.23250514518858481</v>
      </c>
      <c r="AI862">
        <f t="shared" si="1259"/>
        <v>0.23250514518858481</v>
      </c>
      <c r="AJ862">
        <f t="shared" si="1259"/>
        <v>0.23250514518858481</v>
      </c>
      <c r="AK862">
        <f t="shared" si="1259"/>
        <v>0.23250514518858481</v>
      </c>
      <c r="AL862">
        <f t="shared" si="1259"/>
        <v>0.23250514518858481</v>
      </c>
      <c r="AM862">
        <f t="shared" si="1259"/>
        <v>0.23538363650432667</v>
      </c>
      <c r="AN862">
        <f t="shared" si="1259"/>
        <v>0.23250514518858481</v>
      </c>
      <c r="AO862">
        <f t="shared" si="1259"/>
        <v>0.23458917185032327</v>
      </c>
      <c r="AP862">
        <f t="shared" si="1259"/>
        <v>0.23250514518858481</v>
      </c>
      <c r="AQ862">
        <f t="shared" si="1259"/>
        <v>0.23250514518858481</v>
      </c>
      <c r="AR862">
        <f t="shared" si="1259"/>
        <v>0.23250514518858481</v>
      </c>
      <c r="AS862">
        <f t="shared" si="1259"/>
        <v>0.24801546393962179</v>
      </c>
      <c r="AT862">
        <f t="shared" si="1259"/>
        <v>0.23250514518858481</v>
      </c>
      <c r="AU862">
        <f t="shared" si="1259"/>
        <v>0.23855412345495616</v>
      </c>
      <c r="AV862">
        <f t="shared" si="1259"/>
        <v>0.2393562882219003</v>
      </c>
      <c r="AW862">
        <f t="shared" si="1259"/>
        <v>0.23250514518858481</v>
      </c>
      <c r="AX862">
        <f t="shared" si="1259"/>
        <v>0.23250514518858481</v>
      </c>
      <c r="AY862">
        <f t="shared" si="1259"/>
        <v>0.23250514518858481</v>
      </c>
      <c r="AZ862">
        <f t="shared" si="1259"/>
        <v>0.2348539574293928</v>
      </c>
      <c r="BA862">
        <f t="shared" si="1259"/>
        <v>0.23524456653668807</v>
      </c>
      <c r="BB862">
        <f t="shared" si="1259"/>
        <v>0.23250514518858481</v>
      </c>
      <c r="BC862">
        <f t="shared" si="1259"/>
        <v>0.23250514518858481</v>
      </c>
      <c r="BD862">
        <f t="shared" si="1259"/>
        <v>0.23250514518858481</v>
      </c>
      <c r="BE862">
        <f t="shared" si="1259"/>
        <v>0.23250514518858481</v>
      </c>
      <c r="BF862">
        <f t="shared" si="1259"/>
        <v>0.23250514518858481</v>
      </c>
      <c r="BG862">
        <f t="shared" si="1259"/>
        <v>0.23250514518858481</v>
      </c>
      <c r="BH862">
        <f t="shared" si="1259"/>
        <v>0.23250514518858481</v>
      </c>
    </row>
    <row r="863" spans="1:60" x14ac:dyDescent="0.25">
      <c r="A863" t="s">
        <v>803</v>
      </c>
      <c r="B863">
        <f>0</f>
        <v>0</v>
      </c>
      <c r="C863">
        <f>0</f>
        <v>0</v>
      </c>
      <c r="D863">
        <f>0</f>
        <v>0</v>
      </c>
      <c r="E863">
        <f>0</f>
        <v>0</v>
      </c>
      <c r="F863">
        <f>0</f>
        <v>0</v>
      </c>
      <c r="G863">
        <f>0</f>
        <v>0</v>
      </c>
      <c r="H863">
        <f>0</f>
        <v>0</v>
      </c>
      <c r="I863">
        <f>0</f>
        <v>0</v>
      </c>
      <c r="J863">
        <f>0</f>
        <v>0</v>
      </c>
      <c r="K863">
        <f>0</f>
        <v>0</v>
      </c>
      <c r="L863">
        <f>0</f>
        <v>0</v>
      </c>
      <c r="M863">
        <f>0</f>
        <v>0</v>
      </c>
      <c r="N863">
        <f>0</f>
        <v>0</v>
      </c>
      <c r="O863">
        <f>0</f>
        <v>0</v>
      </c>
      <c r="P863">
        <f>0</f>
        <v>0</v>
      </c>
      <c r="Q863">
        <f>0</f>
        <v>0</v>
      </c>
      <c r="R863">
        <f>0</f>
        <v>0</v>
      </c>
      <c r="S863">
        <f>0</f>
        <v>0</v>
      </c>
      <c r="T863">
        <f>0</f>
        <v>0</v>
      </c>
      <c r="U863">
        <f>0</f>
        <v>0</v>
      </c>
      <c r="V863">
        <f>0</f>
        <v>0</v>
      </c>
      <c r="W863">
        <f>0</f>
        <v>0</v>
      </c>
      <c r="X863">
        <f>0</f>
        <v>0</v>
      </c>
      <c r="Y863">
        <f>0</f>
        <v>0</v>
      </c>
      <c r="Z863">
        <f>0</f>
        <v>0</v>
      </c>
      <c r="AA863">
        <f>0</f>
        <v>0</v>
      </c>
      <c r="AB863">
        <f>0</f>
        <v>0</v>
      </c>
      <c r="AC863">
        <f>0</f>
        <v>0</v>
      </c>
      <c r="AD863">
        <f>0</f>
        <v>0</v>
      </c>
      <c r="AE863">
        <f>0</f>
        <v>0</v>
      </c>
      <c r="AF863">
        <f>0</f>
        <v>0</v>
      </c>
      <c r="AG863">
        <f>0</f>
        <v>0</v>
      </c>
      <c r="AH863">
        <f>0</f>
        <v>0</v>
      </c>
      <c r="AI863">
        <f>0</f>
        <v>0</v>
      </c>
      <c r="AJ863">
        <f>0</f>
        <v>0</v>
      </c>
      <c r="AK863">
        <f>0</f>
        <v>0</v>
      </c>
      <c r="AL863">
        <f>0</f>
        <v>0</v>
      </c>
      <c r="AM863">
        <f>0</f>
        <v>0</v>
      </c>
      <c r="AN863">
        <f>0</f>
        <v>0</v>
      </c>
      <c r="AO863">
        <f>0</f>
        <v>0</v>
      </c>
      <c r="AP863">
        <f>0</f>
        <v>0</v>
      </c>
      <c r="AQ863">
        <f>0</f>
        <v>0</v>
      </c>
      <c r="AR863">
        <f>0</f>
        <v>0</v>
      </c>
      <c r="AS863">
        <f>0</f>
        <v>0</v>
      </c>
      <c r="AT863">
        <f>0</f>
        <v>0</v>
      </c>
      <c r="AU863">
        <f>0</f>
        <v>0</v>
      </c>
      <c r="AV863">
        <f>0</f>
        <v>0</v>
      </c>
      <c r="AW863">
        <f>0</f>
        <v>0</v>
      </c>
      <c r="AX863">
        <f>0</f>
        <v>0</v>
      </c>
      <c r="AY863">
        <f>0</f>
        <v>0</v>
      </c>
      <c r="AZ863">
        <f>0</f>
        <v>0</v>
      </c>
      <c r="BA863">
        <f>0</f>
        <v>0</v>
      </c>
      <c r="BB863">
        <f>0</f>
        <v>0</v>
      </c>
      <c r="BC863">
        <f>0</f>
        <v>0</v>
      </c>
      <c r="BD863">
        <f>0</f>
        <v>0</v>
      </c>
      <c r="BE863">
        <f>0</f>
        <v>0</v>
      </c>
      <c r="BF863">
        <f>0</f>
        <v>0</v>
      </c>
      <c r="BG863">
        <f>0</f>
        <v>0</v>
      </c>
      <c r="BH863">
        <f>0</f>
        <v>0</v>
      </c>
    </row>
    <row r="865" spans="1:60" x14ac:dyDescent="0.25">
      <c r="A865" t="s">
        <v>804</v>
      </c>
      <c r="B865">
        <f>0</f>
        <v>0</v>
      </c>
      <c r="C865">
        <f>0</f>
        <v>0</v>
      </c>
      <c r="D865">
        <f>0</f>
        <v>0</v>
      </c>
      <c r="E865">
        <f>0</f>
        <v>0</v>
      </c>
      <c r="F865">
        <f>0</f>
        <v>0</v>
      </c>
      <c r="G865">
        <f>0</f>
        <v>0</v>
      </c>
      <c r="H865">
        <f>0</f>
        <v>0</v>
      </c>
      <c r="I865">
        <f>0</f>
        <v>0</v>
      </c>
      <c r="J865">
        <f>0</f>
        <v>0</v>
      </c>
      <c r="K865">
        <f>0</f>
        <v>0</v>
      </c>
      <c r="L865">
        <f>0</f>
        <v>0</v>
      </c>
      <c r="M865">
        <f>0</f>
        <v>0</v>
      </c>
      <c r="N865">
        <f>0</f>
        <v>0</v>
      </c>
      <c r="O865">
        <f>0</f>
        <v>0</v>
      </c>
      <c r="P865">
        <f>0</f>
        <v>0</v>
      </c>
      <c r="Q865">
        <f>0</f>
        <v>0</v>
      </c>
      <c r="R865">
        <f>0</f>
        <v>0</v>
      </c>
      <c r="S865">
        <f>0</f>
        <v>0</v>
      </c>
      <c r="T865">
        <f>0</f>
        <v>0</v>
      </c>
      <c r="U865">
        <f>0</f>
        <v>0</v>
      </c>
      <c r="V865">
        <f>0</f>
        <v>0</v>
      </c>
      <c r="W865">
        <f>0</f>
        <v>0</v>
      </c>
      <c r="X865">
        <f>0</f>
        <v>0</v>
      </c>
      <c r="Y865">
        <f>0</f>
        <v>0</v>
      </c>
      <c r="Z865">
        <f>0</f>
        <v>0</v>
      </c>
      <c r="AA865">
        <f>0</f>
        <v>0</v>
      </c>
      <c r="AB865">
        <f>0</f>
        <v>0</v>
      </c>
      <c r="AC865">
        <f>0</f>
        <v>0</v>
      </c>
      <c r="AD865">
        <f>0</f>
        <v>0</v>
      </c>
      <c r="AE865">
        <f>0</f>
        <v>0</v>
      </c>
      <c r="AF865">
        <f>0</f>
        <v>0</v>
      </c>
      <c r="AG865">
        <f>0</f>
        <v>0</v>
      </c>
      <c r="AH865">
        <f>0</f>
        <v>0</v>
      </c>
      <c r="AI865">
        <f>0</f>
        <v>0</v>
      </c>
      <c r="AJ865">
        <f>0</f>
        <v>0</v>
      </c>
      <c r="AK865">
        <f>0</f>
        <v>0</v>
      </c>
      <c r="AL865">
        <f>0</f>
        <v>0</v>
      </c>
      <c r="AM865">
        <f>0</f>
        <v>0</v>
      </c>
      <c r="AN865">
        <f>0</f>
        <v>0</v>
      </c>
      <c r="AO865">
        <f>0</f>
        <v>0</v>
      </c>
      <c r="AP865">
        <f>0</f>
        <v>0</v>
      </c>
      <c r="AQ865">
        <f>0</f>
        <v>0</v>
      </c>
      <c r="AR865">
        <f>0</f>
        <v>0</v>
      </c>
      <c r="AS865">
        <f>0</f>
        <v>0</v>
      </c>
      <c r="AT865">
        <f>0</f>
        <v>0</v>
      </c>
      <c r="AU865">
        <f>0</f>
        <v>0</v>
      </c>
      <c r="AV865">
        <f>0</f>
        <v>0</v>
      </c>
      <c r="AW865">
        <f>0</f>
        <v>0</v>
      </c>
      <c r="AX865">
        <f>0</f>
        <v>0</v>
      </c>
      <c r="AY865">
        <f>0</f>
        <v>0</v>
      </c>
      <c r="AZ865">
        <f>0</f>
        <v>0</v>
      </c>
      <c r="BA865">
        <f>0</f>
        <v>0</v>
      </c>
      <c r="BB865">
        <f>0</f>
        <v>0</v>
      </c>
      <c r="BC865">
        <f>0</f>
        <v>0</v>
      </c>
      <c r="BD865">
        <f>0</f>
        <v>0</v>
      </c>
      <c r="BE865">
        <f>0</f>
        <v>0</v>
      </c>
      <c r="BF865">
        <f>0</f>
        <v>0</v>
      </c>
      <c r="BG865">
        <f>0</f>
        <v>0</v>
      </c>
      <c r="BH865">
        <f>0</f>
        <v>0</v>
      </c>
    </row>
    <row r="866" spans="1:60" x14ac:dyDescent="0.25">
      <c r="A866" t="s">
        <v>805</v>
      </c>
      <c r="B866">
        <f t="shared" ref="B866:K870" si="1260">B865+(1-B851)</f>
        <v>0.39999999999999991</v>
      </c>
      <c r="C866">
        <f t="shared" si="1260"/>
        <v>0.39999999999999991</v>
      </c>
      <c r="D866">
        <f t="shared" si="1260"/>
        <v>0.39999999999999991</v>
      </c>
      <c r="E866">
        <f t="shared" si="1260"/>
        <v>0.39999999999999991</v>
      </c>
      <c r="F866">
        <f t="shared" si="1260"/>
        <v>0.39999999999999991</v>
      </c>
      <c r="G866">
        <f t="shared" si="1260"/>
        <v>0.39999999999999991</v>
      </c>
      <c r="H866">
        <f t="shared" si="1260"/>
        <v>0.39999999999999991</v>
      </c>
      <c r="I866">
        <f t="shared" si="1260"/>
        <v>0.39999999999999991</v>
      </c>
      <c r="J866">
        <f t="shared" si="1260"/>
        <v>0.39999999999999991</v>
      </c>
      <c r="K866">
        <f t="shared" si="1260"/>
        <v>0.39999999999999991</v>
      </c>
      <c r="L866">
        <f t="shared" ref="L866:U870" si="1261">L865+(1-L851)</f>
        <v>0.39999999999999991</v>
      </c>
      <c r="M866">
        <f t="shared" si="1261"/>
        <v>0.39999999999999991</v>
      </c>
      <c r="N866">
        <f t="shared" si="1261"/>
        <v>0.39999999999999991</v>
      </c>
      <c r="O866">
        <f t="shared" si="1261"/>
        <v>0.39999999999999991</v>
      </c>
      <c r="P866">
        <f t="shared" si="1261"/>
        <v>0.39999999999999991</v>
      </c>
      <c r="Q866">
        <f t="shared" si="1261"/>
        <v>0.39999999999999991</v>
      </c>
      <c r="R866">
        <f t="shared" si="1261"/>
        <v>0.39999999999999991</v>
      </c>
      <c r="S866">
        <f t="shared" si="1261"/>
        <v>0.39999999999999991</v>
      </c>
      <c r="T866">
        <f t="shared" si="1261"/>
        <v>0.39999999999999991</v>
      </c>
      <c r="U866">
        <f t="shared" si="1261"/>
        <v>0.39999999999999991</v>
      </c>
      <c r="V866">
        <f t="shared" ref="V866:AE870" si="1262">V865+(1-V851)</f>
        <v>0.39999999999999991</v>
      </c>
      <c r="W866">
        <f t="shared" si="1262"/>
        <v>0.39999999999999991</v>
      </c>
      <c r="X866">
        <f t="shared" si="1262"/>
        <v>0.39999999999999991</v>
      </c>
      <c r="Y866">
        <f t="shared" si="1262"/>
        <v>0.39999999999999991</v>
      </c>
      <c r="Z866">
        <f t="shared" si="1262"/>
        <v>0.39999999999999991</v>
      </c>
      <c r="AA866">
        <f t="shared" si="1262"/>
        <v>0.34799999999999986</v>
      </c>
      <c r="AB866">
        <f t="shared" si="1262"/>
        <v>0.39999999999999991</v>
      </c>
      <c r="AC866">
        <f t="shared" si="1262"/>
        <v>0.39999999999999991</v>
      </c>
      <c r="AD866">
        <f t="shared" si="1262"/>
        <v>0.39999999999999991</v>
      </c>
      <c r="AE866">
        <f t="shared" si="1262"/>
        <v>0.39999999999999991</v>
      </c>
      <c r="AF866">
        <f t="shared" ref="AF866:AO870" si="1263">AF865+(1-AF851)</f>
        <v>0.39999999999999991</v>
      </c>
      <c r="AG866">
        <f t="shared" si="1263"/>
        <v>0.39999999999999991</v>
      </c>
      <c r="AH866">
        <f t="shared" si="1263"/>
        <v>0.39999999999999991</v>
      </c>
      <c r="AI866">
        <f t="shared" si="1263"/>
        <v>0.39999999999999991</v>
      </c>
      <c r="AJ866">
        <f t="shared" si="1263"/>
        <v>0.39999999999999991</v>
      </c>
      <c r="AK866">
        <f t="shared" si="1263"/>
        <v>0.39999999999999991</v>
      </c>
      <c r="AL866">
        <f t="shared" si="1263"/>
        <v>0.39999999999999991</v>
      </c>
      <c r="AM866">
        <f t="shared" si="1263"/>
        <v>0.39999999999999991</v>
      </c>
      <c r="AN866">
        <f t="shared" si="1263"/>
        <v>0.39999999999999991</v>
      </c>
      <c r="AO866">
        <f t="shared" si="1263"/>
        <v>0.39999999999999991</v>
      </c>
      <c r="AP866">
        <f t="shared" ref="AP866:AY870" si="1264">AP865+(1-AP851)</f>
        <v>0.39999999999999991</v>
      </c>
      <c r="AQ866">
        <f t="shared" si="1264"/>
        <v>0.39999999999999991</v>
      </c>
      <c r="AR866">
        <f t="shared" si="1264"/>
        <v>0.39999999999999991</v>
      </c>
      <c r="AS866">
        <f t="shared" si="1264"/>
        <v>0.39999999999999991</v>
      </c>
      <c r="AT866">
        <f t="shared" si="1264"/>
        <v>0.39999999999999991</v>
      </c>
      <c r="AU866">
        <f t="shared" si="1264"/>
        <v>0.39999999999999991</v>
      </c>
      <c r="AV866">
        <f t="shared" si="1264"/>
        <v>0.39999999999999991</v>
      </c>
      <c r="AW866">
        <f t="shared" si="1264"/>
        <v>0.39999999999999991</v>
      </c>
      <c r="AX866">
        <f t="shared" si="1264"/>
        <v>0.39999999999999991</v>
      </c>
      <c r="AY866">
        <f t="shared" si="1264"/>
        <v>0.39999999999999991</v>
      </c>
      <c r="AZ866">
        <f t="shared" ref="AZ866:BH870" si="1265">AZ865+(1-AZ851)</f>
        <v>0.39999999999999991</v>
      </c>
      <c r="BA866">
        <f t="shared" si="1265"/>
        <v>0.39999999999999991</v>
      </c>
      <c r="BB866">
        <f t="shared" si="1265"/>
        <v>0.39999999999999991</v>
      </c>
      <c r="BC866">
        <f t="shared" si="1265"/>
        <v>0.39999999999999991</v>
      </c>
      <c r="BD866">
        <f t="shared" si="1265"/>
        <v>0.39999999999999991</v>
      </c>
      <c r="BE866">
        <f t="shared" si="1265"/>
        <v>0.39999999999999991</v>
      </c>
      <c r="BF866">
        <f t="shared" si="1265"/>
        <v>0.39999999999999991</v>
      </c>
      <c r="BG866">
        <f t="shared" si="1265"/>
        <v>0.39999999999999991</v>
      </c>
      <c r="BH866">
        <f t="shared" si="1265"/>
        <v>0.39999999999999991</v>
      </c>
    </row>
    <row r="867" spans="1:60" x14ac:dyDescent="0.25">
      <c r="A867" t="s">
        <v>806</v>
      </c>
      <c r="B867">
        <f t="shared" si="1260"/>
        <v>1.2807999914945916</v>
      </c>
      <c r="C867">
        <f t="shared" si="1260"/>
        <v>1.2807735914945915</v>
      </c>
      <c r="D867">
        <f t="shared" si="1260"/>
        <v>1.2807999914945916</v>
      </c>
      <c r="E867">
        <f t="shared" si="1260"/>
        <v>1.2807564241923757</v>
      </c>
      <c r="F867">
        <f t="shared" si="1260"/>
        <v>1.2807999914945916</v>
      </c>
      <c r="G867">
        <f t="shared" si="1260"/>
        <v>1.2807999914945916</v>
      </c>
      <c r="H867">
        <f t="shared" si="1260"/>
        <v>1.2807999914945916</v>
      </c>
      <c r="I867">
        <f t="shared" si="1260"/>
        <v>1.2807999914945916</v>
      </c>
      <c r="J867">
        <f t="shared" si="1260"/>
        <v>1.2807999914945916</v>
      </c>
      <c r="K867">
        <f t="shared" si="1260"/>
        <v>1.2807999914945916</v>
      </c>
      <c r="L867">
        <f t="shared" si="1261"/>
        <v>1.2807999914945916</v>
      </c>
      <c r="M867">
        <f t="shared" si="1261"/>
        <v>1.2807999914945916</v>
      </c>
      <c r="N867">
        <f t="shared" si="1261"/>
        <v>1.2807999914945916</v>
      </c>
      <c r="O867">
        <f t="shared" si="1261"/>
        <v>1.2807999914945916</v>
      </c>
      <c r="P867">
        <f t="shared" si="1261"/>
        <v>1.2807999914945916</v>
      </c>
      <c r="Q867">
        <f t="shared" si="1261"/>
        <v>1.2807999914945916</v>
      </c>
      <c r="R867">
        <f t="shared" si="1261"/>
        <v>1.2807999914945916</v>
      </c>
      <c r="S867">
        <f t="shared" si="1261"/>
        <v>1.2807999914945916</v>
      </c>
      <c r="T867">
        <f t="shared" si="1261"/>
        <v>1.2807999914945916</v>
      </c>
      <c r="U867">
        <f t="shared" si="1261"/>
        <v>1.2907999914945916</v>
      </c>
      <c r="V867">
        <f t="shared" si="1262"/>
        <v>1.2907999914945916</v>
      </c>
      <c r="W867">
        <f t="shared" si="1262"/>
        <v>1.2807999914945916</v>
      </c>
      <c r="X867">
        <f t="shared" si="1262"/>
        <v>1.2807999914945916</v>
      </c>
      <c r="Y867">
        <f t="shared" si="1262"/>
        <v>1.2807999914945916</v>
      </c>
      <c r="Z867">
        <f t="shared" si="1262"/>
        <v>1.2807999914945916</v>
      </c>
      <c r="AA867">
        <f t="shared" si="1262"/>
        <v>1.1142959926002947</v>
      </c>
      <c r="AB867">
        <f t="shared" si="1262"/>
        <v>1.2807999914945916</v>
      </c>
      <c r="AC867">
        <f t="shared" si="1262"/>
        <v>1.2807999914945916</v>
      </c>
      <c r="AD867">
        <f t="shared" si="1262"/>
        <v>1.2807999914945916</v>
      </c>
      <c r="AE867">
        <f t="shared" si="1262"/>
        <v>1.2807999914945916</v>
      </c>
      <c r="AF867">
        <f t="shared" si="1263"/>
        <v>1.2751759997350944</v>
      </c>
      <c r="AG867">
        <f t="shared" si="1263"/>
        <v>1.2782192195389954</v>
      </c>
      <c r="AH867">
        <f t="shared" si="1263"/>
        <v>1.2807999914945916</v>
      </c>
      <c r="AI867">
        <f t="shared" si="1263"/>
        <v>1.2807999914945916</v>
      </c>
      <c r="AJ867">
        <f t="shared" si="1263"/>
        <v>1.2807999914945916</v>
      </c>
      <c r="AK867">
        <f t="shared" si="1263"/>
        <v>1.2807999914945916</v>
      </c>
      <c r="AL867">
        <f t="shared" si="1263"/>
        <v>1.2807999914945916</v>
      </c>
      <c r="AM867">
        <f t="shared" si="1263"/>
        <v>1.2789625058537524</v>
      </c>
      <c r="AN867">
        <f t="shared" si="1263"/>
        <v>1.2807999914945916</v>
      </c>
      <c r="AO867">
        <f t="shared" si="1263"/>
        <v>1.279470501356885</v>
      </c>
      <c r="AP867">
        <f t="shared" si="1264"/>
        <v>1.2807999914945916</v>
      </c>
      <c r="AQ867">
        <f t="shared" si="1264"/>
        <v>1.2807999914945916</v>
      </c>
      <c r="AR867">
        <f t="shared" si="1264"/>
        <v>1.2807999914945916</v>
      </c>
      <c r="AS867">
        <f t="shared" si="1264"/>
        <v>1.2707999914945916</v>
      </c>
      <c r="AT867">
        <f t="shared" si="1264"/>
        <v>1.2807999914945916</v>
      </c>
      <c r="AU867">
        <f t="shared" si="1264"/>
        <v>1.2769288335611972</v>
      </c>
      <c r="AV867">
        <f t="shared" si="1264"/>
        <v>1.2764126791700781</v>
      </c>
      <c r="AW867">
        <f t="shared" si="1264"/>
        <v>1.2807999914945916</v>
      </c>
      <c r="AX867">
        <f t="shared" si="1264"/>
        <v>1.2807999914945916</v>
      </c>
      <c r="AY867">
        <f t="shared" si="1264"/>
        <v>1.2807999914945916</v>
      </c>
      <c r="AZ867">
        <f t="shared" si="1265"/>
        <v>1.2793012642509138</v>
      </c>
      <c r="BA867">
        <f t="shared" si="1265"/>
        <v>1.2790514763769676</v>
      </c>
      <c r="BB867">
        <f t="shared" si="1265"/>
        <v>1.2807999914945916</v>
      </c>
      <c r="BC867">
        <f t="shared" si="1265"/>
        <v>1.2807999914945916</v>
      </c>
      <c r="BD867">
        <f t="shared" si="1265"/>
        <v>1.2807999914945916</v>
      </c>
      <c r="BE867">
        <f t="shared" si="1265"/>
        <v>1.2807999914945916</v>
      </c>
      <c r="BF867">
        <f t="shared" si="1265"/>
        <v>1.2807999914945916</v>
      </c>
      <c r="BG867">
        <f t="shared" si="1265"/>
        <v>1.2807999914945916</v>
      </c>
      <c r="BH867">
        <f t="shared" si="1265"/>
        <v>1.2807999914945916</v>
      </c>
    </row>
    <row r="868" spans="1:60" x14ac:dyDescent="0.25">
      <c r="A868" t="s">
        <v>807</v>
      </c>
      <c r="B868">
        <f t="shared" si="1260"/>
        <v>2.0183215753002943</v>
      </c>
      <c r="C868">
        <f t="shared" si="1260"/>
        <v>2.0182449114438166</v>
      </c>
      <c r="D868">
        <f t="shared" si="1260"/>
        <v>2.0183215753002943</v>
      </c>
      <c r="E868">
        <f t="shared" si="1260"/>
        <v>2.0181950606017862</v>
      </c>
      <c r="F868">
        <f t="shared" si="1260"/>
        <v>2.0183215753002943</v>
      </c>
      <c r="G868">
        <f t="shared" si="1260"/>
        <v>2.0183215753002943</v>
      </c>
      <c r="H868">
        <f t="shared" si="1260"/>
        <v>2.0183215753002943</v>
      </c>
      <c r="I868">
        <f t="shared" si="1260"/>
        <v>2.0183215753002943</v>
      </c>
      <c r="J868">
        <f t="shared" si="1260"/>
        <v>2.0183215753002943</v>
      </c>
      <c r="K868">
        <f t="shared" si="1260"/>
        <v>2.0183215753002943</v>
      </c>
      <c r="L868">
        <f t="shared" si="1261"/>
        <v>2.0183215753002943</v>
      </c>
      <c r="M868">
        <f t="shared" si="1261"/>
        <v>2.0183215753002943</v>
      </c>
      <c r="N868">
        <f t="shared" si="1261"/>
        <v>2.0183215753002943</v>
      </c>
      <c r="O868">
        <f t="shared" si="1261"/>
        <v>2.0183215753002943</v>
      </c>
      <c r="P868">
        <f t="shared" si="1261"/>
        <v>2.0183215753002943</v>
      </c>
      <c r="Q868">
        <f t="shared" si="1261"/>
        <v>2.0183215753002943</v>
      </c>
      <c r="R868">
        <f t="shared" si="1261"/>
        <v>2.0183215753002943</v>
      </c>
      <c r="S868">
        <f t="shared" si="1261"/>
        <v>2.0183215753002943</v>
      </c>
      <c r="T868">
        <f t="shared" si="1261"/>
        <v>2.0183215753002943</v>
      </c>
      <c r="U868">
        <f t="shared" si="1261"/>
        <v>2.0476115748750239</v>
      </c>
      <c r="V868">
        <f t="shared" si="1262"/>
        <v>2.0476115748750239</v>
      </c>
      <c r="W868">
        <f t="shared" si="1262"/>
        <v>2.0183215753002943</v>
      </c>
      <c r="X868">
        <f t="shared" si="1262"/>
        <v>2.0183215753002943</v>
      </c>
      <c r="Y868">
        <f t="shared" si="1262"/>
        <v>2.0183215753002943</v>
      </c>
      <c r="Z868">
        <f t="shared" si="1262"/>
        <v>2.0183215753002943</v>
      </c>
      <c r="AA868">
        <f t="shared" si="1262"/>
        <v>1.7559397705112558</v>
      </c>
      <c r="AB868">
        <f t="shared" si="1262"/>
        <v>2.0183215753002943</v>
      </c>
      <c r="AC868">
        <f t="shared" si="1262"/>
        <v>2.0183215753002943</v>
      </c>
      <c r="AD868">
        <f t="shared" si="1262"/>
        <v>2.0183215753002943</v>
      </c>
      <c r="AE868">
        <f t="shared" si="1262"/>
        <v>2.0183215753002943</v>
      </c>
      <c r="AF868">
        <f t="shared" si="1263"/>
        <v>2.0020685766781634</v>
      </c>
      <c r="AG868">
        <f t="shared" si="1263"/>
        <v>2.0108436646107126</v>
      </c>
      <c r="AH868">
        <f t="shared" si="1263"/>
        <v>2.0183215753002943</v>
      </c>
      <c r="AI868">
        <f t="shared" si="1263"/>
        <v>2.0183215753002943</v>
      </c>
      <c r="AJ868">
        <f t="shared" si="1263"/>
        <v>2.0183215753002943</v>
      </c>
      <c r="AK868">
        <f t="shared" si="1263"/>
        <v>2.0183215753002943</v>
      </c>
      <c r="AL868">
        <f t="shared" si="1263"/>
        <v>2.0183215753002943</v>
      </c>
      <c r="AM868">
        <f t="shared" si="1263"/>
        <v>2.0129939579611409</v>
      </c>
      <c r="AN868">
        <f t="shared" si="1263"/>
        <v>2.0183215753002943</v>
      </c>
      <c r="AO868">
        <f t="shared" si="1263"/>
        <v>2.0144651548569992</v>
      </c>
      <c r="AP868">
        <f t="shared" si="1264"/>
        <v>2.0183215753002943</v>
      </c>
      <c r="AQ868">
        <f t="shared" si="1264"/>
        <v>2.0183215753002943</v>
      </c>
      <c r="AR868">
        <f t="shared" si="1264"/>
        <v>2.0183215753002943</v>
      </c>
      <c r="AS868">
        <f t="shared" si="1264"/>
        <v>1.9895315757255647</v>
      </c>
      <c r="AT868">
        <f t="shared" si="1264"/>
        <v>2.0183215753002943</v>
      </c>
      <c r="AU868">
        <f t="shared" si="1264"/>
        <v>2.0071171974857096</v>
      </c>
      <c r="AV868">
        <f t="shared" si="1264"/>
        <v>2.0056289417700688</v>
      </c>
      <c r="AW868">
        <f t="shared" si="1264"/>
        <v>2.0183215753002943</v>
      </c>
      <c r="AX868">
        <f t="shared" si="1264"/>
        <v>2.0183215753002943</v>
      </c>
      <c r="AY868">
        <f t="shared" si="1264"/>
        <v>2.0183215753002943</v>
      </c>
      <c r="AZ868">
        <f t="shared" si="1265"/>
        <v>2.0139748869067677</v>
      </c>
      <c r="BA868">
        <f t="shared" si="1265"/>
        <v>2.0132515307358645</v>
      </c>
      <c r="BB868">
        <f t="shared" si="1265"/>
        <v>2.0183215753002943</v>
      </c>
      <c r="BC868">
        <f t="shared" si="1265"/>
        <v>2.0183215753002943</v>
      </c>
      <c r="BD868">
        <f t="shared" si="1265"/>
        <v>2.0183215753002943</v>
      </c>
      <c r="BE868">
        <f t="shared" si="1265"/>
        <v>2.0183215753002943</v>
      </c>
      <c r="BF868">
        <f t="shared" si="1265"/>
        <v>2.0183215753002943</v>
      </c>
      <c r="BG868">
        <f t="shared" si="1265"/>
        <v>2.0183215753002943</v>
      </c>
      <c r="BH868">
        <f t="shared" si="1265"/>
        <v>2.0183215753002943</v>
      </c>
    </row>
    <row r="869" spans="1:60" x14ac:dyDescent="0.25">
      <c r="A869" t="s">
        <v>808</v>
      </c>
      <c r="B869">
        <f t="shared" si="1260"/>
        <v>2.7985401276438893</v>
      </c>
      <c r="C869">
        <f t="shared" si="1260"/>
        <v>2.798429769310594</v>
      </c>
      <c r="D869">
        <f t="shared" si="1260"/>
        <v>2.7985401276438893</v>
      </c>
      <c r="E869">
        <f t="shared" si="1260"/>
        <v>2.7983580107413948</v>
      </c>
      <c r="F869">
        <f t="shared" si="1260"/>
        <v>2.7985401276438893</v>
      </c>
      <c r="G869">
        <f t="shared" si="1260"/>
        <v>2.7985401276438893</v>
      </c>
      <c r="H869">
        <f t="shared" si="1260"/>
        <v>2.7985401276438893</v>
      </c>
      <c r="I869">
        <f t="shared" si="1260"/>
        <v>2.7985401276438893</v>
      </c>
      <c r="J869">
        <f t="shared" si="1260"/>
        <v>2.7985401276438893</v>
      </c>
      <c r="K869">
        <f t="shared" si="1260"/>
        <v>2.7985401276438893</v>
      </c>
      <c r="L869">
        <f t="shared" si="1261"/>
        <v>2.7985401276438893</v>
      </c>
      <c r="M869">
        <f t="shared" si="1261"/>
        <v>2.7985401276438893</v>
      </c>
      <c r="N869">
        <f t="shared" si="1261"/>
        <v>2.7985401276438893</v>
      </c>
      <c r="O869">
        <f t="shared" si="1261"/>
        <v>2.7985401276438893</v>
      </c>
      <c r="P869">
        <f t="shared" si="1261"/>
        <v>2.7985401276438893</v>
      </c>
      <c r="Q869">
        <f t="shared" si="1261"/>
        <v>2.7985401276438893</v>
      </c>
      <c r="R869">
        <f t="shared" si="1261"/>
        <v>2.7985401276438893</v>
      </c>
      <c r="S869">
        <f t="shared" si="1261"/>
        <v>2.7985401276438893</v>
      </c>
      <c r="T869">
        <f t="shared" si="1261"/>
        <v>2.7985401276438893</v>
      </c>
      <c r="U869">
        <f t="shared" si="1261"/>
        <v>2.8410019965196871</v>
      </c>
      <c r="V869">
        <f t="shared" si="1262"/>
        <v>2.8410019965196871</v>
      </c>
      <c r="W869">
        <f t="shared" si="1262"/>
        <v>2.7985401276438893</v>
      </c>
      <c r="X869">
        <f t="shared" si="1262"/>
        <v>2.7985401276438893</v>
      </c>
      <c r="Y869">
        <f t="shared" si="1262"/>
        <v>2.7985401276438893</v>
      </c>
      <c r="Z869">
        <f t="shared" si="1262"/>
        <v>2.7985401276438893</v>
      </c>
      <c r="AA869">
        <f t="shared" si="1262"/>
        <v>2.4867299110501833</v>
      </c>
      <c r="AB869">
        <f t="shared" si="1262"/>
        <v>2.7985401276438893</v>
      </c>
      <c r="AC869">
        <f t="shared" si="1262"/>
        <v>2.7985401276438893</v>
      </c>
      <c r="AD869">
        <f t="shared" si="1262"/>
        <v>2.7985401276438893</v>
      </c>
      <c r="AE869">
        <f t="shared" si="1262"/>
        <v>2.7985401276438893</v>
      </c>
      <c r="AF869">
        <f t="shared" si="1263"/>
        <v>2.7752344786359147</v>
      </c>
      <c r="AG869">
        <f t="shared" si="1263"/>
        <v>2.7877947228466025</v>
      </c>
      <c r="AH869">
        <f t="shared" si="1263"/>
        <v>2.7985401276438893</v>
      </c>
      <c r="AI869">
        <f t="shared" si="1263"/>
        <v>2.7985401276438893</v>
      </c>
      <c r="AJ869">
        <f t="shared" si="1263"/>
        <v>2.7985401276438893</v>
      </c>
      <c r="AK869">
        <f t="shared" si="1263"/>
        <v>2.7985401276438893</v>
      </c>
      <c r="AL869">
        <f t="shared" si="1263"/>
        <v>2.7985401276438893</v>
      </c>
      <c r="AM869">
        <f t="shared" si="1263"/>
        <v>2.790880638992117</v>
      </c>
      <c r="AN869">
        <f t="shared" si="1263"/>
        <v>2.7985401276438893</v>
      </c>
      <c r="AO869">
        <f t="shared" si="1263"/>
        <v>2.7929938121276523</v>
      </c>
      <c r="AP869">
        <f t="shared" si="1264"/>
        <v>2.7985401276438893</v>
      </c>
      <c r="AQ869">
        <f t="shared" si="1264"/>
        <v>2.7985401276438893</v>
      </c>
      <c r="AR869">
        <f t="shared" si="1264"/>
        <v>2.7985401276438893</v>
      </c>
      <c r="AS869">
        <f t="shared" si="1264"/>
        <v>2.7573812587361965</v>
      </c>
      <c r="AT869">
        <f t="shared" si="1264"/>
        <v>2.7985401276438893</v>
      </c>
      <c r="AU869">
        <f t="shared" si="1264"/>
        <v>2.7824543633151331</v>
      </c>
      <c r="AV869">
        <f t="shared" si="1264"/>
        <v>2.7803242312692151</v>
      </c>
      <c r="AW869">
        <f t="shared" si="1264"/>
        <v>2.7985401276438893</v>
      </c>
      <c r="AX869">
        <f t="shared" si="1264"/>
        <v>2.7985401276438893</v>
      </c>
      <c r="AY869">
        <f t="shared" si="1264"/>
        <v>2.7985401276438893</v>
      </c>
      <c r="AZ869">
        <f t="shared" si="1265"/>
        <v>2.7922894432998611</v>
      </c>
      <c r="BA869">
        <f t="shared" si="1265"/>
        <v>2.7912504991892177</v>
      </c>
      <c r="BB869">
        <f t="shared" si="1265"/>
        <v>2.7985401276438893</v>
      </c>
      <c r="BC869">
        <f t="shared" si="1265"/>
        <v>2.7985401276438893</v>
      </c>
      <c r="BD869">
        <f t="shared" si="1265"/>
        <v>2.7985401276438893</v>
      </c>
      <c r="BE869">
        <f t="shared" si="1265"/>
        <v>2.7985401276438893</v>
      </c>
      <c r="BF869">
        <f t="shared" si="1265"/>
        <v>2.7985401276438893</v>
      </c>
      <c r="BG869">
        <f t="shared" si="1265"/>
        <v>2.7985401276438893</v>
      </c>
      <c r="BH869">
        <f t="shared" si="1265"/>
        <v>2.7985401276438893</v>
      </c>
    </row>
    <row r="870" spans="1:60" x14ac:dyDescent="0.25">
      <c r="A870" t="s">
        <v>809</v>
      </c>
      <c r="B870">
        <f t="shared" si="1260"/>
        <v>3.5660349824553044</v>
      </c>
      <c r="C870">
        <f t="shared" si="1260"/>
        <v>3.5658831728761982</v>
      </c>
      <c r="D870">
        <f t="shared" si="1260"/>
        <v>3.5660349824553044</v>
      </c>
      <c r="E870">
        <f t="shared" si="1260"/>
        <v>3.5657844610232141</v>
      </c>
      <c r="F870">
        <f t="shared" si="1260"/>
        <v>3.5660349824553044</v>
      </c>
      <c r="G870">
        <f t="shared" si="1260"/>
        <v>3.5660349824553044</v>
      </c>
      <c r="H870">
        <f t="shared" si="1260"/>
        <v>3.5660349824553044</v>
      </c>
      <c r="I870">
        <f t="shared" si="1260"/>
        <v>3.5660349824553044</v>
      </c>
      <c r="J870">
        <f t="shared" si="1260"/>
        <v>3.5660349824553044</v>
      </c>
      <c r="K870">
        <f t="shared" si="1260"/>
        <v>3.5660349824553044</v>
      </c>
      <c r="L870">
        <f t="shared" si="1261"/>
        <v>3.5660349824553044</v>
      </c>
      <c r="M870">
        <f t="shared" si="1261"/>
        <v>3.5660349824553044</v>
      </c>
      <c r="N870">
        <f t="shared" si="1261"/>
        <v>3.5660349824553044</v>
      </c>
      <c r="O870">
        <f t="shared" si="1261"/>
        <v>3.5660349824553044</v>
      </c>
      <c r="P870">
        <f t="shared" si="1261"/>
        <v>3.5660349824553044</v>
      </c>
      <c r="Q870">
        <f t="shared" si="1261"/>
        <v>3.5660349824553044</v>
      </c>
      <c r="R870">
        <f t="shared" si="1261"/>
        <v>3.5660349824553044</v>
      </c>
      <c r="S870">
        <f t="shared" si="1261"/>
        <v>3.5660349824553044</v>
      </c>
      <c r="T870">
        <f t="shared" si="1261"/>
        <v>3.5660349824553044</v>
      </c>
      <c r="U870">
        <f t="shared" si="1261"/>
        <v>3.6244063945404204</v>
      </c>
      <c r="V870">
        <f t="shared" si="1262"/>
        <v>3.6244063945404204</v>
      </c>
      <c r="W870">
        <f t="shared" si="1262"/>
        <v>3.5660349824553044</v>
      </c>
      <c r="X870">
        <f t="shared" si="1262"/>
        <v>3.5660349824553044</v>
      </c>
      <c r="Y870">
        <f t="shared" si="1262"/>
        <v>3.5660349824553044</v>
      </c>
      <c r="Z870">
        <f t="shared" si="1262"/>
        <v>3.5660349824553044</v>
      </c>
      <c r="AA870">
        <f t="shared" si="1262"/>
        <v>3.2689544336304115</v>
      </c>
      <c r="AB870">
        <f t="shared" si="1262"/>
        <v>3.5660349824553044</v>
      </c>
      <c r="AC870">
        <f t="shared" si="1262"/>
        <v>3.5660349824553044</v>
      </c>
      <c r="AD870">
        <f t="shared" si="1262"/>
        <v>3.5660349824553044</v>
      </c>
      <c r="AE870">
        <f t="shared" si="1262"/>
        <v>3.5660349824553044</v>
      </c>
      <c r="AF870">
        <f t="shared" si="1263"/>
        <v>3.533960326758939</v>
      </c>
      <c r="AG870">
        <f t="shared" si="1263"/>
        <v>3.5512504572166774</v>
      </c>
      <c r="AH870">
        <f t="shared" si="1263"/>
        <v>3.5660349824553044</v>
      </c>
      <c r="AI870">
        <f t="shared" si="1263"/>
        <v>3.5660349824553044</v>
      </c>
      <c r="AJ870">
        <f t="shared" si="1263"/>
        <v>3.5660349824553044</v>
      </c>
      <c r="AK870">
        <f t="shared" si="1263"/>
        <v>3.5660349824553044</v>
      </c>
      <c r="AL870">
        <f t="shared" si="1263"/>
        <v>3.5660349824553044</v>
      </c>
      <c r="AM870">
        <f t="shared" si="1263"/>
        <v>3.5554970024877903</v>
      </c>
      <c r="AN870">
        <f t="shared" si="1263"/>
        <v>3.5660349824553044</v>
      </c>
      <c r="AO870">
        <f t="shared" si="1263"/>
        <v>3.5584046402773293</v>
      </c>
      <c r="AP870">
        <f t="shared" si="1264"/>
        <v>3.5660349824553044</v>
      </c>
      <c r="AQ870">
        <f t="shared" si="1264"/>
        <v>3.5660349824553044</v>
      </c>
      <c r="AR870">
        <f t="shared" si="1264"/>
        <v>3.5660349824553044</v>
      </c>
      <c r="AS870">
        <f t="shared" si="1264"/>
        <v>3.5093657947965746</v>
      </c>
      <c r="AT870">
        <f t="shared" si="1264"/>
        <v>3.5660349824553044</v>
      </c>
      <c r="AU870">
        <f t="shared" si="1264"/>
        <v>3.5439002398601769</v>
      </c>
      <c r="AV870">
        <f t="shared" si="1264"/>
        <v>3.5409679430473151</v>
      </c>
      <c r="AW870">
        <f t="shared" si="1264"/>
        <v>3.5660349824553044</v>
      </c>
      <c r="AX870">
        <f t="shared" si="1264"/>
        <v>3.5660349824553044</v>
      </c>
      <c r="AY870">
        <f t="shared" si="1264"/>
        <v>3.5660349824553044</v>
      </c>
      <c r="AZ870">
        <f t="shared" si="1265"/>
        <v>3.5574354858704682</v>
      </c>
      <c r="BA870">
        <f t="shared" si="1265"/>
        <v>3.5560059326525297</v>
      </c>
      <c r="BB870">
        <f t="shared" si="1265"/>
        <v>3.5660349824553044</v>
      </c>
      <c r="BC870">
        <f t="shared" si="1265"/>
        <v>3.5660349824553044</v>
      </c>
      <c r="BD870">
        <f t="shared" si="1265"/>
        <v>3.5660349824553044</v>
      </c>
      <c r="BE870">
        <f t="shared" si="1265"/>
        <v>3.5660349824553044</v>
      </c>
      <c r="BF870">
        <f t="shared" si="1265"/>
        <v>3.5660349824553044</v>
      </c>
      <c r="BG870">
        <f t="shared" si="1265"/>
        <v>3.5660349824553044</v>
      </c>
      <c r="BH870">
        <f t="shared" si="1265"/>
        <v>3.5660349824553044</v>
      </c>
    </row>
    <row r="872" spans="1:60" x14ac:dyDescent="0.25">
      <c r="A872" t="s">
        <v>811</v>
      </c>
      <c r="B872">
        <f t="shared" ref="B872:AG872" si="1266">INDEX(B866:B870,B486)</f>
        <v>3.5660349824553044</v>
      </c>
      <c r="C872">
        <f t="shared" si="1266"/>
        <v>3.5658831728761982</v>
      </c>
      <c r="D872">
        <f t="shared" si="1266"/>
        <v>3.5660349824553044</v>
      </c>
      <c r="E872">
        <f t="shared" si="1266"/>
        <v>3.5657844610232141</v>
      </c>
      <c r="F872">
        <f t="shared" si="1266"/>
        <v>3.5660349824553044</v>
      </c>
      <c r="G872">
        <f t="shared" si="1266"/>
        <v>3.5660349824553044</v>
      </c>
      <c r="H872">
        <f t="shared" si="1266"/>
        <v>3.5660349824553044</v>
      </c>
      <c r="I872">
        <f t="shared" si="1266"/>
        <v>3.5660349824553044</v>
      </c>
      <c r="J872">
        <f t="shared" si="1266"/>
        <v>3.5660349824553044</v>
      </c>
      <c r="K872">
        <f t="shared" si="1266"/>
        <v>3.5660349824553044</v>
      </c>
      <c r="L872">
        <f t="shared" si="1266"/>
        <v>3.5660349824553044</v>
      </c>
      <c r="M872">
        <f t="shared" si="1266"/>
        <v>3.5660349824553044</v>
      </c>
      <c r="N872">
        <f t="shared" si="1266"/>
        <v>3.5660349824553044</v>
      </c>
      <c r="O872">
        <f t="shared" si="1266"/>
        <v>3.5660349824553044</v>
      </c>
      <c r="P872">
        <f t="shared" si="1266"/>
        <v>3.5660349824553044</v>
      </c>
      <c r="Q872">
        <f t="shared" si="1266"/>
        <v>3.5660349824553044</v>
      </c>
      <c r="R872">
        <f t="shared" si="1266"/>
        <v>3.5660349824553044</v>
      </c>
      <c r="S872">
        <f t="shared" si="1266"/>
        <v>3.5660349824553044</v>
      </c>
      <c r="T872">
        <f t="shared" si="1266"/>
        <v>3.5660349824553044</v>
      </c>
      <c r="U872">
        <f t="shared" si="1266"/>
        <v>3.6244063945404204</v>
      </c>
      <c r="V872">
        <f t="shared" si="1266"/>
        <v>3.6244063945404204</v>
      </c>
      <c r="W872">
        <f t="shared" si="1266"/>
        <v>3.5660349824553044</v>
      </c>
      <c r="X872">
        <f t="shared" si="1266"/>
        <v>3.5660349824553044</v>
      </c>
      <c r="Y872">
        <f t="shared" si="1266"/>
        <v>3.5660349824553044</v>
      </c>
      <c r="Z872">
        <f t="shared" si="1266"/>
        <v>3.5660349824553044</v>
      </c>
      <c r="AA872">
        <f t="shared" si="1266"/>
        <v>3.2689544336304115</v>
      </c>
      <c r="AB872">
        <f t="shared" si="1266"/>
        <v>3.5660349824553044</v>
      </c>
      <c r="AC872">
        <f t="shared" si="1266"/>
        <v>3.5660349824553044</v>
      </c>
      <c r="AD872">
        <f t="shared" si="1266"/>
        <v>3.5660349824553044</v>
      </c>
      <c r="AE872">
        <f t="shared" si="1266"/>
        <v>3.5660349824553044</v>
      </c>
      <c r="AF872">
        <f t="shared" si="1266"/>
        <v>3.533960326758939</v>
      </c>
      <c r="AG872">
        <f t="shared" si="1266"/>
        <v>3.5512504572166774</v>
      </c>
      <c r="AH872">
        <f t="shared" ref="AH872:BH872" si="1267">INDEX(AH866:AH870,AH486)</f>
        <v>3.5660349824553044</v>
      </c>
      <c r="AI872">
        <f t="shared" si="1267"/>
        <v>3.5660349824553044</v>
      </c>
      <c r="AJ872">
        <f t="shared" si="1267"/>
        <v>3.5660349824553044</v>
      </c>
      <c r="AK872">
        <f t="shared" si="1267"/>
        <v>3.5660349824553044</v>
      </c>
      <c r="AL872">
        <f t="shared" si="1267"/>
        <v>3.5660349824553044</v>
      </c>
      <c r="AM872">
        <f t="shared" si="1267"/>
        <v>3.5554970024877903</v>
      </c>
      <c r="AN872">
        <f t="shared" si="1267"/>
        <v>3.5660349824553044</v>
      </c>
      <c r="AO872">
        <f t="shared" si="1267"/>
        <v>3.5584046402773293</v>
      </c>
      <c r="AP872">
        <f t="shared" si="1267"/>
        <v>3.5660349824553044</v>
      </c>
      <c r="AQ872">
        <f t="shared" si="1267"/>
        <v>3.5660349824553044</v>
      </c>
      <c r="AR872">
        <f t="shared" si="1267"/>
        <v>3.5660349824553044</v>
      </c>
      <c r="AS872">
        <f t="shared" si="1267"/>
        <v>3.5093657947965746</v>
      </c>
      <c r="AT872">
        <f t="shared" si="1267"/>
        <v>3.5660349824553044</v>
      </c>
      <c r="AU872">
        <f t="shared" si="1267"/>
        <v>3.5439002398601769</v>
      </c>
      <c r="AV872">
        <f t="shared" si="1267"/>
        <v>3.5409679430473151</v>
      </c>
      <c r="AW872">
        <f t="shared" si="1267"/>
        <v>3.5660349824553044</v>
      </c>
      <c r="AX872">
        <f t="shared" si="1267"/>
        <v>3.5660349824553044</v>
      </c>
      <c r="AY872">
        <f t="shared" si="1267"/>
        <v>3.5660349824553044</v>
      </c>
      <c r="AZ872">
        <f t="shared" si="1267"/>
        <v>3.5574354858704682</v>
      </c>
      <c r="BA872">
        <f t="shared" si="1267"/>
        <v>3.5560059326525297</v>
      </c>
      <c r="BB872">
        <f t="shared" si="1267"/>
        <v>3.5660349824553044</v>
      </c>
      <c r="BC872">
        <f t="shared" si="1267"/>
        <v>3.5660349824553044</v>
      </c>
      <c r="BD872">
        <f t="shared" si="1267"/>
        <v>3.5660349824553044</v>
      </c>
      <c r="BE872">
        <f t="shared" si="1267"/>
        <v>3.5660349824553044</v>
      </c>
      <c r="BF872">
        <f t="shared" si="1267"/>
        <v>3.5660349824553044</v>
      </c>
      <c r="BG872">
        <f t="shared" si="1267"/>
        <v>3.5660349824553044</v>
      </c>
      <c r="BH872">
        <f t="shared" si="1267"/>
        <v>3.5660349824553044</v>
      </c>
    </row>
    <row r="873" spans="1:60" x14ac:dyDescent="0.25">
      <c r="A873" t="s">
        <v>812</v>
      </c>
      <c r="B873">
        <f t="shared" ref="B873:AG873" si="1268">B872*B$90+B$94-(B486+INDEX(B859:B863,B486))*RelentlessStrikes</f>
        <v>177.64139929821218</v>
      </c>
      <c r="C873">
        <f t="shared" si="1268"/>
        <v>177.63532691504793</v>
      </c>
      <c r="D873">
        <f t="shared" si="1268"/>
        <v>177.64139929821218</v>
      </c>
      <c r="E873">
        <f t="shared" si="1268"/>
        <v>177.63137844092856</v>
      </c>
      <c r="F873">
        <f t="shared" si="1268"/>
        <v>177.64139929821218</v>
      </c>
      <c r="G873">
        <f t="shared" si="1268"/>
        <v>177.64139929821218</v>
      </c>
      <c r="H873">
        <f t="shared" si="1268"/>
        <v>177.66186736910754</v>
      </c>
      <c r="I873">
        <f t="shared" si="1268"/>
        <v>177.65119012345679</v>
      </c>
      <c r="J873">
        <f t="shared" si="1268"/>
        <v>177.64139929821218</v>
      </c>
      <c r="K873">
        <f t="shared" si="1268"/>
        <v>177.64139929821218</v>
      </c>
      <c r="L873">
        <f t="shared" si="1268"/>
        <v>177.64139929821218</v>
      </c>
      <c r="M873">
        <f t="shared" si="1268"/>
        <v>177.64139929821218</v>
      </c>
      <c r="N873">
        <f t="shared" si="1268"/>
        <v>177.64139929821218</v>
      </c>
      <c r="O873">
        <f t="shared" si="1268"/>
        <v>177.64139929821218</v>
      </c>
      <c r="P873">
        <f t="shared" si="1268"/>
        <v>177.64139929821218</v>
      </c>
      <c r="Q873">
        <f t="shared" si="1268"/>
        <v>177.64139929821218</v>
      </c>
      <c r="R873">
        <f t="shared" si="1268"/>
        <v>177.64139929821218</v>
      </c>
      <c r="S873">
        <f t="shared" si="1268"/>
        <v>177.64139929821218</v>
      </c>
      <c r="T873">
        <f t="shared" si="1268"/>
        <v>177.64139929821218</v>
      </c>
      <c r="U873">
        <f t="shared" si="1268"/>
        <v>179.97625578161683</v>
      </c>
      <c r="V873">
        <f t="shared" si="1268"/>
        <v>179.97625578161683</v>
      </c>
      <c r="W873">
        <f t="shared" si="1268"/>
        <v>177.64139929821218</v>
      </c>
      <c r="X873">
        <f t="shared" si="1268"/>
        <v>177.64139929821218</v>
      </c>
      <c r="Y873">
        <f t="shared" si="1268"/>
        <v>177.64139929821218</v>
      </c>
      <c r="Z873">
        <f t="shared" si="1268"/>
        <v>177.64139929821218</v>
      </c>
      <c r="AA873">
        <f t="shared" si="1268"/>
        <v>165.75817734521647</v>
      </c>
      <c r="AB873">
        <f t="shared" si="1268"/>
        <v>177.64139929821218</v>
      </c>
      <c r="AC873">
        <f t="shared" si="1268"/>
        <v>177.64139929821218</v>
      </c>
      <c r="AD873">
        <f t="shared" si="1268"/>
        <v>177.64139929821218</v>
      </c>
      <c r="AE873">
        <f t="shared" si="1268"/>
        <v>177.64139929821218</v>
      </c>
      <c r="AF873">
        <f t="shared" si="1268"/>
        <v>176.35841307035756</v>
      </c>
      <c r="AG873">
        <f t="shared" si="1268"/>
        <v>177.0500182886671</v>
      </c>
      <c r="AH873">
        <f t="shared" ref="AH873:BH873" si="1269">AH872*AH$90+AH$94-(AH486+INDEX(AH859:AH863,AH486))*RelentlessStrikes</f>
        <v>177.64139929821218</v>
      </c>
      <c r="AI873">
        <f t="shared" si="1269"/>
        <v>177.64139929821218</v>
      </c>
      <c r="AJ873">
        <f t="shared" si="1269"/>
        <v>177.64139929821218</v>
      </c>
      <c r="AK873">
        <f t="shared" si="1269"/>
        <v>177.64139929821218</v>
      </c>
      <c r="AL873">
        <f t="shared" si="1269"/>
        <v>177.64139929821218</v>
      </c>
      <c r="AM873">
        <f t="shared" si="1269"/>
        <v>177.21988009951161</v>
      </c>
      <c r="AN873">
        <f t="shared" si="1269"/>
        <v>177.64139929821218</v>
      </c>
      <c r="AO873">
        <f t="shared" si="1269"/>
        <v>177.33618561109319</v>
      </c>
      <c r="AP873">
        <f t="shared" si="1269"/>
        <v>177.64139929821218</v>
      </c>
      <c r="AQ873">
        <f t="shared" si="1269"/>
        <v>177.64139929821218</v>
      </c>
      <c r="AR873">
        <f t="shared" si="1269"/>
        <v>177.64139929821218</v>
      </c>
      <c r="AS873">
        <f t="shared" si="1269"/>
        <v>175.37463179186298</v>
      </c>
      <c r="AT873">
        <f t="shared" si="1269"/>
        <v>177.64139929821218</v>
      </c>
      <c r="AU873">
        <f t="shared" si="1269"/>
        <v>176.75600959440709</v>
      </c>
      <c r="AV873">
        <f t="shared" si="1269"/>
        <v>176.63871772189259</v>
      </c>
      <c r="AW873">
        <f t="shared" si="1269"/>
        <v>177.64139929821218</v>
      </c>
      <c r="AX873">
        <f t="shared" si="1269"/>
        <v>177.64139929821218</v>
      </c>
      <c r="AY873">
        <f t="shared" si="1269"/>
        <v>177.64139929821218</v>
      </c>
      <c r="AZ873">
        <f t="shared" si="1269"/>
        <v>177.29741943481872</v>
      </c>
      <c r="BA873">
        <f t="shared" si="1269"/>
        <v>177.24023730610119</v>
      </c>
      <c r="BB873">
        <f t="shared" si="1269"/>
        <v>177.64139929821218</v>
      </c>
      <c r="BC873">
        <f t="shared" si="1269"/>
        <v>177.64139929821218</v>
      </c>
      <c r="BD873">
        <f t="shared" si="1269"/>
        <v>177.64139929821218</v>
      </c>
      <c r="BE873">
        <f t="shared" si="1269"/>
        <v>177.64139929821218</v>
      </c>
      <c r="BF873">
        <f t="shared" si="1269"/>
        <v>177.64139929821218</v>
      </c>
      <c r="BG873">
        <f t="shared" si="1269"/>
        <v>177.64139929821218</v>
      </c>
      <c r="BH873">
        <f t="shared" si="1269"/>
        <v>177.64139929821218</v>
      </c>
    </row>
    <row r="874" spans="1:60" x14ac:dyDescent="0.25">
      <c r="A874" t="s">
        <v>813</v>
      </c>
      <c r="B874">
        <f t="shared" ref="B874:AG874" si="1270">B873/B842</f>
        <v>10.759752332700099</v>
      </c>
      <c r="C874">
        <f t="shared" si="1270"/>
        <v>10.759384528015072</v>
      </c>
      <c r="D874">
        <f t="shared" si="1270"/>
        <v>10.759752332700099</v>
      </c>
      <c r="E874">
        <f t="shared" si="1270"/>
        <v>10.759145368653661</v>
      </c>
      <c r="F874">
        <f t="shared" si="1270"/>
        <v>10.760769640559266</v>
      </c>
      <c r="G874">
        <f t="shared" si="1270"/>
        <v>10.760769640559266</v>
      </c>
      <c r="H874">
        <f t="shared" si="1270"/>
        <v>10.762009510301127</v>
      </c>
      <c r="I874">
        <f t="shared" si="1270"/>
        <v>10.761362727618163</v>
      </c>
      <c r="J874">
        <f t="shared" si="1270"/>
        <v>10.758987673968248</v>
      </c>
      <c r="K874">
        <f t="shared" si="1270"/>
        <v>10.759752332700099</v>
      </c>
      <c r="L874">
        <f t="shared" si="1270"/>
        <v>10.759752332700099</v>
      </c>
      <c r="M874">
        <f t="shared" si="1270"/>
        <v>10.759752332700099</v>
      </c>
      <c r="N874">
        <f t="shared" si="1270"/>
        <v>10.759752332700099</v>
      </c>
      <c r="O874">
        <f t="shared" si="1270"/>
        <v>10.759752332700099</v>
      </c>
      <c r="P874">
        <f t="shared" si="1270"/>
        <v>10.759752332700099</v>
      </c>
      <c r="Q874">
        <f t="shared" si="1270"/>
        <v>10.759752332700099</v>
      </c>
      <c r="R874">
        <f t="shared" si="1270"/>
        <v>10.968356899068562</v>
      </c>
      <c r="S874">
        <f t="shared" si="1270"/>
        <v>11.157635607105211</v>
      </c>
      <c r="T874">
        <f t="shared" si="1270"/>
        <v>10.759752332700099</v>
      </c>
      <c r="U874">
        <f t="shared" si="1270"/>
        <v>10.901174757839067</v>
      </c>
      <c r="V874">
        <f t="shared" si="1270"/>
        <v>10.901174757839067</v>
      </c>
      <c r="W874">
        <f t="shared" si="1270"/>
        <v>10.759752332700099</v>
      </c>
      <c r="X874">
        <f t="shared" si="1270"/>
        <v>10.759752332700099</v>
      </c>
      <c r="Y874">
        <f t="shared" si="1270"/>
        <v>10.759752332700099</v>
      </c>
      <c r="Z874">
        <f t="shared" si="1270"/>
        <v>10.154760923329068</v>
      </c>
      <c r="AA874">
        <f t="shared" si="1270"/>
        <v>10.039984724283014</v>
      </c>
      <c r="AB874">
        <f t="shared" si="1270"/>
        <v>10.546811946630884</v>
      </c>
      <c r="AC874">
        <f t="shared" si="1270"/>
        <v>10.759752332700099</v>
      </c>
      <c r="AD874">
        <f t="shared" si="1270"/>
        <v>10.759752332700099</v>
      </c>
      <c r="AE874">
        <f t="shared" si="1270"/>
        <v>10.643910172139421</v>
      </c>
      <c r="AF874">
        <f t="shared" si="1270"/>
        <v>10.682041764597635</v>
      </c>
      <c r="AG874">
        <f t="shared" si="1270"/>
        <v>10.72393234241571</v>
      </c>
      <c r="AH874">
        <f t="shared" ref="AH874:BH874" si="1271">AH873/AH842</f>
        <v>10.759752332700099</v>
      </c>
      <c r="AI874">
        <f t="shared" si="1271"/>
        <v>10.759752332700099</v>
      </c>
      <c r="AJ874">
        <f t="shared" si="1271"/>
        <v>10.759752332700099</v>
      </c>
      <c r="AK874">
        <f t="shared" si="1271"/>
        <v>10.759752332700099</v>
      </c>
      <c r="AL874">
        <f t="shared" si="1271"/>
        <v>10.759752332700099</v>
      </c>
      <c r="AM874">
        <f t="shared" si="1271"/>
        <v>10.720962516929269</v>
      </c>
      <c r="AN874">
        <f t="shared" si="1271"/>
        <v>10.759752332700099</v>
      </c>
      <c r="AO874">
        <f t="shared" si="1271"/>
        <v>10.73166301428747</v>
      </c>
      <c r="AP874">
        <f t="shared" si="1271"/>
        <v>10.759752332700099</v>
      </c>
      <c r="AQ874">
        <f t="shared" si="1271"/>
        <v>10.708001946351473</v>
      </c>
      <c r="AR874">
        <f t="shared" si="1271"/>
        <v>10.586867763837812</v>
      </c>
      <c r="AS874">
        <f t="shared" si="1271"/>
        <v>10.622454061798813</v>
      </c>
      <c r="AT874">
        <f t="shared" si="1271"/>
        <v>10.759752332700099</v>
      </c>
      <c r="AU874">
        <f t="shared" si="1271"/>
        <v>10.706124214657228</v>
      </c>
      <c r="AV874">
        <f t="shared" si="1271"/>
        <v>10.699019837502576</v>
      </c>
      <c r="AW874">
        <f t="shared" si="1271"/>
        <v>10.759752332700099</v>
      </c>
      <c r="AX874">
        <f t="shared" si="1271"/>
        <v>10.759752332700099</v>
      </c>
      <c r="AY874">
        <f t="shared" si="1271"/>
        <v>10.759752332700099</v>
      </c>
      <c r="AZ874">
        <f t="shared" si="1271"/>
        <v>10.695762888529107</v>
      </c>
      <c r="BA874">
        <f t="shared" si="1271"/>
        <v>10.68515686094695</v>
      </c>
      <c r="BB874">
        <f t="shared" si="1271"/>
        <v>10.759752332700099</v>
      </c>
      <c r="BC874">
        <f t="shared" si="1271"/>
        <v>10.575784354633253</v>
      </c>
      <c r="BD874">
        <f t="shared" si="1271"/>
        <v>10.55001550577664</v>
      </c>
      <c r="BE874">
        <f t="shared" si="1271"/>
        <v>10.759752332700099</v>
      </c>
      <c r="BF874">
        <f t="shared" si="1271"/>
        <v>10.759752332700099</v>
      </c>
      <c r="BG874">
        <f t="shared" si="1271"/>
        <v>10.759752332700099</v>
      </c>
      <c r="BH874">
        <f t="shared" si="1271"/>
        <v>10.759752332700099</v>
      </c>
    </row>
    <row r="875" spans="1:60" x14ac:dyDescent="0.25">
      <c r="A875" t="s">
        <v>814</v>
      </c>
      <c r="B875">
        <f t="shared" ref="B875:AG875" si="1272">INDEX(B866:B870,B551,1)*B$90+25-(INDEX(B859:B863,B551,1)+B551)*RelentlessStrikes</f>
        <v>167.64139929821218</v>
      </c>
      <c r="C875">
        <f t="shared" si="1272"/>
        <v>167.63532691504793</v>
      </c>
      <c r="D875">
        <f t="shared" si="1272"/>
        <v>167.64139929821218</v>
      </c>
      <c r="E875">
        <f t="shared" si="1272"/>
        <v>167.63137844092856</v>
      </c>
      <c r="F875">
        <f t="shared" si="1272"/>
        <v>167.64139929821218</v>
      </c>
      <c r="G875">
        <f t="shared" si="1272"/>
        <v>167.64139929821218</v>
      </c>
      <c r="H875">
        <f t="shared" si="1272"/>
        <v>167.65119012345679</v>
      </c>
      <c r="I875">
        <f t="shared" si="1272"/>
        <v>167.65119012345679</v>
      </c>
      <c r="J875">
        <f t="shared" si="1272"/>
        <v>167.64139929821218</v>
      </c>
      <c r="K875">
        <f t="shared" si="1272"/>
        <v>167.64139929821218</v>
      </c>
      <c r="L875">
        <f t="shared" si="1272"/>
        <v>167.64139929821218</v>
      </c>
      <c r="M875">
        <f t="shared" si="1272"/>
        <v>167.64139929821218</v>
      </c>
      <c r="N875">
        <f t="shared" si="1272"/>
        <v>167.64139929821218</v>
      </c>
      <c r="O875">
        <f t="shared" si="1272"/>
        <v>167.64139929821218</v>
      </c>
      <c r="P875">
        <f t="shared" si="1272"/>
        <v>167.64139929821218</v>
      </c>
      <c r="Q875">
        <f t="shared" si="1272"/>
        <v>167.64139929821218</v>
      </c>
      <c r="R875">
        <f t="shared" si="1272"/>
        <v>167.64139929821218</v>
      </c>
      <c r="S875">
        <f t="shared" si="1272"/>
        <v>167.64139929821218</v>
      </c>
      <c r="T875">
        <f t="shared" si="1272"/>
        <v>167.64139929821218</v>
      </c>
      <c r="U875">
        <f t="shared" si="1272"/>
        <v>169.97625578161683</v>
      </c>
      <c r="V875">
        <f t="shared" si="1272"/>
        <v>169.97625578161683</v>
      </c>
      <c r="W875">
        <f t="shared" si="1272"/>
        <v>167.64139929821218</v>
      </c>
      <c r="X875">
        <f t="shared" si="1272"/>
        <v>167.64139929821218</v>
      </c>
      <c r="Y875">
        <f t="shared" si="1272"/>
        <v>167.64139929821218</v>
      </c>
      <c r="Z875">
        <f t="shared" si="1272"/>
        <v>167.64139929821218</v>
      </c>
      <c r="AA875">
        <f t="shared" si="1272"/>
        <v>155.75817734521647</v>
      </c>
      <c r="AB875">
        <f t="shared" si="1272"/>
        <v>167.64139929821218</v>
      </c>
      <c r="AC875">
        <f t="shared" si="1272"/>
        <v>167.64139929821218</v>
      </c>
      <c r="AD875">
        <f t="shared" si="1272"/>
        <v>167.64139929821218</v>
      </c>
      <c r="AE875">
        <f t="shared" si="1272"/>
        <v>167.64139929821218</v>
      </c>
      <c r="AF875">
        <f t="shared" si="1272"/>
        <v>166.35841307035756</v>
      </c>
      <c r="AG875">
        <f t="shared" si="1272"/>
        <v>167.0500182886671</v>
      </c>
      <c r="AH875">
        <f t="shared" ref="AH875:BH875" si="1273">INDEX(AH866:AH870,AH551,1)*AH$90+25-(INDEX(AH859:AH863,AH551,1)+AH551)*RelentlessStrikes</f>
        <v>167.64139929821218</v>
      </c>
      <c r="AI875">
        <f t="shared" si="1273"/>
        <v>167.64139929821218</v>
      </c>
      <c r="AJ875">
        <f t="shared" si="1273"/>
        <v>167.64139929821218</v>
      </c>
      <c r="AK875">
        <f t="shared" si="1273"/>
        <v>167.64139929821218</v>
      </c>
      <c r="AL875">
        <f t="shared" si="1273"/>
        <v>167.64139929821218</v>
      </c>
      <c r="AM875">
        <f t="shared" si="1273"/>
        <v>167.21988009951161</v>
      </c>
      <c r="AN875">
        <f t="shared" si="1273"/>
        <v>167.64139929821218</v>
      </c>
      <c r="AO875">
        <f t="shared" si="1273"/>
        <v>167.33618561109319</v>
      </c>
      <c r="AP875">
        <f t="shared" si="1273"/>
        <v>167.64139929821218</v>
      </c>
      <c r="AQ875">
        <f t="shared" si="1273"/>
        <v>167.64139929821218</v>
      </c>
      <c r="AR875">
        <f t="shared" si="1273"/>
        <v>167.64139929821218</v>
      </c>
      <c r="AS875">
        <f t="shared" si="1273"/>
        <v>165.37463179186298</v>
      </c>
      <c r="AT875">
        <f t="shared" si="1273"/>
        <v>167.64139929821218</v>
      </c>
      <c r="AU875">
        <f t="shared" si="1273"/>
        <v>166.75600959440709</v>
      </c>
      <c r="AV875">
        <f t="shared" si="1273"/>
        <v>166.63871772189259</v>
      </c>
      <c r="AW875">
        <f t="shared" si="1273"/>
        <v>167.64139929821218</v>
      </c>
      <c r="AX875">
        <f t="shared" si="1273"/>
        <v>167.64139929821218</v>
      </c>
      <c r="AY875">
        <f t="shared" si="1273"/>
        <v>167.64139929821218</v>
      </c>
      <c r="AZ875">
        <f t="shared" si="1273"/>
        <v>167.29741943481872</v>
      </c>
      <c r="BA875">
        <f t="shared" si="1273"/>
        <v>167.24023730610119</v>
      </c>
      <c r="BB875">
        <f t="shared" si="1273"/>
        <v>167.64139929821218</v>
      </c>
      <c r="BC875">
        <f t="shared" si="1273"/>
        <v>167.64139929821218</v>
      </c>
      <c r="BD875">
        <f t="shared" si="1273"/>
        <v>167.64139929821218</v>
      </c>
      <c r="BE875">
        <f t="shared" si="1273"/>
        <v>167.64139929821218</v>
      </c>
      <c r="BF875">
        <f t="shared" si="1273"/>
        <v>167.64139929821218</v>
      </c>
      <c r="BG875">
        <f t="shared" si="1273"/>
        <v>167.64139929821218</v>
      </c>
      <c r="BH875">
        <f t="shared" si="1273"/>
        <v>167.64139929821218</v>
      </c>
    </row>
    <row r="876" spans="1:60" x14ac:dyDescent="0.25">
      <c r="A876" t="s">
        <v>815</v>
      </c>
      <c r="B876">
        <f t="shared" ref="B876:AG876" si="1274">B875/B842</f>
        <v>10.154051613430411</v>
      </c>
      <c r="C876">
        <f t="shared" si="1274"/>
        <v>10.153683808745384</v>
      </c>
      <c r="D876">
        <f t="shared" si="1274"/>
        <v>10.154051613430411</v>
      </c>
      <c r="E876">
        <f t="shared" si="1274"/>
        <v>10.153444649383973</v>
      </c>
      <c r="F876">
        <f t="shared" si="1274"/>
        <v>10.155011653790945</v>
      </c>
      <c r="G876">
        <f t="shared" si="1274"/>
        <v>10.155011653790945</v>
      </c>
      <c r="H876">
        <f t="shared" si="1274"/>
        <v>10.155604740849842</v>
      </c>
      <c r="I876">
        <f t="shared" si="1274"/>
        <v>10.155604740849842</v>
      </c>
      <c r="J876">
        <f t="shared" si="1274"/>
        <v>10.153329999773348</v>
      </c>
      <c r="K876">
        <f t="shared" si="1274"/>
        <v>10.154051613430411</v>
      </c>
      <c r="L876">
        <f t="shared" si="1274"/>
        <v>10.154051613430411</v>
      </c>
      <c r="M876">
        <f t="shared" si="1274"/>
        <v>10.154051613430411</v>
      </c>
      <c r="N876">
        <f t="shared" si="1274"/>
        <v>10.154051613430411</v>
      </c>
      <c r="O876">
        <f t="shared" si="1274"/>
        <v>10.154051613430411</v>
      </c>
      <c r="P876">
        <f t="shared" si="1274"/>
        <v>10.154051613430411</v>
      </c>
      <c r="Q876">
        <f t="shared" si="1274"/>
        <v>10.154051613430411</v>
      </c>
      <c r="R876">
        <f t="shared" si="1274"/>
        <v>10.350913164533706</v>
      </c>
      <c r="S876">
        <f t="shared" si="1274"/>
        <v>10.529536771406752</v>
      </c>
      <c r="T876">
        <f t="shared" si="1274"/>
        <v>10.154051613430411</v>
      </c>
      <c r="U876">
        <f t="shared" si="1274"/>
        <v>10.295474038569379</v>
      </c>
      <c r="V876">
        <f t="shared" si="1274"/>
        <v>10.295474038569379</v>
      </c>
      <c r="W876">
        <f t="shared" si="1274"/>
        <v>10.154051613430411</v>
      </c>
      <c r="X876">
        <f t="shared" si="1274"/>
        <v>10.154051613430411</v>
      </c>
      <c r="Y876">
        <f t="shared" si="1274"/>
        <v>10.154051613430411</v>
      </c>
      <c r="Z876">
        <f t="shared" si="1274"/>
        <v>9.5831170968648358</v>
      </c>
      <c r="AA876">
        <f t="shared" si="1274"/>
        <v>9.4342840050133265</v>
      </c>
      <c r="AB876">
        <f t="shared" si="1274"/>
        <v>9.9530983197231375</v>
      </c>
      <c r="AC876">
        <f t="shared" si="1274"/>
        <v>10.154051613430411</v>
      </c>
      <c r="AD876">
        <f t="shared" si="1274"/>
        <v>10.154051613430411</v>
      </c>
      <c r="AE876">
        <f t="shared" si="1274"/>
        <v>10.044730576944319</v>
      </c>
      <c r="AF876">
        <f t="shared" si="1274"/>
        <v>10.076341045327945</v>
      </c>
      <c r="AG876">
        <f t="shared" si="1274"/>
        <v>10.118231623146022</v>
      </c>
      <c r="AH876">
        <f t="shared" ref="AH876:BH876" si="1275">AH875/AH842</f>
        <v>10.154051613430411</v>
      </c>
      <c r="AI876">
        <f t="shared" si="1275"/>
        <v>10.154051613430411</v>
      </c>
      <c r="AJ876">
        <f t="shared" si="1275"/>
        <v>10.154051613430411</v>
      </c>
      <c r="AK876">
        <f t="shared" si="1275"/>
        <v>10.154051613430411</v>
      </c>
      <c r="AL876">
        <f t="shared" si="1275"/>
        <v>10.154051613430411</v>
      </c>
      <c r="AM876">
        <f t="shared" si="1275"/>
        <v>10.116009928601747</v>
      </c>
      <c r="AN876">
        <f t="shared" si="1275"/>
        <v>10.154051613430411</v>
      </c>
      <c r="AO876">
        <f t="shared" si="1275"/>
        <v>10.126503780862741</v>
      </c>
      <c r="AP876">
        <f t="shared" si="1275"/>
        <v>10.154051613430411</v>
      </c>
      <c r="AQ876">
        <f t="shared" si="1275"/>
        <v>10.105214421109364</v>
      </c>
      <c r="AR876">
        <f t="shared" si="1275"/>
        <v>9.9908992674365145</v>
      </c>
      <c r="AS876">
        <f t="shared" si="1275"/>
        <v>10.016753342529125</v>
      </c>
      <c r="AT876">
        <f t="shared" si="1275"/>
        <v>10.154051613430411</v>
      </c>
      <c r="AU876">
        <f t="shared" si="1275"/>
        <v>10.100423495387538</v>
      </c>
      <c r="AV876">
        <f t="shared" si="1275"/>
        <v>10.093319118232888</v>
      </c>
      <c r="AW876">
        <f t="shared" si="1275"/>
        <v>10.154051613430411</v>
      </c>
      <c r="AX876">
        <f t="shared" si="1275"/>
        <v>10.154051613430411</v>
      </c>
      <c r="AY876">
        <f t="shared" si="1275"/>
        <v>10.154051613430411</v>
      </c>
      <c r="AZ876">
        <f t="shared" si="1275"/>
        <v>10.092496189971135</v>
      </c>
      <c r="BA876">
        <f t="shared" si="1275"/>
        <v>10.082293931887945</v>
      </c>
      <c r="BB876">
        <f t="shared" si="1275"/>
        <v>10.154051613430411</v>
      </c>
      <c r="BC876">
        <f t="shared" si="1275"/>
        <v>9.9804397786271082</v>
      </c>
      <c r="BD876">
        <f t="shared" si="1275"/>
        <v>9.9561215403240251</v>
      </c>
      <c r="BE876">
        <f t="shared" si="1275"/>
        <v>10.154051613430411</v>
      </c>
      <c r="BF876">
        <f t="shared" si="1275"/>
        <v>10.154051613430411</v>
      </c>
      <c r="BG876">
        <f t="shared" si="1275"/>
        <v>10.154051613430411</v>
      </c>
      <c r="BH876">
        <f t="shared" si="1275"/>
        <v>10.154051613430411</v>
      </c>
    </row>
    <row r="877" spans="1:60" x14ac:dyDescent="0.25">
      <c r="A877" t="s">
        <v>816</v>
      </c>
      <c r="B877">
        <f t="shared" ref="B877:AG877" si="1276">((B876-B562)*((B876+B562)/2-SnDParam)+(B562+B874-B876)*B876)/B874</f>
        <v>9.0553299260389686</v>
      </c>
      <c r="C877">
        <f t="shared" si="1276"/>
        <v>9.0551312620038331</v>
      </c>
      <c r="D877">
        <f t="shared" si="1276"/>
        <v>9.0553572851838151</v>
      </c>
      <c r="E877">
        <f t="shared" si="1276"/>
        <v>9.0548145073112174</v>
      </c>
      <c r="F877">
        <f t="shared" si="1276"/>
        <v>9.0561101771054329</v>
      </c>
      <c r="G877">
        <f t="shared" si="1276"/>
        <v>9.0564645054069963</v>
      </c>
      <c r="H877">
        <f t="shared" si="1276"/>
        <v>9.0572022624900015</v>
      </c>
      <c r="I877">
        <f t="shared" si="1276"/>
        <v>9.0564164181212465</v>
      </c>
      <c r="J877">
        <f t="shared" si="1276"/>
        <v>9.054743443688853</v>
      </c>
      <c r="K877">
        <f t="shared" si="1276"/>
        <v>9.0552511658730364</v>
      </c>
      <c r="L877">
        <f t="shared" si="1276"/>
        <v>9.0575855215304522</v>
      </c>
      <c r="M877">
        <f t="shared" si="1276"/>
        <v>9.0553438326813183</v>
      </c>
      <c r="N877">
        <f t="shared" si="1276"/>
        <v>9.025272903351663</v>
      </c>
      <c r="O877">
        <f t="shared" si="1276"/>
        <v>9.0553438326813183</v>
      </c>
      <c r="P877">
        <f t="shared" si="1276"/>
        <v>9.0842775456167928</v>
      </c>
      <c r="Q877">
        <f t="shared" si="1276"/>
        <v>9.0553438326813183</v>
      </c>
      <c r="R877">
        <f t="shared" si="1276"/>
        <v>9.2155408702848227</v>
      </c>
      <c r="S877">
        <f t="shared" si="1276"/>
        <v>9.3605267056076951</v>
      </c>
      <c r="T877">
        <f t="shared" si="1276"/>
        <v>9.0553438326813183</v>
      </c>
      <c r="U877">
        <f t="shared" si="1276"/>
        <v>9.1430987041991685</v>
      </c>
      <c r="V877">
        <f t="shared" si="1276"/>
        <v>9.1430987041991685</v>
      </c>
      <c r="W877">
        <f t="shared" si="1276"/>
        <v>9.0553438326813183</v>
      </c>
      <c r="X877">
        <f t="shared" si="1276"/>
        <v>9.0553438326813183</v>
      </c>
      <c r="Y877">
        <f t="shared" si="1276"/>
        <v>9.0553438326813183</v>
      </c>
      <c r="Z877">
        <f t="shared" si="1276"/>
        <v>8.5860570729044738</v>
      </c>
      <c r="AA877">
        <f t="shared" si="1276"/>
        <v>8.5799883828185113</v>
      </c>
      <c r="AB877">
        <f t="shared" si="1276"/>
        <v>8.8905741155033322</v>
      </c>
      <c r="AC877">
        <f t="shared" si="1276"/>
        <v>9.0553438326813183</v>
      </c>
      <c r="AD877">
        <f t="shared" si="1276"/>
        <v>9.0426045702410427</v>
      </c>
      <c r="AE877">
        <f t="shared" si="1276"/>
        <v>8.983708320485599</v>
      </c>
      <c r="AF877">
        <f t="shared" si="1276"/>
        <v>9.0049180628190815</v>
      </c>
      <c r="AG877">
        <f t="shared" si="1276"/>
        <v>9.0321213591028506</v>
      </c>
      <c r="AH877">
        <f t="shared" ref="AH877:BH877" si="1277">((AH876-AH562)*((AH876+AH562)/2-SnDParam)+(AH562+AH874-AH876)*AH876)/AH874</f>
        <v>9.0553438326813183</v>
      </c>
      <c r="AI877">
        <f t="shared" si="1277"/>
        <v>9.0439212944458376</v>
      </c>
      <c r="AJ877">
        <f t="shared" si="1277"/>
        <v>9.0553438326813183</v>
      </c>
      <c r="AK877">
        <f t="shared" si="1277"/>
        <v>9.0437743859313002</v>
      </c>
      <c r="AL877">
        <f t="shared" si="1277"/>
        <v>9.0490754129066069</v>
      </c>
      <c r="AM877">
        <f t="shared" si="1277"/>
        <v>9.0313219213677094</v>
      </c>
      <c r="AN877">
        <f t="shared" si="1277"/>
        <v>9.0506831061293873</v>
      </c>
      <c r="AO877">
        <f t="shared" si="1277"/>
        <v>9.0379704326409147</v>
      </c>
      <c r="AP877">
        <f t="shared" si="1277"/>
        <v>9.0685008857817131</v>
      </c>
      <c r="AQ877">
        <f t="shared" si="1277"/>
        <v>9.0233791269670007</v>
      </c>
      <c r="AR877">
        <f t="shared" si="1277"/>
        <v>8.9483448428585888</v>
      </c>
      <c r="AS877">
        <f t="shared" si="1277"/>
        <v>9.044642663394912</v>
      </c>
      <c r="AT877">
        <f t="shared" si="1277"/>
        <v>9.0553438326813183</v>
      </c>
      <c r="AU877">
        <f t="shared" si="1277"/>
        <v>9.020562934293757</v>
      </c>
      <c r="AV877">
        <f t="shared" si="1277"/>
        <v>9.0159493488645328</v>
      </c>
      <c r="AW877">
        <f t="shared" si="1277"/>
        <v>9.0553438326813183</v>
      </c>
      <c r="AX877">
        <f t="shared" si="1277"/>
        <v>9.0553438326813183</v>
      </c>
      <c r="AY877">
        <f t="shared" si="1277"/>
        <v>9.0553438326813183</v>
      </c>
      <c r="AZ877">
        <f t="shared" si="1277"/>
        <v>9.015169737826378</v>
      </c>
      <c r="BA877">
        <f t="shared" si="1277"/>
        <v>9.0085016896651808</v>
      </c>
      <c r="BB877">
        <f t="shared" si="1277"/>
        <v>9.0553438326813183</v>
      </c>
      <c r="BC877">
        <f t="shared" si="1277"/>
        <v>8.9134373660032296</v>
      </c>
      <c r="BD877">
        <f t="shared" si="1277"/>
        <v>8.8935322785625353</v>
      </c>
      <c r="BE877">
        <f t="shared" si="1277"/>
        <v>9.0553438326813183</v>
      </c>
      <c r="BF877">
        <f t="shared" si="1277"/>
        <v>9.0553438326813183</v>
      </c>
      <c r="BG877">
        <f t="shared" si="1277"/>
        <v>9.0553438326813183</v>
      </c>
      <c r="BH877">
        <f t="shared" si="1277"/>
        <v>9.0553438326813183</v>
      </c>
    </row>
    <row r="878" spans="1:60" x14ac:dyDescent="0.25">
      <c r="A878" t="s">
        <v>817</v>
      </c>
      <c r="B878">
        <f t="shared" ref="B878:AG878" si="1278">B877*B842</f>
        <v>149.50171987507719</v>
      </c>
      <c r="C878">
        <f t="shared" si="1278"/>
        <v>149.49843997084702</v>
      </c>
      <c r="D878">
        <f t="shared" si="1278"/>
        <v>149.5021715691891</v>
      </c>
      <c r="E878">
        <f t="shared" si="1278"/>
        <v>149.49321041303838</v>
      </c>
      <c r="F878">
        <f t="shared" si="1278"/>
        <v>149.50046676923182</v>
      </c>
      <c r="G878">
        <f t="shared" si="1278"/>
        <v>149.50631610690962</v>
      </c>
      <c r="H878">
        <f t="shared" si="1278"/>
        <v>149.51849518005633</v>
      </c>
      <c r="I878">
        <f t="shared" si="1278"/>
        <v>149.5055222703148</v>
      </c>
      <c r="J878">
        <f t="shared" si="1278"/>
        <v>149.5026618085098</v>
      </c>
      <c r="K878">
        <f t="shared" si="1278"/>
        <v>149.50041956019516</v>
      </c>
      <c r="L878">
        <f t="shared" si="1278"/>
        <v>149.53895931395724</v>
      </c>
      <c r="M878">
        <f t="shared" si="1278"/>
        <v>149.50194947101306</v>
      </c>
      <c r="N878">
        <f t="shared" si="1278"/>
        <v>149.00548432951689</v>
      </c>
      <c r="O878">
        <f t="shared" si="1278"/>
        <v>149.50194947101306</v>
      </c>
      <c r="P878">
        <f t="shared" si="1278"/>
        <v>149.97963939303199</v>
      </c>
      <c r="Q878">
        <f t="shared" si="1278"/>
        <v>149.50194947101306</v>
      </c>
      <c r="R878">
        <f t="shared" si="1278"/>
        <v>149.2531279344384</v>
      </c>
      <c r="S878">
        <f t="shared" si="1278"/>
        <v>149.02951850242798</v>
      </c>
      <c r="T878">
        <f t="shared" si="1278"/>
        <v>149.50194947101306</v>
      </c>
      <c r="U878">
        <f t="shared" si="1278"/>
        <v>150.9507651769554</v>
      </c>
      <c r="V878">
        <f t="shared" si="1278"/>
        <v>150.9507651769554</v>
      </c>
      <c r="W878">
        <f t="shared" si="1278"/>
        <v>149.50194947101306</v>
      </c>
      <c r="X878">
        <f t="shared" si="1278"/>
        <v>149.50194947101306</v>
      </c>
      <c r="Y878">
        <f t="shared" si="1278"/>
        <v>149.50194947101306</v>
      </c>
      <c r="Z878">
        <f t="shared" si="1278"/>
        <v>150.19941920848674</v>
      </c>
      <c r="AA878">
        <f t="shared" si="1278"/>
        <v>141.65392428728936</v>
      </c>
      <c r="AB878">
        <f t="shared" si="1278"/>
        <v>149.74515848336387</v>
      </c>
      <c r="AC878">
        <f t="shared" si="1278"/>
        <v>149.50194947101306</v>
      </c>
      <c r="AD878">
        <f t="shared" si="1278"/>
        <v>149.29162674833847</v>
      </c>
      <c r="AE878">
        <f t="shared" si="1278"/>
        <v>149.93348225685773</v>
      </c>
      <c r="AF878">
        <f t="shared" si="1278"/>
        <v>148.66942990717573</v>
      </c>
      <c r="AG878">
        <f t="shared" si="1278"/>
        <v>149.11855098988747</v>
      </c>
      <c r="AH878">
        <f t="shared" ref="AH878:BH878" si="1279">AH877*AH842</f>
        <v>149.50194947101306</v>
      </c>
      <c r="AI878">
        <f t="shared" si="1279"/>
        <v>149.31336560653864</v>
      </c>
      <c r="AJ878">
        <f t="shared" si="1279"/>
        <v>149.50194947101306</v>
      </c>
      <c r="AK878">
        <f t="shared" si="1279"/>
        <v>149.31094017579599</v>
      </c>
      <c r="AL878">
        <f t="shared" si="1279"/>
        <v>149.39845909077596</v>
      </c>
      <c r="AM878">
        <f t="shared" si="1279"/>
        <v>149.28974758726281</v>
      </c>
      <c r="AN878">
        <f t="shared" si="1279"/>
        <v>149.42500179035733</v>
      </c>
      <c r="AO878">
        <f t="shared" si="1279"/>
        <v>149.34863311087639</v>
      </c>
      <c r="AP878">
        <f t="shared" si="1279"/>
        <v>149.71916983549039</v>
      </c>
      <c r="AQ878">
        <f t="shared" si="1279"/>
        <v>149.69419155352892</v>
      </c>
      <c r="AR878">
        <f t="shared" si="1279"/>
        <v>150.14795072042165</v>
      </c>
      <c r="AS878">
        <f t="shared" si="1279"/>
        <v>149.32527526631162</v>
      </c>
      <c r="AT878">
        <f t="shared" si="1279"/>
        <v>149.50194947101306</v>
      </c>
      <c r="AU878">
        <f t="shared" si="1279"/>
        <v>148.92772366475188</v>
      </c>
      <c r="AV878">
        <f t="shared" si="1279"/>
        <v>148.85155427478011</v>
      </c>
      <c r="AW878">
        <f t="shared" si="1279"/>
        <v>149.50194947101306</v>
      </c>
      <c r="AX878">
        <f t="shared" si="1279"/>
        <v>149.50194947101306</v>
      </c>
      <c r="AY878">
        <f t="shared" si="1279"/>
        <v>149.50194947101306</v>
      </c>
      <c r="AZ878">
        <f t="shared" si="1279"/>
        <v>149.43920755738606</v>
      </c>
      <c r="BA878">
        <f t="shared" si="1279"/>
        <v>149.4286886030018</v>
      </c>
      <c r="BB878">
        <f t="shared" si="1279"/>
        <v>149.50194947101306</v>
      </c>
      <c r="BC878">
        <f t="shared" si="1279"/>
        <v>149.71896486903105</v>
      </c>
      <c r="BD878">
        <f t="shared" si="1279"/>
        <v>149.74949731615249</v>
      </c>
      <c r="BE878">
        <f t="shared" si="1279"/>
        <v>149.50194947101306</v>
      </c>
      <c r="BF878">
        <f t="shared" si="1279"/>
        <v>149.50194947101306</v>
      </c>
      <c r="BG878">
        <f t="shared" si="1279"/>
        <v>149.50194947101306</v>
      </c>
      <c r="BH878">
        <f t="shared" si="1279"/>
        <v>149.50194947101306</v>
      </c>
    </row>
    <row r="879" spans="1:60" x14ac:dyDescent="0.25">
      <c r="A879" t="s">
        <v>818</v>
      </c>
      <c r="B879">
        <f t="shared" ref="B879:AG879" si="1280">INDEX(B866:B870,B551-1,1)</f>
        <v>2.7985401276438893</v>
      </c>
      <c r="C879">
        <f t="shared" si="1280"/>
        <v>2.798429769310594</v>
      </c>
      <c r="D879">
        <f t="shared" si="1280"/>
        <v>2.7985401276438893</v>
      </c>
      <c r="E879">
        <f t="shared" si="1280"/>
        <v>2.7983580107413948</v>
      </c>
      <c r="F879">
        <f t="shared" si="1280"/>
        <v>2.7985401276438893</v>
      </c>
      <c r="G879">
        <f t="shared" si="1280"/>
        <v>2.7985401276438893</v>
      </c>
      <c r="H879">
        <f t="shared" si="1280"/>
        <v>2.7985401276438893</v>
      </c>
      <c r="I879">
        <f t="shared" si="1280"/>
        <v>2.7985401276438893</v>
      </c>
      <c r="J879">
        <f t="shared" si="1280"/>
        <v>2.7985401276438893</v>
      </c>
      <c r="K879">
        <f t="shared" si="1280"/>
        <v>2.7985401276438893</v>
      </c>
      <c r="L879">
        <f t="shared" si="1280"/>
        <v>2.7985401276438893</v>
      </c>
      <c r="M879">
        <f t="shared" si="1280"/>
        <v>2.7985401276438893</v>
      </c>
      <c r="N879">
        <f t="shared" si="1280"/>
        <v>2.7985401276438893</v>
      </c>
      <c r="O879">
        <f t="shared" si="1280"/>
        <v>2.7985401276438893</v>
      </c>
      <c r="P879">
        <f t="shared" si="1280"/>
        <v>2.7985401276438893</v>
      </c>
      <c r="Q879">
        <f t="shared" si="1280"/>
        <v>2.7985401276438893</v>
      </c>
      <c r="R879">
        <f t="shared" si="1280"/>
        <v>2.7985401276438893</v>
      </c>
      <c r="S879">
        <f t="shared" si="1280"/>
        <v>2.7985401276438893</v>
      </c>
      <c r="T879">
        <f t="shared" si="1280"/>
        <v>2.7985401276438893</v>
      </c>
      <c r="U879">
        <f t="shared" si="1280"/>
        <v>2.8410019965196871</v>
      </c>
      <c r="V879">
        <f t="shared" si="1280"/>
        <v>2.8410019965196871</v>
      </c>
      <c r="W879">
        <f t="shared" si="1280"/>
        <v>2.7985401276438893</v>
      </c>
      <c r="X879">
        <f t="shared" si="1280"/>
        <v>2.7985401276438893</v>
      </c>
      <c r="Y879">
        <f t="shared" si="1280"/>
        <v>2.7985401276438893</v>
      </c>
      <c r="Z879">
        <f t="shared" si="1280"/>
        <v>2.7985401276438893</v>
      </c>
      <c r="AA879">
        <f t="shared" si="1280"/>
        <v>2.4867299110501833</v>
      </c>
      <c r="AB879">
        <f t="shared" si="1280"/>
        <v>2.7985401276438893</v>
      </c>
      <c r="AC879">
        <f t="shared" si="1280"/>
        <v>2.7985401276438893</v>
      </c>
      <c r="AD879">
        <f t="shared" si="1280"/>
        <v>2.7985401276438893</v>
      </c>
      <c r="AE879">
        <f t="shared" si="1280"/>
        <v>2.7985401276438893</v>
      </c>
      <c r="AF879">
        <f t="shared" si="1280"/>
        <v>2.7752344786359147</v>
      </c>
      <c r="AG879">
        <f t="shared" si="1280"/>
        <v>2.7877947228466025</v>
      </c>
      <c r="AH879">
        <f t="shared" ref="AH879:BH879" si="1281">INDEX(AH866:AH870,AH551-1,1)</f>
        <v>2.7985401276438893</v>
      </c>
      <c r="AI879">
        <f t="shared" si="1281"/>
        <v>2.7985401276438893</v>
      </c>
      <c r="AJ879">
        <f t="shared" si="1281"/>
        <v>2.7985401276438893</v>
      </c>
      <c r="AK879">
        <f t="shared" si="1281"/>
        <v>2.7985401276438893</v>
      </c>
      <c r="AL879">
        <f t="shared" si="1281"/>
        <v>2.7985401276438893</v>
      </c>
      <c r="AM879">
        <f t="shared" si="1281"/>
        <v>2.790880638992117</v>
      </c>
      <c r="AN879">
        <f t="shared" si="1281"/>
        <v>2.7985401276438893</v>
      </c>
      <c r="AO879">
        <f t="shared" si="1281"/>
        <v>2.7929938121276523</v>
      </c>
      <c r="AP879">
        <f t="shared" si="1281"/>
        <v>2.7985401276438893</v>
      </c>
      <c r="AQ879">
        <f t="shared" si="1281"/>
        <v>2.7985401276438893</v>
      </c>
      <c r="AR879">
        <f t="shared" si="1281"/>
        <v>2.7985401276438893</v>
      </c>
      <c r="AS879">
        <f t="shared" si="1281"/>
        <v>2.7573812587361965</v>
      </c>
      <c r="AT879">
        <f t="shared" si="1281"/>
        <v>2.7985401276438893</v>
      </c>
      <c r="AU879">
        <f t="shared" si="1281"/>
        <v>2.7824543633151331</v>
      </c>
      <c r="AV879">
        <f t="shared" si="1281"/>
        <v>2.7803242312692151</v>
      </c>
      <c r="AW879">
        <f t="shared" si="1281"/>
        <v>2.7985401276438893</v>
      </c>
      <c r="AX879">
        <f t="shared" si="1281"/>
        <v>2.7985401276438893</v>
      </c>
      <c r="AY879">
        <f t="shared" si="1281"/>
        <v>2.7985401276438893</v>
      </c>
      <c r="AZ879">
        <f t="shared" si="1281"/>
        <v>2.7922894432998611</v>
      </c>
      <c r="BA879">
        <f t="shared" si="1281"/>
        <v>2.7912504991892177</v>
      </c>
      <c r="BB879">
        <f t="shared" si="1281"/>
        <v>2.7985401276438893</v>
      </c>
      <c r="BC879">
        <f t="shared" si="1281"/>
        <v>2.7985401276438893</v>
      </c>
      <c r="BD879">
        <f t="shared" si="1281"/>
        <v>2.7985401276438893</v>
      </c>
      <c r="BE879">
        <f t="shared" si="1281"/>
        <v>2.7985401276438893</v>
      </c>
      <c r="BF879">
        <f t="shared" si="1281"/>
        <v>2.7985401276438893</v>
      </c>
      <c r="BG879">
        <f t="shared" si="1281"/>
        <v>2.7985401276438893</v>
      </c>
      <c r="BH879">
        <f t="shared" si="1281"/>
        <v>2.7985401276438893</v>
      </c>
    </row>
    <row r="880" spans="1:60" x14ac:dyDescent="0.25">
      <c r="A880" t="s">
        <v>819</v>
      </c>
      <c r="B880">
        <f t="shared" ref="B880:AG880" si="1282">INDEX(B866:B870,B551,1)</f>
        <v>3.5660349824553044</v>
      </c>
      <c r="C880">
        <f t="shared" si="1282"/>
        <v>3.5658831728761982</v>
      </c>
      <c r="D880">
        <f t="shared" si="1282"/>
        <v>3.5660349824553044</v>
      </c>
      <c r="E880">
        <f t="shared" si="1282"/>
        <v>3.5657844610232141</v>
      </c>
      <c r="F880">
        <f t="shared" si="1282"/>
        <v>3.5660349824553044</v>
      </c>
      <c r="G880">
        <f t="shared" si="1282"/>
        <v>3.5660349824553044</v>
      </c>
      <c r="H880">
        <f t="shared" si="1282"/>
        <v>3.5660349824553044</v>
      </c>
      <c r="I880">
        <f t="shared" si="1282"/>
        <v>3.5660349824553044</v>
      </c>
      <c r="J880">
        <f t="shared" si="1282"/>
        <v>3.5660349824553044</v>
      </c>
      <c r="K880">
        <f t="shared" si="1282"/>
        <v>3.5660349824553044</v>
      </c>
      <c r="L880">
        <f t="shared" si="1282"/>
        <v>3.5660349824553044</v>
      </c>
      <c r="M880">
        <f t="shared" si="1282"/>
        <v>3.5660349824553044</v>
      </c>
      <c r="N880">
        <f t="shared" si="1282"/>
        <v>3.5660349824553044</v>
      </c>
      <c r="O880">
        <f t="shared" si="1282"/>
        <v>3.5660349824553044</v>
      </c>
      <c r="P880">
        <f t="shared" si="1282"/>
        <v>3.5660349824553044</v>
      </c>
      <c r="Q880">
        <f t="shared" si="1282"/>
        <v>3.5660349824553044</v>
      </c>
      <c r="R880">
        <f t="shared" si="1282"/>
        <v>3.5660349824553044</v>
      </c>
      <c r="S880">
        <f t="shared" si="1282"/>
        <v>3.5660349824553044</v>
      </c>
      <c r="T880">
        <f t="shared" si="1282"/>
        <v>3.5660349824553044</v>
      </c>
      <c r="U880">
        <f t="shared" si="1282"/>
        <v>3.6244063945404204</v>
      </c>
      <c r="V880">
        <f t="shared" si="1282"/>
        <v>3.6244063945404204</v>
      </c>
      <c r="W880">
        <f t="shared" si="1282"/>
        <v>3.5660349824553044</v>
      </c>
      <c r="X880">
        <f t="shared" si="1282"/>
        <v>3.5660349824553044</v>
      </c>
      <c r="Y880">
        <f t="shared" si="1282"/>
        <v>3.5660349824553044</v>
      </c>
      <c r="Z880">
        <f t="shared" si="1282"/>
        <v>3.5660349824553044</v>
      </c>
      <c r="AA880">
        <f t="shared" si="1282"/>
        <v>3.2689544336304115</v>
      </c>
      <c r="AB880">
        <f t="shared" si="1282"/>
        <v>3.5660349824553044</v>
      </c>
      <c r="AC880">
        <f t="shared" si="1282"/>
        <v>3.5660349824553044</v>
      </c>
      <c r="AD880">
        <f t="shared" si="1282"/>
        <v>3.5660349824553044</v>
      </c>
      <c r="AE880">
        <f t="shared" si="1282"/>
        <v>3.5660349824553044</v>
      </c>
      <c r="AF880">
        <f t="shared" si="1282"/>
        <v>3.533960326758939</v>
      </c>
      <c r="AG880">
        <f t="shared" si="1282"/>
        <v>3.5512504572166774</v>
      </c>
      <c r="AH880">
        <f t="shared" ref="AH880:BH880" si="1283">INDEX(AH866:AH870,AH551,1)</f>
        <v>3.5660349824553044</v>
      </c>
      <c r="AI880">
        <f t="shared" si="1283"/>
        <v>3.5660349824553044</v>
      </c>
      <c r="AJ880">
        <f t="shared" si="1283"/>
        <v>3.5660349824553044</v>
      </c>
      <c r="AK880">
        <f t="shared" si="1283"/>
        <v>3.5660349824553044</v>
      </c>
      <c r="AL880">
        <f t="shared" si="1283"/>
        <v>3.5660349824553044</v>
      </c>
      <c r="AM880">
        <f t="shared" si="1283"/>
        <v>3.5554970024877903</v>
      </c>
      <c r="AN880">
        <f t="shared" si="1283"/>
        <v>3.5660349824553044</v>
      </c>
      <c r="AO880">
        <f t="shared" si="1283"/>
        <v>3.5584046402773293</v>
      </c>
      <c r="AP880">
        <f t="shared" si="1283"/>
        <v>3.5660349824553044</v>
      </c>
      <c r="AQ880">
        <f t="shared" si="1283"/>
        <v>3.5660349824553044</v>
      </c>
      <c r="AR880">
        <f t="shared" si="1283"/>
        <v>3.5660349824553044</v>
      </c>
      <c r="AS880">
        <f t="shared" si="1283"/>
        <v>3.5093657947965746</v>
      </c>
      <c r="AT880">
        <f t="shared" si="1283"/>
        <v>3.5660349824553044</v>
      </c>
      <c r="AU880">
        <f t="shared" si="1283"/>
        <v>3.5439002398601769</v>
      </c>
      <c r="AV880">
        <f t="shared" si="1283"/>
        <v>3.5409679430473151</v>
      </c>
      <c r="AW880">
        <f t="shared" si="1283"/>
        <v>3.5660349824553044</v>
      </c>
      <c r="AX880">
        <f t="shared" si="1283"/>
        <v>3.5660349824553044</v>
      </c>
      <c r="AY880">
        <f t="shared" si="1283"/>
        <v>3.5660349824553044</v>
      </c>
      <c r="AZ880">
        <f t="shared" si="1283"/>
        <v>3.5574354858704682</v>
      </c>
      <c r="BA880">
        <f t="shared" si="1283"/>
        <v>3.5560059326525297</v>
      </c>
      <c r="BB880">
        <f t="shared" si="1283"/>
        <v>3.5660349824553044</v>
      </c>
      <c r="BC880">
        <f t="shared" si="1283"/>
        <v>3.5660349824553044</v>
      </c>
      <c r="BD880">
        <f t="shared" si="1283"/>
        <v>3.5660349824553044</v>
      </c>
      <c r="BE880">
        <f t="shared" si="1283"/>
        <v>3.5660349824553044</v>
      </c>
      <c r="BF880">
        <f t="shared" si="1283"/>
        <v>3.5660349824553044</v>
      </c>
      <c r="BG880">
        <f t="shared" si="1283"/>
        <v>3.5660349824553044</v>
      </c>
      <c r="BH880">
        <f t="shared" si="1283"/>
        <v>3.5660349824553044</v>
      </c>
    </row>
    <row r="881" spans="1:60" x14ac:dyDescent="0.25">
      <c r="A881" t="s">
        <v>820</v>
      </c>
      <c r="B881">
        <f t="shared" ref="B881:AG881" si="1284">INDEX(B859:B863,B551-1,1)+B551-1</f>
        <v>4.2325051451885845</v>
      </c>
      <c r="C881">
        <f t="shared" si="1284"/>
        <v>4.2325465964343962</v>
      </c>
      <c r="D881">
        <f t="shared" si="1284"/>
        <v>4.2325051451885845</v>
      </c>
      <c r="E881">
        <f t="shared" si="1284"/>
        <v>4.2325735497181807</v>
      </c>
      <c r="F881">
        <f t="shared" si="1284"/>
        <v>4.2325051451885845</v>
      </c>
      <c r="G881">
        <f t="shared" si="1284"/>
        <v>4.2325051451885845</v>
      </c>
      <c r="H881">
        <f t="shared" si="1284"/>
        <v>4.2325051451885845</v>
      </c>
      <c r="I881">
        <f t="shared" si="1284"/>
        <v>4.2325051451885845</v>
      </c>
      <c r="J881">
        <f t="shared" si="1284"/>
        <v>4.2325051451885845</v>
      </c>
      <c r="K881">
        <f t="shared" si="1284"/>
        <v>4.2325051451885845</v>
      </c>
      <c r="L881">
        <f t="shared" si="1284"/>
        <v>4.2325051451885845</v>
      </c>
      <c r="M881">
        <f t="shared" si="1284"/>
        <v>4.2325051451885845</v>
      </c>
      <c r="N881">
        <f t="shared" si="1284"/>
        <v>4.2325051451885845</v>
      </c>
      <c r="O881">
        <f t="shared" si="1284"/>
        <v>4.2325051451885845</v>
      </c>
      <c r="P881">
        <f t="shared" si="1284"/>
        <v>4.2325051451885845</v>
      </c>
      <c r="Q881">
        <f t="shared" si="1284"/>
        <v>4.2325051451885845</v>
      </c>
      <c r="R881">
        <f t="shared" si="1284"/>
        <v>4.2325051451885845</v>
      </c>
      <c r="S881">
        <f t="shared" si="1284"/>
        <v>4.2325051451885845</v>
      </c>
      <c r="T881">
        <f t="shared" si="1284"/>
        <v>4.2325051451885845</v>
      </c>
      <c r="U881">
        <f t="shared" si="1284"/>
        <v>4.2165956019792672</v>
      </c>
      <c r="V881">
        <f t="shared" si="1284"/>
        <v>4.2165956019792672</v>
      </c>
      <c r="W881">
        <f t="shared" si="1284"/>
        <v>4.2325051451885845</v>
      </c>
      <c r="X881">
        <f t="shared" si="1284"/>
        <v>4.2325051451885845</v>
      </c>
      <c r="Y881">
        <f t="shared" si="1284"/>
        <v>4.2325051451885845</v>
      </c>
      <c r="Z881">
        <f t="shared" si="1284"/>
        <v>4.2325051451885845</v>
      </c>
      <c r="AA881">
        <f t="shared" si="1284"/>
        <v>4.2177754774197718</v>
      </c>
      <c r="AB881">
        <f t="shared" si="1284"/>
        <v>4.2325051451885845</v>
      </c>
      <c r="AC881">
        <f t="shared" si="1284"/>
        <v>4.2325051451885845</v>
      </c>
      <c r="AD881">
        <f t="shared" si="1284"/>
        <v>4.2325051451885845</v>
      </c>
      <c r="AE881">
        <f t="shared" si="1284"/>
        <v>4.2325051451885845</v>
      </c>
      <c r="AF881">
        <f t="shared" si="1284"/>
        <v>4.2412741518769757</v>
      </c>
      <c r="AG881">
        <f t="shared" si="1284"/>
        <v>4.2365442656299255</v>
      </c>
      <c r="AH881">
        <f t="shared" ref="AH881:BH881" si="1285">INDEX(AH859:AH863,AH551-1,1)+AH551-1</f>
        <v>4.2325051451885845</v>
      </c>
      <c r="AI881">
        <f t="shared" si="1285"/>
        <v>4.2325051451885845</v>
      </c>
      <c r="AJ881">
        <f t="shared" si="1285"/>
        <v>4.2325051451885845</v>
      </c>
      <c r="AK881">
        <f t="shared" si="1285"/>
        <v>4.2325051451885845</v>
      </c>
      <c r="AL881">
        <f t="shared" si="1285"/>
        <v>4.2325051451885845</v>
      </c>
      <c r="AM881">
        <f t="shared" si="1285"/>
        <v>4.2353836365043263</v>
      </c>
      <c r="AN881">
        <f t="shared" si="1285"/>
        <v>4.2325051451885845</v>
      </c>
      <c r="AO881">
        <f t="shared" si="1285"/>
        <v>4.234589171850323</v>
      </c>
      <c r="AP881">
        <f t="shared" si="1285"/>
        <v>4.2325051451885845</v>
      </c>
      <c r="AQ881">
        <f t="shared" si="1285"/>
        <v>4.2325051451885845</v>
      </c>
      <c r="AR881">
        <f t="shared" si="1285"/>
        <v>4.2325051451885845</v>
      </c>
      <c r="AS881">
        <f t="shared" si="1285"/>
        <v>4.2480154639396215</v>
      </c>
      <c r="AT881">
        <f t="shared" si="1285"/>
        <v>4.2325051451885845</v>
      </c>
      <c r="AU881">
        <f t="shared" si="1285"/>
        <v>4.2385541234549562</v>
      </c>
      <c r="AV881">
        <f t="shared" si="1285"/>
        <v>4.2393562882219005</v>
      </c>
      <c r="AW881">
        <f t="shared" si="1285"/>
        <v>4.2325051451885845</v>
      </c>
      <c r="AX881">
        <f t="shared" si="1285"/>
        <v>4.2325051451885845</v>
      </c>
      <c r="AY881">
        <f t="shared" si="1285"/>
        <v>4.2325051451885845</v>
      </c>
      <c r="AZ881">
        <f t="shared" si="1285"/>
        <v>4.2348539574293929</v>
      </c>
      <c r="BA881">
        <f t="shared" si="1285"/>
        <v>4.2352445665366885</v>
      </c>
      <c r="BB881">
        <f t="shared" si="1285"/>
        <v>4.2325051451885845</v>
      </c>
      <c r="BC881">
        <f t="shared" si="1285"/>
        <v>4.2325051451885845</v>
      </c>
      <c r="BD881">
        <f t="shared" si="1285"/>
        <v>4.2325051451885845</v>
      </c>
      <c r="BE881">
        <f t="shared" si="1285"/>
        <v>4.2325051451885845</v>
      </c>
      <c r="BF881">
        <f t="shared" si="1285"/>
        <v>4.2325051451885845</v>
      </c>
      <c r="BG881">
        <f t="shared" si="1285"/>
        <v>4.2325051451885845</v>
      </c>
      <c r="BH881">
        <f t="shared" si="1285"/>
        <v>4.2325051451885845</v>
      </c>
    </row>
    <row r="882" spans="1:60" x14ac:dyDescent="0.25">
      <c r="A882" t="s">
        <v>821</v>
      </c>
      <c r="B882">
        <f t="shared" ref="B882:AG882" si="1286">INDEX(B859:B863,B551,1)+B551</f>
        <v>5</v>
      </c>
      <c r="C882">
        <f t="shared" si="1286"/>
        <v>5</v>
      </c>
      <c r="D882">
        <f t="shared" si="1286"/>
        <v>5</v>
      </c>
      <c r="E882">
        <f t="shared" si="1286"/>
        <v>5</v>
      </c>
      <c r="F882">
        <f t="shared" si="1286"/>
        <v>5</v>
      </c>
      <c r="G882">
        <f t="shared" si="1286"/>
        <v>5</v>
      </c>
      <c r="H882">
        <f t="shared" si="1286"/>
        <v>5</v>
      </c>
      <c r="I882">
        <f t="shared" si="1286"/>
        <v>5</v>
      </c>
      <c r="J882">
        <f t="shared" si="1286"/>
        <v>5</v>
      </c>
      <c r="K882">
        <f t="shared" si="1286"/>
        <v>5</v>
      </c>
      <c r="L882">
        <f t="shared" si="1286"/>
        <v>5</v>
      </c>
      <c r="M882">
        <f t="shared" si="1286"/>
        <v>5</v>
      </c>
      <c r="N882">
        <f t="shared" si="1286"/>
        <v>5</v>
      </c>
      <c r="O882">
        <f t="shared" si="1286"/>
        <v>5</v>
      </c>
      <c r="P882">
        <f t="shared" si="1286"/>
        <v>5</v>
      </c>
      <c r="Q882">
        <f t="shared" si="1286"/>
        <v>5</v>
      </c>
      <c r="R882">
        <f t="shared" si="1286"/>
        <v>5</v>
      </c>
      <c r="S882">
        <f t="shared" si="1286"/>
        <v>5</v>
      </c>
      <c r="T882">
        <f t="shared" si="1286"/>
        <v>5</v>
      </c>
      <c r="U882">
        <f t="shared" si="1286"/>
        <v>5</v>
      </c>
      <c r="V882">
        <f t="shared" si="1286"/>
        <v>5</v>
      </c>
      <c r="W882">
        <f t="shared" si="1286"/>
        <v>5</v>
      </c>
      <c r="X882">
        <f t="shared" si="1286"/>
        <v>5</v>
      </c>
      <c r="Y882">
        <f t="shared" si="1286"/>
        <v>5</v>
      </c>
      <c r="Z882">
        <f t="shared" si="1286"/>
        <v>5</v>
      </c>
      <c r="AA882">
        <f t="shared" si="1286"/>
        <v>5</v>
      </c>
      <c r="AB882">
        <f t="shared" si="1286"/>
        <v>5</v>
      </c>
      <c r="AC882">
        <f t="shared" si="1286"/>
        <v>5</v>
      </c>
      <c r="AD882">
        <f t="shared" si="1286"/>
        <v>5</v>
      </c>
      <c r="AE882">
        <f t="shared" si="1286"/>
        <v>5</v>
      </c>
      <c r="AF882">
        <f t="shared" si="1286"/>
        <v>5</v>
      </c>
      <c r="AG882">
        <f t="shared" si="1286"/>
        <v>5</v>
      </c>
      <c r="AH882">
        <f t="shared" ref="AH882:BH882" si="1287">INDEX(AH859:AH863,AH551,1)+AH551</f>
        <v>5</v>
      </c>
      <c r="AI882">
        <f t="shared" si="1287"/>
        <v>5</v>
      </c>
      <c r="AJ882">
        <f t="shared" si="1287"/>
        <v>5</v>
      </c>
      <c r="AK882">
        <f t="shared" si="1287"/>
        <v>5</v>
      </c>
      <c r="AL882">
        <f t="shared" si="1287"/>
        <v>5</v>
      </c>
      <c r="AM882">
        <f t="shared" si="1287"/>
        <v>5</v>
      </c>
      <c r="AN882">
        <f t="shared" si="1287"/>
        <v>5</v>
      </c>
      <c r="AO882">
        <f t="shared" si="1287"/>
        <v>5</v>
      </c>
      <c r="AP882">
        <f t="shared" si="1287"/>
        <v>5</v>
      </c>
      <c r="AQ882">
        <f t="shared" si="1287"/>
        <v>5</v>
      </c>
      <c r="AR882">
        <f t="shared" si="1287"/>
        <v>5</v>
      </c>
      <c r="AS882">
        <f t="shared" si="1287"/>
        <v>5</v>
      </c>
      <c r="AT882">
        <f t="shared" si="1287"/>
        <v>5</v>
      </c>
      <c r="AU882">
        <f t="shared" si="1287"/>
        <v>5</v>
      </c>
      <c r="AV882">
        <f t="shared" si="1287"/>
        <v>5</v>
      </c>
      <c r="AW882">
        <f t="shared" si="1287"/>
        <v>5</v>
      </c>
      <c r="AX882">
        <f t="shared" si="1287"/>
        <v>5</v>
      </c>
      <c r="AY882">
        <f t="shared" si="1287"/>
        <v>5</v>
      </c>
      <c r="AZ882">
        <f t="shared" si="1287"/>
        <v>5</v>
      </c>
      <c r="BA882">
        <f t="shared" si="1287"/>
        <v>5</v>
      </c>
      <c r="BB882">
        <f t="shared" si="1287"/>
        <v>5</v>
      </c>
      <c r="BC882">
        <f t="shared" si="1287"/>
        <v>5</v>
      </c>
      <c r="BD882">
        <f t="shared" si="1287"/>
        <v>5</v>
      </c>
      <c r="BE882">
        <f t="shared" si="1287"/>
        <v>5</v>
      </c>
      <c r="BF882">
        <f t="shared" si="1287"/>
        <v>5</v>
      </c>
      <c r="BG882">
        <f t="shared" si="1287"/>
        <v>5</v>
      </c>
      <c r="BH882">
        <f t="shared" si="1287"/>
        <v>5</v>
      </c>
    </row>
    <row r="883" spans="1:60" x14ac:dyDescent="0.25">
      <c r="A883" t="s">
        <v>822</v>
      </c>
      <c r="B883">
        <f t="shared" ref="B883:AG883" si="1288">(B878-25+(B881-B879)*(B880-B879)/(B882-B881)*RelentlessStrikes)/(B$90-RelentlessStrikes*(B882-B881)/(B880-B879))</f>
        <v>3.1125429968769298</v>
      </c>
      <c r="C883">
        <f t="shared" si="1288"/>
        <v>3.1124609992711756</v>
      </c>
      <c r="D883">
        <f t="shared" si="1288"/>
        <v>3.1125542892297275</v>
      </c>
      <c r="E883">
        <f t="shared" si="1288"/>
        <v>3.1123302603259595</v>
      </c>
      <c r="F883">
        <f t="shared" si="1288"/>
        <v>3.1125116692307957</v>
      </c>
      <c r="G883">
        <f t="shared" si="1288"/>
        <v>3.1126579026727406</v>
      </c>
      <c r="H883">
        <f t="shared" si="1288"/>
        <v>3.1127487221836927</v>
      </c>
      <c r="I883">
        <f t="shared" si="1288"/>
        <v>3.1124244216999566</v>
      </c>
      <c r="J883">
        <f t="shared" si="1288"/>
        <v>3.1125665452127449</v>
      </c>
      <c r="K883">
        <f t="shared" si="1288"/>
        <v>3.1125104890048787</v>
      </c>
      <c r="L883">
        <f t="shared" si="1288"/>
        <v>3.1134739828489311</v>
      </c>
      <c r="M883">
        <f t="shared" si="1288"/>
        <v>3.1125487367753264</v>
      </c>
      <c r="N883">
        <f t="shared" si="1288"/>
        <v>3.1001371082379223</v>
      </c>
      <c r="O883">
        <f t="shared" si="1288"/>
        <v>3.1125487367753264</v>
      </c>
      <c r="P883">
        <f t="shared" si="1288"/>
        <v>3.1244909848257998</v>
      </c>
      <c r="Q883">
        <f t="shared" si="1288"/>
        <v>3.1125487367753264</v>
      </c>
      <c r="R883">
        <f t="shared" si="1288"/>
        <v>3.1063281983609601</v>
      </c>
      <c r="S883">
        <f t="shared" si="1288"/>
        <v>3.1007379625606992</v>
      </c>
      <c r="T883">
        <f t="shared" si="1288"/>
        <v>3.1125487367753264</v>
      </c>
      <c r="U883">
        <f t="shared" si="1288"/>
        <v>3.1487691294238851</v>
      </c>
      <c r="V883">
        <f t="shared" si="1288"/>
        <v>3.1487691294238851</v>
      </c>
      <c r="W883">
        <f t="shared" si="1288"/>
        <v>3.1125487367753264</v>
      </c>
      <c r="X883">
        <f t="shared" si="1288"/>
        <v>3.1125487367753264</v>
      </c>
      <c r="Y883">
        <f t="shared" si="1288"/>
        <v>3.1125487367753264</v>
      </c>
      <c r="Z883">
        <f t="shared" si="1288"/>
        <v>3.1299854802121687</v>
      </c>
      <c r="AA883">
        <f t="shared" si="1288"/>
        <v>2.9163481071822339</v>
      </c>
      <c r="AB883">
        <f t="shared" si="1288"/>
        <v>3.1186289620840966</v>
      </c>
      <c r="AC883">
        <f t="shared" si="1288"/>
        <v>3.1125487367753264</v>
      </c>
      <c r="AD883">
        <f t="shared" si="1288"/>
        <v>3.1072906687084618</v>
      </c>
      <c r="AE883">
        <f t="shared" si="1288"/>
        <v>3.1233370564214433</v>
      </c>
      <c r="AF883">
        <f t="shared" si="1288"/>
        <v>3.091735747679393</v>
      </c>
      <c r="AG883">
        <f t="shared" si="1288"/>
        <v>3.1029637747471868</v>
      </c>
      <c r="AH883">
        <f t="shared" ref="AH883:BH883" si="1289">(AH878-25+(AH881-AH879)*(AH880-AH879)/(AH882-AH881)*RelentlessStrikes)/(AH$90-RelentlessStrikes*(AH882-AH881)/(AH880-AH879))</f>
        <v>3.1125487367753264</v>
      </c>
      <c r="AI883">
        <f t="shared" si="1289"/>
        <v>3.1078341401634662</v>
      </c>
      <c r="AJ883">
        <f t="shared" si="1289"/>
        <v>3.1125487367753264</v>
      </c>
      <c r="AK883">
        <f t="shared" si="1289"/>
        <v>3.1077735043949</v>
      </c>
      <c r="AL883">
        <f t="shared" si="1289"/>
        <v>3.1099614772693989</v>
      </c>
      <c r="AM883">
        <f t="shared" si="1289"/>
        <v>3.1072436896815701</v>
      </c>
      <c r="AN883">
        <f t="shared" si="1289"/>
        <v>3.1106250447589332</v>
      </c>
      <c r="AO883">
        <f t="shared" si="1289"/>
        <v>3.1087158277719098</v>
      </c>
      <c r="AP883">
        <f t="shared" si="1289"/>
        <v>3.1179792458872599</v>
      </c>
      <c r="AQ883">
        <f t="shared" si="1289"/>
        <v>3.1173547888382229</v>
      </c>
      <c r="AR883">
        <f t="shared" si="1289"/>
        <v>3.1286987680105414</v>
      </c>
      <c r="AS883">
        <f t="shared" si="1289"/>
        <v>3.1081318816577905</v>
      </c>
      <c r="AT883">
        <f t="shared" si="1289"/>
        <v>3.1125487367753264</v>
      </c>
      <c r="AU883">
        <f t="shared" si="1289"/>
        <v>3.0981930916187972</v>
      </c>
      <c r="AV883">
        <f t="shared" si="1289"/>
        <v>3.0962888568695028</v>
      </c>
      <c r="AW883">
        <f t="shared" si="1289"/>
        <v>3.1125487367753264</v>
      </c>
      <c r="AX883">
        <f t="shared" si="1289"/>
        <v>3.1125487367753264</v>
      </c>
      <c r="AY883">
        <f t="shared" si="1289"/>
        <v>3.1125487367753264</v>
      </c>
      <c r="AZ883">
        <f t="shared" si="1289"/>
        <v>3.1109801889346516</v>
      </c>
      <c r="BA883">
        <f t="shared" si="1289"/>
        <v>3.1107172150750451</v>
      </c>
      <c r="BB883">
        <f t="shared" si="1289"/>
        <v>3.1125487367753264</v>
      </c>
      <c r="BC883">
        <f t="shared" si="1289"/>
        <v>3.1179741217257764</v>
      </c>
      <c r="BD883">
        <f t="shared" si="1289"/>
        <v>3.1187374329038122</v>
      </c>
      <c r="BE883">
        <f t="shared" si="1289"/>
        <v>3.1125487367753264</v>
      </c>
      <c r="BF883">
        <f t="shared" si="1289"/>
        <v>3.1125487367753264</v>
      </c>
      <c r="BG883">
        <f t="shared" si="1289"/>
        <v>3.1125487367753264</v>
      </c>
      <c r="BH883">
        <f t="shared" si="1289"/>
        <v>3.1125487367753264</v>
      </c>
    </row>
    <row r="884" spans="1:60" x14ac:dyDescent="0.25">
      <c r="A884" t="s">
        <v>823</v>
      </c>
      <c r="B884">
        <f t="shared" ref="B884:AG884" si="1290">(B882-B881)*(B883-B879)/(B880-B879)+B881</f>
        <v>4.546508014421625</v>
      </c>
      <c r="C884">
        <f t="shared" si="1290"/>
        <v>4.5465778263949774</v>
      </c>
      <c r="D884">
        <f t="shared" si="1290"/>
        <v>4.5465193067744227</v>
      </c>
      <c r="E884">
        <f t="shared" si="1290"/>
        <v>4.5465457993027449</v>
      </c>
      <c r="F884">
        <f t="shared" si="1290"/>
        <v>4.5464766867754909</v>
      </c>
      <c r="G884">
        <f t="shared" si="1290"/>
        <v>4.5466229202174357</v>
      </c>
      <c r="H884">
        <f t="shared" si="1290"/>
        <v>4.5467137397283883</v>
      </c>
      <c r="I884">
        <f t="shared" si="1290"/>
        <v>4.5463894392446518</v>
      </c>
      <c r="J884">
        <f t="shared" si="1290"/>
        <v>4.5465315627574405</v>
      </c>
      <c r="K884">
        <f t="shared" si="1290"/>
        <v>4.5464755065495739</v>
      </c>
      <c r="L884">
        <f t="shared" si="1290"/>
        <v>4.5474390003936263</v>
      </c>
      <c r="M884">
        <f t="shared" si="1290"/>
        <v>4.5465137543200216</v>
      </c>
      <c r="N884">
        <f t="shared" si="1290"/>
        <v>4.534102125782618</v>
      </c>
      <c r="O884">
        <f t="shared" si="1290"/>
        <v>4.5465137543200216</v>
      </c>
      <c r="P884">
        <f t="shared" si="1290"/>
        <v>4.5584560023704954</v>
      </c>
      <c r="Q884">
        <f t="shared" si="1290"/>
        <v>4.5465137543200216</v>
      </c>
      <c r="R884">
        <f t="shared" si="1290"/>
        <v>4.5402932159056553</v>
      </c>
      <c r="S884">
        <f t="shared" si="1290"/>
        <v>4.5347029801053944</v>
      </c>
      <c r="T884">
        <f t="shared" si="1290"/>
        <v>4.5465137543200216</v>
      </c>
      <c r="U884">
        <f t="shared" si="1290"/>
        <v>4.5243627348834652</v>
      </c>
      <c r="V884">
        <f t="shared" si="1290"/>
        <v>4.5243627348834652</v>
      </c>
      <c r="W884">
        <f t="shared" si="1290"/>
        <v>4.5465137543200216</v>
      </c>
      <c r="X884">
        <f t="shared" si="1290"/>
        <v>4.5465137543200216</v>
      </c>
      <c r="Y884">
        <f t="shared" si="1290"/>
        <v>4.5465137543200216</v>
      </c>
      <c r="Z884">
        <f t="shared" si="1290"/>
        <v>4.5639504977568643</v>
      </c>
      <c r="AA884">
        <f t="shared" si="1290"/>
        <v>4.6473936735518224</v>
      </c>
      <c r="AB884">
        <f t="shared" si="1290"/>
        <v>4.5525939796287922</v>
      </c>
      <c r="AC884">
        <f t="shared" si="1290"/>
        <v>4.5465137543200216</v>
      </c>
      <c r="AD884">
        <f t="shared" si="1290"/>
        <v>4.541255686253157</v>
      </c>
      <c r="AE884">
        <f t="shared" si="1290"/>
        <v>4.557302073966139</v>
      </c>
      <c r="AF884">
        <f t="shared" si="1290"/>
        <v>4.5577754209204535</v>
      </c>
      <c r="AG884">
        <f t="shared" si="1290"/>
        <v>4.5517133175305098</v>
      </c>
      <c r="AH884">
        <f t="shared" ref="AH884:BH884" si="1291">(AH882-AH881)*(AH883-AH879)/(AH880-AH879)+AH881</f>
        <v>4.5465137543200216</v>
      </c>
      <c r="AI884">
        <f t="shared" si="1291"/>
        <v>4.5417991577081613</v>
      </c>
      <c r="AJ884">
        <f t="shared" si="1291"/>
        <v>4.5465137543200216</v>
      </c>
      <c r="AK884">
        <f t="shared" si="1291"/>
        <v>4.5417385219395952</v>
      </c>
      <c r="AL884">
        <f t="shared" si="1291"/>
        <v>4.5439264948140945</v>
      </c>
      <c r="AM884">
        <f t="shared" si="1291"/>
        <v>4.5517466871937797</v>
      </c>
      <c r="AN884">
        <f t="shared" si="1291"/>
        <v>4.5445900623036284</v>
      </c>
      <c r="AO884">
        <f t="shared" si="1291"/>
        <v>4.5503111874945805</v>
      </c>
      <c r="AP884">
        <f t="shared" si="1291"/>
        <v>4.5519442634319551</v>
      </c>
      <c r="AQ884">
        <f t="shared" si="1291"/>
        <v>4.5513198063829181</v>
      </c>
      <c r="AR884">
        <f t="shared" si="1291"/>
        <v>4.5626637855552366</v>
      </c>
      <c r="AS884">
        <f t="shared" si="1291"/>
        <v>4.5987660868612155</v>
      </c>
      <c r="AT884">
        <f t="shared" si="1291"/>
        <v>4.5465137543200216</v>
      </c>
      <c r="AU884">
        <f t="shared" si="1291"/>
        <v>4.5542928517586203</v>
      </c>
      <c r="AV884">
        <f t="shared" si="1291"/>
        <v>4.5553209138221877</v>
      </c>
      <c r="AW884">
        <f t="shared" si="1291"/>
        <v>4.5465137543200216</v>
      </c>
      <c r="AX884">
        <f t="shared" si="1291"/>
        <v>4.5465137543200216</v>
      </c>
      <c r="AY884">
        <f t="shared" si="1291"/>
        <v>4.5465137543200216</v>
      </c>
      <c r="AZ884">
        <f t="shared" si="1291"/>
        <v>4.5535447030641834</v>
      </c>
      <c r="BA884">
        <f t="shared" si="1291"/>
        <v>4.5547112824225158</v>
      </c>
      <c r="BB884">
        <f t="shared" si="1291"/>
        <v>4.5465137543200216</v>
      </c>
      <c r="BC884">
        <f t="shared" si="1291"/>
        <v>4.5519391392704716</v>
      </c>
      <c r="BD884">
        <f t="shared" si="1291"/>
        <v>4.5527024504485079</v>
      </c>
      <c r="BE884">
        <f t="shared" si="1291"/>
        <v>4.5465137543200216</v>
      </c>
      <c r="BF884">
        <f t="shared" si="1291"/>
        <v>4.5465137543200216</v>
      </c>
      <c r="BG884">
        <f t="shared" si="1291"/>
        <v>4.5465137543200216</v>
      </c>
      <c r="BH884">
        <f t="shared" si="1291"/>
        <v>4.5465137543200216</v>
      </c>
    </row>
    <row r="885" spans="1:60" x14ac:dyDescent="0.25">
      <c r="A885" s="44" t="s">
        <v>824</v>
      </c>
      <c r="B885">
        <f t="shared" ref="B885:AG885" si="1292">B$91+B$92*B884</f>
        <v>29.459286064897313</v>
      </c>
      <c r="C885">
        <f t="shared" si="1292"/>
        <v>29.4596002187774</v>
      </c>
      <c r="D885">
        <f t="shared" si="1292"/>
        <v>29.459336880484901</v>
      </c>
      <c r="E885">
        <f t="shared" si="1292"/>
        <v>29.459456096862354</v>
      </c>
      <c r="F885">
        <f t="shared" si="1292"/>
        <v>29.459145090489709</v>
      </c>
      <c r="G885">
        <f t="shared" si="1292"/>
        <v>29.459803140978462</v>
      </c>
      <c r="H885">
        <f t="shared" si="1292"/>
        <v>29.460211828777748</v>
      </c>
      <c r="I885">
        <f t="shared" si="1292"/>
        <v>29.458752476600932</v>
      </c>
      <c r="J885">
        <f t="shared" si="1292"/>
        <v>29.459392032408481</v>
      </c>
      <c r="K885">
        <f t="shared" si="1292"/>
        <v>29.459139779473084</v>
      </c>
      <c r="L885">
        <f t="shared" si="1292"/>
        <v>29.463475501771317</v>
      </c>
      <c r="M885">
        <f t="shared" si="1292"/>
        <v>29.459311894440098</v>
      </c>
      <c r="N885">
        <f t="shared" si="1292"/>
        <v>29.40345956602178</v>
      </c>
      <c r="O885">
        <f t="shared" si="1292"/>
        <v>29.459311894440098</v>
      </c>
      <c r="P885">
        <f t="shared" si="1292"/>
        <v>29.513052010667231</v>
      </c>
      <c r="Q885">
        <f t="shared" si="1292"/>
        <v>29.459311894440098</v>
      </c>
      <c r="R885">
        <f t="shared" si="1292"/>
        <v>29.431319471575449</v>
      </c>
      <c r="S885">
        <f t="shared" si="1292"/>
        <v>29.406163410474274</v>
      </c>
      <c r="T885">
        <f t="shared" si="1292"/>
        <v>29.459311894440098</v>
      </c>
      <c r="U885">
        <f t="shared" si="1292"/>
        <v>29.359632306975595</v>
      </c>
      <c r="V885">
        <f t="shared" si="1292"/>
        <v>29.359632306975595</v>
      </c>
      <c r="W885">
        <f t="shared" si="1292"/>
        <v>29.459311894440098</v>
      </c>
      <c r="X885">
        <f t="shared" si="1292"/>
        <v>29.459311894440098</v>
      </c>
      <c r="Y885">
        <f t="shared" si="1292"/>
        <v>29.459311894440098</v>
      </c>
      <c r="Z885">
        <f t="shared" si="1292"/>
        <v>29.537777239905889</v>
      </c>
      <c r="AA885">
        <f t="shared" si="1292"/>
        <v>29.913271530983202</v>
      </c>
      <c r="AB885">
        <f t="shared" si="1292"/>
        <v>29.486672908329567</v>
      </c>
      <c r="AC885">
        <f t="shared" si="1292"/>
        <v>29.459311894440098</v>
      </c>
      <c r="AD885">
        <f t="shared" si="1292"/>
        <v>29.435650588139207</v>
      </c>
      <c r="AE885">
        <f t="shared" si="1292"/>
        <v>29.507859332847627</v>
      </c>
      <c r="AF885">
        <f t="shared" si="1292"/>
        <v>29.509989394142039</v>
      </c>
      <c r="AG885">
        <f t="shared" si="1292"/>
        <v>29.482709928887296</v>
      </c>
      <c r="AH885">
        <f t="shared" ref="AH885:BH885" si="1293">AH$91+AH$92*AH884</f>
        <v>29.459311894440098</v>
      </c>
      <c r="AI885">
        <f t="shared" si="1293"/>
        <v>29.438096209686726</v>
      </c>
      <c r="AJ885">
        <f t="shared" si="1293"/>
        <v>29.459311894440098</v>
      </c>
      <c r="AK885">
        <f t="shared" si="1293"/>
        <v>29.437823348728177</v>
      </c>
      <c r="AL885">
        <f t="shared" si="1293"/>
        <v>29.447669226663425</v>
      </c>
      <c r="AM885">
        <f t="shared" si="1293"/>
        <v>29.482860092372007</v>
      </c>
      <c r="AN885">
        <f t="shared" si="1293"/>
        <v>29.450655280366327</v>
      </c>
      <c r="AO885">
        <f t="shared" si="1293"/>
        <v>29.476400343725611</v>
      </c>
      <c r="AP885">
        <f t="shared" si="1293"/>
        <v>29.483749185443799</v>
      </c>
      <c r="AQ885">
        <f t="shared" si="1293"/>
        <v>29.480939128723133</v>
      </c>
      <c r="AR885">
        <f t="shared" si="1293"/>
        <v>29.531987034998565</v>
      </c>
      <c r="AS885">
        <f t="shared" si="1293"/>
        <v>29.694447390875471</v>
      </c>
      <c r="AT885">
        <f t="shared" si="1293"/>
        <v>29.459311894440098</v>
      </c>
      <c r="AU885">
        <f t="shared" si="1293"/>
        <v>29.49431783291379</v>
      </c>
      <c r="AV885">
        <f t="shared" si="1293"/>
        <v>29.498944112199844</v>
      </c>
      <c r="AW885">
        <f t="shared" si="1293"/>
        <v>29.459311894440098</v>
      </c>
      <c r="AX885">
        <f t="shared" si="1293"/>
        <v>29.459311894440098</v>
      </c>
      <c r="AY885">
        <f t="shared" si="1293"/>
        <v>29.459311894440098</v>
      </c>
      <c r="AZ885">
        <f t="shared" si="1293"/>
        <v>29.490951163788825</v>
      </c>
      <c r="BA885">
        <f t="shared" si="1293"/>
        <v>29.496200770901321</v>
      </c>
      <c r="BB885">
        <f t="shared" si="1293"/>
        <v>29.459311894440098</v>
      </c>
      <c r="BC885">
        <f t="shared" si="1293"/>
        <v>29.483726126717123</v>
      </c>
      <c r="BD885">
        <f t="shared" si="1293"/>
        <v>29.487161027018285</v>
      </c>
      <c r="BE885">
        <f t="shared" si="1293"/>
        <v>29.459311894440098</v>
      </c>
      <c r="BF885">
        <f t="shared" si="1293"/>
        <v>29.459311894440098</v>
      </c>
      <c r="BG885">
        <f t="shared" si="1293"/>
        <v>29.459311894440098</v>
      </c>
      <c r="BH885">
        <f t="shared" si="1293"/>
        <v>29.459311894440098</v>
      </c>
    </row>
    <row r="886" spans="1:60" x14ac:dyDescent="0.25">
      <c r="A886" t="s">
        <v>825</v>
      </c>
      <c r="B886">
        <f t="shared" ref="B886:AG886" si="1294">MAX(0,B874-B876-SnDParam)</f>
        <v>0.10570071926968794</v>
      </c>
      <c r="C886">
        <f t="shared" si="1294"/>
        <v>0.10570071926968794</v>
      </c>
      <c r="D886">
        <f t="shared" si="1294"/>
        <v>0.10570071926968794</v>
      </c>
      <c r="E886">
        <f t="shared" si="1294"/>
        <v>0.10570071926968794</v>
      </c>
      <c r="F886">
        <f t="shared" si="1294"/>
        <v>0.10575798676832093</v>
      </c>
      <c r="G886">
        <f t="shared" si="1294"/>
        <v>0.10575798676832093</v>
      </c>
      <c r="H886">
        <f t="shared" si="1294"/>
        <v>0.10640476945128441</v>
      </c>
      <c r="I886">
        <f t="shared" si="1294"/>
        <v>0.10575798676832093</v>
      </c>
      <c r="J886">
        <f t="shared" si="1294"/>
        <v>0.1056576741948998</v>
      </c>
      <c r="K886">
        <f t="shared" si="1294"/>
        <v>0.10570071926968794</v>
      </c>
      <c r="L886">
        <f t="shared" si="1294"/>
        <v>0.10570071926968794</v>
      </c>
      <c r="M886">
        <f t="shared" si="1294"/>
        <v>0.10570071926968794</v>
      </c>
      <c r="N886">
        <f t="shared" si="1294"/>
        <v>0.10570071926968794</v>
      </c>
      <c r="O886">
        <f t="shared" si="1294"/>
        <v>0.10570071926968794</v>
      </c>
      <c r="P886">
        <f t="shared" si="1294"/>
        <v>0.10570071926968794</v>
      </c>
      <c r="Q886">
        <f t="shared" si="1294"/>
        <v>0.10570071926968794</v>
      </c>
      <c r="R886">
        <f t="shared" si="1294"/>
        <v>0.11744373453485579</v>
      </c>
      <c r="S886">
        <f t="shared" si="1294"/>
        <v>0.12809883569845937</v>
      </c>
      <c r="T886">
        <f t="shared" si="1294"/>
        <v>0.10570071926968794</v>
      </c>
      <c r="U886">
        <f t="shared" si="1294"/>
        <v>0.10570071926968794</v>
      </c>
      <c r="V886">
        <f t="shared" si="1294"/>
        <v>0.10570071926968794</v>
      </c>
      <c r="W886">
        <f t="shared" si="1294"/>
        <v>0.10570071926968794</v>
      </c>
      <c r="X886">
        <f t="shared" si="1294"/>
        <v>0.10570071926968794</v>
      </c>
      <c r="Y886">
        <f t="shared" si="1294"/>
        <v>0.10570071926968794</v>
      </c>
      <c r="Z886">
        <f t="shared" si="1294"/>
        <v>7.1643826464232063E-2</v>
      </c>
      <c r="AA886">
        <f t="shared" si="1294"/>
        <v>0.10570071926968794</v>
      </c>
      <c r="AB886">
        <f t="shared" si="1294"/>
        <v>9.3713626907746317E-2</v>
      </c>
      <c r="AC886">
        <f t="shared" si="1294"/>
        <v>0.10570071926968794</v>
      </c>
      <c r="AD886">
        <f t="shared" si="1294"/>
        <v>0.10570071926968794</v>
      </c>
      <c r="AE886">
        <f t="shared" si="1294"/>
        <v>9.9179595195101555E-2</v>
      </c>
      <c r="AF886">
        <f t="shared" si="1294"/>
        <v>0.10570071926968971</v>
      </c>
      <c r="AG886">
        <f t="shared" si="1294"/>
        <v>0.10570071926968794</v>
      </c>
      <c r="AH886">
        <f t="shared" ref="AH886:BH886" si="1295">MAX(0,AH874-AH876-SnDParam)</f>
        <v>0.10570071926968794</v>
      </c>
      <c r="AI886">
        <f t="shared" si="1295"/>
        <v>0.10570071926968794</v>
      </c>
      <c r="AJ886">
        <f t="shared" si="1295"/>
        <v>0.10570071926968794</v>
      </c>
      <c r="AK886">
        <f t="shared" si="1295"/>
        <v>0.10570071926968794</v>
      </c>
      <c r="AL886">
        <f t="shared" si="1295"/>
        <v>0.10570071926968794</v>
      </c>
      <c r="AM886">
        <f t="shared" si="1295"/>
        <v>0.10495258832752263</v>
      </c>
      <c r="AN886">
        <f t="shared" si="1295"/>
        <v>0.10570071926968794</v>
      </c>
      <c r="AO886">
        <f t="shared" si="1295"/>
        <v>0.10515923342472888</v>
      </c>
      <c r="AP886">
        <f t="shared" si="1295"/>
        <v>0.10570071926968794</v>
      </c>
      <c r="AQ886">
        <f t="shared" si="1295"/>
        <v>0.10278752524210866</v>
      </c>
      <c r="AR886">
        <f t="shared" si="1295"/>
        <v>9.5968496401297898E-2</v>
      </c>
      <c r="AS886">
        <f t="shared" si="1295"/>
        <v>0.10570071926968794</v>
      </c>
      <c r="AT886">
        <f t="shared" si="1295"/>
        <v>0.10570071926968794</v>
      </c>
      <c r="AU886">
        <f t="shared" si="1295"/>
        <v>0.10570071926968971</v>
      </c>
      <c r="AV886">
        <f t="shared" si="1295"/>
        <v>0.10570071926968794</v>
      </c>
      <c r="AW886">
        <f t="shared" si="1295"/>
        <v>0.10570071926968794</v>
      </c>
      <c r="AX886">
        <f t="shared" si="1295"/>
        <v>0.10570071926968794</v>
      </c>
      <c r="AY886">
        <f t="shared" si="1295"/>
        <v>0.10570071926968794</v>
      </c>
      <c r="AZ886">
        <f t="shared" si="1295"/>
        <v>0.10326669855797199</v>
      </c>
      <c r="BA886">
        <f t="shared" si="1295"/>
        <v>0.10286292905900574</v>
      </c>
      <c r="BB886">
        <f t="shared" si="1295"/>
        <v>0.10570071926968794</v>
      </c>
      <c r="BC886">
        <f t="shared" si="1295"/>
        <v>9.5344576006144877E-2</v>
      </c>
      <c r="BD886">
        <f t="shared" si="1295"/>
        <v>9.3893965452615191E-2</v>
      </c>
      <c r="BE886">
        <f t="shared" si="1295"/>
        <v>0.10570071926968794</v>
      </c>
      <c r="BF886">
        <f t="shared" si="1295"/>
        <v>0.10570071926968794</v>
      </c>
      <c r="BG886">
        <f t="shared" si="1295"/>
        <v>0.10570071926968794</v>
      </c>
      <c r="BH886">
        <f t="shared" si="1295"/>
        <v>0.10570071926968794</v>
      </c>
    </row>
    <row r="887" spans="1:60" x14ac:dyDescent="0.25">
      <c r="A887" t="s">
        <v>826</v>
      </c>
      <c r="B887">
        <f t="shared" ref="B887:AG887" si="1296">MAX(0,B562-B560-SnDParam)</f>
        <v>3.3837477171339865</v>
      </c>
      <c r="C887">
        <f t="shared" si="1296"/>
        <v>3.383834904779528</v>
      </c>
      <c r="D887">
        <f t="shared" si="1296"/>
        <v>3.3838079402920123</v>
      </c>
      <c r="E887">
        <f t="shared" si="1296"/>
        <v>3.3834786914209456</v>
      </c>
      <c r="F887">
        <f t="shared" si="1296"/>
        <v>3.3839107101600536</v>
      </c>
      <c r="G887">
        <f t="shared" si="1296"/>
        <v>3.3846906918479851</v>
      </c>
      <c r="H887">
        <f t="shared" si="1296"/>
        <v>3.3855533421627597</v>
      </c>
      <c r="I887">
        <f t="shared" si="1296"/>
        <v>3.3837391247497113</v>
      </c>
      <c r="J887">
        <f t="shared" si="1296"/>
        <v>3.3836251916040037</v>
      </c>
      <c r="K887">
        <f t="shared" si="1296"/>
        <v>3.3835743537990544</v>
      </c>
      <c r="L887">
        <f t="shared" si="1296"/>
        <v>3.3887152446254412</v>
      </c>
      <c r="M887">
        <f t="shared" si="1296"/>
        <v>3.3837783284483303</v>
      </c>
      <c r="N887">
        <f t="shared" si="1296"/>
        <v>3.3180281667558846</v>
      </c>
      <c r="O887">
        <f t="shared" si="1296"/>
        <v>3.3837783284483303</v>
      </c>
      <c r="P887">
        <f t="shared" si="1296"/>
        <v>3.44788785511171</v>
      </c>
      <c r="Q887">
        <f t="shared" si="1296"/>
        <v>3.3837783284483303</v>
      </c>
      <c r="R887">
        <f t="shared" si="1296"/>
        <v>3.4177639161311797</v>
      </c>
      <c r="S887">
        <f t="shared" si="1296"/>
        <v>3.4479935755539168</v>
      </c>
      <c r="T887">
        <f t="shared" si="1296"/>
        <v>3.3837783284483303</v>
      </c>
      <c r="U887">
        <f t="shared" si="1296"/>
        <v>3.3760038221257753</v>
      </c>
      <c r="V887">
        <f t="shared" si="1296"/>
        <v>3.3760038221257753</v>
      </c>
      <c r="W887">
        <f t="shared" si="1296"/>
        <v>3.3837783284483303</v>
      </c>
      <c r="X887">
        <f t="shared" si="1296"/>
        <v>3.3837783284483303</v>
      </c>
      <c r="Y887">
        <f t="shared" si="1296"/>
        <v>3.3837783284483303</v>
      </c>
      <c r="Z887">
        <f t="shared" si="1296"/>
        <v>3.2785511671188035</v>
      </c>
      <c r="AA887">
        <f t="shared" si="1296"/>
        <v>3.3802858441253729</v>
      </c>
      <c r="AB887">
        <f t="shared" si="1296"/>
        <v>3.3474679508706586</v>
      </c>
      <c r="AC887">
        <f t="shared" si="1296"/>
        <v>3.3837783284483303</v>
      </c>
      <c r="AD887">
        <f t="shared" si="1296"/>
        <v>3.3558165398804656</v>
      </c>
      <c r="AE887">
        <f t="shared" si="1296"/>
        <v>3.3837783284483303</v>
      </c>
      <c r="AF887">
        <f t="shared" si="1296"/>
        <v>3.3837783284483303</v>
      </c>
      <c r="AG887">
        <f t="shared" si="1296"/>
        <v>3.3837783284483303</v>
      </c>
      <c r="AH887">
        <f t="shared" ref="AH887:BH887" si="1297">MAX(0,AH562-AH560-SnDParam)</f>
        <v>3.3837783284483303</v>
      </c>
      <c r="AI887">
        <f t="shared" si="1297"/>
        <v>3.3586992832248272</v>
      </c>
      <c r="AJ887">
        <f t="shared" si="1297"/>
        <v>3.3837783284483303</v>
      </c>
      <c r="AK887">
        <f t="shared" si="1297"/>
        <v>3.35837756823463</v>
      </c>
      <c r="AL887">
        <f t="shared" si="1297"/>
        <v>3.3699996534368104</v>
      </c>
      <c r="AM887">
        <f t="shared" si="1297"/>
        <v>3.3875468520168281</v>
      </c>
      <c r="AN887">
        <f t="shared" si="1297"/>
        <v>3.3735298441696129</v>
      </c>
      <c r="AO887">
        <f t="shared" si="1297"/>
        <v>3.3865981375871552</v>
      </c>
      <c r="AP887">
        <f t="shared" si="1297"/>
        <v>3.4128260452528636</v>
      </c>
      <c r="AQ887">
        <f t="shared" si="1297"/>
        <v>3.3837783284483303</v>
      </c>
      <c r="AR887">
        <f t="shared" si="1297"/>
        <v>3.3838291318223677</v>
      </c>
      <c r="AS887">
        <f t="shared" si="1297"/>
        <v>3.5626784197820021</v>
      </c>
      <c r="AT887">
        <f t="shared" si="1297"/>
        <v>3.3837783284483303</v>
      </c>
      <c r="AU887">
        <f t="shared" si="1297"/>
        <v>3.3837783284483303</v>
      </c>
      <c r="AV887">
        <f t="shared" si="1297"/>
        <v>3.3837783284483303</v>
      </c>
      <c r="AW887">
        <f t="shared" si="1297"/>
        <v>3.3837783284483303</v>
      </c>
      <c r="AX887">
        <f t="shared" si="1297"/>
        <v>3.3837783284483303</v>
      </c>
      <c r="AY887">
        <f t="shared" si="1297"/>
        <v>3.3837783284483303</v>
      </c>
      <c r="AZ887">
        <f t="shared" si="1297"/>
        <v>3.3837783284483303</v>
      </c>
      <c r="BA887">
        <f t="shared" si="1297"/>
        <v>3.3837783284483303</v>
      </c>
      <c r="BB887">
        <f t="shared" si="1297"/>
        <v>3.3837783284483303</v>
      </c>
      <c r="BC887">
        <f t="shared" si="1297"/>
        <v>3.3533819351309857</v>
      </c>
      <c r="BD887">
        <f t="shared" si="1297"/>
        <v>3.3490746975872909</v>
      </c>
      <c r="BE887">
        <f t="shared" si="1297"/>
        <v>3.3837783284483303</v>
      </c>
      <c r="BF887">
        <f t="shared" si="1297"/>
        <v>3.3837783284483303</v>
      </c>
      <c r="BG887">
        <f t="shared" si="1297"/>
        <v>3.3837783284483303</v>
      </c>
      <c r="BH887">
        <f t="shared" si="1297"/>
        <v>3.3837783284483303</v>
      </c>
    </row>
    <row r="888" spans="1:60" x14ac:dyDescent="0.25">
      <c r="A888" t="s">
        <v>827</v>
      </c>
      <c r="B888">
        <f t="shared" ref="B888:AG888" si="1298">SnDParam+0.5*(B886*B886+B887*B887)/B874</f>
        <v>1.0325829489788796</v>
      </c>
      <c r="C888">
        <f t="shared" si="1298"/>
        <v>1.0326285753155839</v>
      </c>
      <c r="D888">
        <f t="shared" si="1298"/>
        <v>1.0326018882425914</v>
      </c>
      <c r="E888">
        <f t="shared" si="1298"/>
        <v>1.0325283888597396</v>
      </c>
      <c r="F888">
        <f t="shared" si="1298"/>
        <v>1.0325844167734406</v>
      </c>
      <c r="G888">
        <f t="shared" si="1298"/>
        <v>1.0328297238157256</v>
      </c>
      <c r="H888">
        <f t="shared" si="1298"/>
        <v>1.0330460541132891</v>
      </c>
      <c r="I888">
        <f t="shared" si="1298"/>
        <v>1.0325011109751847</v>
      </c>
      <c r="J888">
        <f t="shared" si="1298"/>
        <v>1.0325818436014005</v>
      </c>
      <c r="K888">
        <f t="shared" si="1298"/>
        <v>1.0325284307387519</v>
      </c>
      <c r="L888">
        <f t="shared" si="1298"/>
        <v>1.0341462933248806</v>
      </c>
      <c r="M888">
        <f t="shared" si="1298"/>
        <v>1.0325925757277443</v>
      </c>
      <c r="N888">
        <f t="shared" si="1298"/>
        <v>1.0121160421112601</v>
      </c>
      <c r="O888">
        <f t="shared" si="1298"/>
        <v>1.0325925757277443</v>
      </c>
      <c r="P888">
        <f t="shared" si="1298"/>
        <v>1.0529450370023037</v>
      </c>
      <c r="Q888">
        <f t="shared" si="1298"/>
        <v>1.0325925757277443</v>
      </c>
      <c r="R888">
        <f t="shared" si="1298"/>
        <v>1.0331201074512339</v>
      </c>
      <c r="S888">
        <f t="shared" si="1298"/>
        <v>1.03349425577168</v>
      </c>
      <c r="T888">
        <f t="shared" si="1298"/>
        <v>1.0325925757277443</v>
      </c>
      <c r="U888">
        <f t="shared" si="1298"/>
        <v>1.0232727069556442</v>
      </c>
      <c r="V888">
        <f t="shared" si="1298"/>
        <v>1.0232727069556442</v>
      </c>
      <c r="W888">
        <f t="shared" si="1298"/>
        <v>1.0325925757277443</v>
      </c>
      <c r="X888">
        <f t="shared" si="1298"/>
        <v>1.0325925757277443</v>
      </c>
      <c r="Y888">
        <f t="shared" si="1298"/>
        <v>1.0325925757277443</v>
      </c>
      <c r="Z888">
        <f t="shared" si="1298"/>
        <v>1.0295068330255175</v>
      </c>
      <c r="AA888">
        <f t="shared" si="1298"/>
        <v>1.0695977306810742</v>
      </c>
      <c r="AB888">
        <f t="shared" si="1298"/>
        <v>1.0316452015415312</v>
      </c>
      <c r="AC888">
        <f t="shared" si="1298"/>
        <v>1.0325925757277443</v>
      </c>
      <c r="AD888">
        <f t="shared" si="1298"/>
        <v>1.0238353515410616</v>
      </c>
      <c r="AE888">
        <f t="shared" si="1298"/>
        <v>1.0383262439669869</v>
      </c>
      <c r="AF888">
        <f t="shared" si="1298"/>
        <v>1.0364671226111057</v>
      </c>
      <c r="AG888">
        <f t="shared" si="1298"/>
        <v>1.0343715370526541</v>
      </c>
      <c r="AH888">
        <f t="shared" ref="AH888:BH888" si="1299">SnDParam+0.5*(AH886*AH886+AH887*AH887)/AH874</f>
        <v>1.0325925757277443</v>
      </c>
      <c r="AI888">
        <f t="shared" si="1299"/>
        <v>1.0247348251163428</v>
      </c>
      <c r="AJ888">
        <f t="shared" si="1299"/>
        <v>1.0325925757277443</v>
      </c>
      <c r="AK888">
        <f t="shared" si="1299"/>
        <v>1.0246344053182563</v>
      </c>
      <c r="AL888">
        <f t="shared" si="1299"/>
        <v>1.028268214486197</v>
      </c>
      <c r="AM888">
        <f t="shared" si="1299"/>
        <v>1.035702307617794</v>
      </c>
      <c r="AN888">
        <f t="shared" si="1299"/>
        <v>1.0293744641749787</v>
      </c>
      <c r="AO888">
        <f t="shared" si="1299"/>
        <v>1.0348707555669314</v>
      </c>
      <c r="AP888">
        <f t="shared" si="1299"/>
        <v>1.0417668500500132</v>
      </c>
      <c r="AQ888">
        <f t="shared" si="1299"/>
        <v>1.035138166244306</v>
      </c>
      <c r="AR888">
        <f t="shared" si="1299"/>
        <v>1.0412134070860017</v>
      </c>
      <c r="AS888">
        <f t="shared" si="1299"/>
        <v>1.0979715276209552</v>
      </c>
      <c r="AT888">
        <f t="shared" si="1299"/>
        <v>1.0325925757277443</v>
      </c>
      <c r="AU888">
        <f t="shared" si="1299"/>
        <v>1.0352603887427272</v>
      </c>
      <c r="AV888">
        <f t="shared" si="1299"/>
        <v>1.0356158130465727</v>
      </c>
      <c r="AW888">
        <f t="shared" si="1299"/>
        <v>1.0325925757277443</v>
      </c>
      <c r="AX888">
        <f t="shared" si="1299"/>
        <v>1.0325925757277443</v>
      </c>
      <c r="AY888">
        <f t="shared" si="1299"/>
        <v>1.0325925757277443</v>
      </c>
      <c r="AZ888">
        <f t="shared" si="1299"/>
        <v>1.0357551353068428</v>
      </c>
      <c r="BA888">
        <f t="shared" si="1299"/>
        <v>1.0362830282884357</v>
      </c>
      <c r="BB888">
        <f t="shared" si="1299"/>
        <v>1.0325925757277443</v>
      </c>
      <c r="BC888">
        <f t="shared" si="1299"/>
        <v>1.0320768944246737</v>
      </c>
      <c r="BD888">
        <f t="shared" si="1299"/>
        <v>1.0319953037330385</v>
      </c>
      <c r="BE888">
        <f t="shared" si="1299"/>
        <v>1.0325925757277443</v>
      </c>
      <c r="BF888">
        <f t="shared" si="1299"/>
        <v>1.0325925757277443</v>
      </c>
      <c r="BG888">
        <f t="shared" si="1299"/>
        <v>1.0325925757277443</v>
      </c>
      <c r="BH888">
        <f t="shared" si="1299"/>
        <v>1.0325925757277443</v>
      </c>
    </row>
    <row r="889" spans="1:60" x14ac:dyDescent="0.25">
      <c r="A889" t="s">
        <v>828</v>
      </c>
      <c r="B889">
        <f t="shared" ref="B889:AG889" si="1300">B885-B888</f>
        <v>28.426703115918432</v>
      </c>
      <c r="C889">
        <f t="shared" si="1300"/>
        <v>28.426971643461815</v>
      </c>
      <c r="D889">
        <f t="shared" si="1300"/>
        <v>28.426734992242309</v>
      </c>
      <c r="E889">
        <f t="shared" si="1300"/>
        <v>28.426927708002616</v>
      </c>
      <c r="F889">
        <f t="shared" si="1300"/>
        <v>28.426560673716267</v>
      </c>
      <c r="G889">
        <f t="shared" si="1300"/>
        <v>28.426973417162735</v>
      </c>
      <c r="H889">
        <f t="shared" si="1300"/>
        <v>28.427165774664459</v>
      </c>
      <c r="I889">
        <f t="shared" si="1300"/>
        <v>28.426251365625745</v>
      </c>
      <c r="J889">
        <f t="shared" si="1300"/>
        <v>28.426810188807082</v>
      </c>
      <c r="K889">
        <f t="shared" si="1300"/>
        <v>28.426611348734333</v>
      </c>
      <c r="L889">
        <f t="shared" si="1300"/>
        <v>28.429329208446436</v>
      </c>
      <c r="M889">
        <f t="shared" si="1300"/>
        <v>28.426719318712355</v>
      </c>
      <c r="N889">
        <f t="shared" si="1300"/>
        <v>28.391343523910521</v>
      </c>
      <c r="O889">
        <f t="shared" si="1300"/>
        <v>28.426719318712355</v>
      </c>
      <c r="P889">
        <f t="shared" si="1300"/>
        <v>28.460106973664928</v>
      </c>
      <c r="Q889">
        <f t="shared" si="1300"/>
        <v>28.426719318712355</v>
      </c>
      <c r="R889">
        <f t="shared" si="1300"/>
        <v>28.398199364124217</v>
      </c>
      <c r="S889">
        <f t="shared" si="1300"/>
        <v>28.372669154702596</v>
      </c>
      <c r="T889">
        <f t="shared" si="1300"/>
        <v>28.426719318712355</v>
      </c>
      <c r="U889">
        <f t="shared" si="1300"/>
        <v>28.33635960001995</v>
      </c>
      <c r="V889">
        <f t="shared" si="1300"/>
        <v>28.33635960001995</v>
      </c>
      <c r="W889">
        <f t="shared" si="1300"/>
        <v>28.426719318712355</v>
      </c>
      <c r="X889">
        <f t="shared" si="1300"/>
        <v>28.426719318712355</v>
      </c>
      <c r="Y889">
        <f t="shared" si="1300"/>
        <v>28.426719318712355</v>
      </c>
      <c r="Z889">
        <f t="shared" si="1300"/>
        <v>28.508270406880371</v>
      </c>
      <c r="AA889">
        <f t="shared" si="1300"/>
        <v>28.843673800302128</v>
      </c>
      <c r="AB889">
        <f t="shared" si="1300"/>
        <v>28.455027706788037</v>
      </c>
      <c r="AC889">
        <f t="shared" si="1300"/>
        <v>28.426719318712355</v>
      </c>
      <c r="AD889">
        <f t="shared" si="1300"/>
        <v>28.411815236598144</v>
      </c>
      <c r="AE889">
        <f t="shared" si="1300"/>
        <v>28.469533088880638</v>
      </c>
      <c r="AF889">
        <f t="shared" si="1300"/>
        <v>28.473522271530932</v>
      </c>
      <c r="AG889">
        <f t="shared" si="1300"/>
        <v>28.448338391834643</v>
      </c>
      <c r="AH889">
        <f t="shared" ref="AH889:BH889" si="1301">AH885-AH888</f>
        <v>28.426719318712355</v>
      </c>
      <c r="AI889">
        <f t="shared" si="1301"/>
        <v>28.413361384570383</v>
      </c>
      <c r="AJ889">
        <f t="shared" si="1301"/>
        <v>28.426719318712355</v>
      </c>
      <c r="AK889">
        <f t="shared" si="1301"/>
        <v>28.413188943409921</v>
      </c>
      <c r="AL889">
        <f t="shared" si="1301"/>
        <v>28.419401012177229</v>
      </c>
      <c r="AM889">
        <f t="shared" si="1301"/>
        <v>28.447157784754214</v>
      </c>
      <c r="AN889">
        <f t="shared" si="1301"/>
        <v>28.421280816191349</v>
      </c>
      <c r="AO889">
        <f t="shared" si="1301"/>
        <v>28.44152958815868</v>
      </c>
      <c r="AP889">
        <f t="shared" si="1301"/>
        <v>28.441982335393785</v>
      </c>
      <c r="AQ889">
        <f t="shared" si="1301"/>
        <v>28.445800962478828</v>
      </c>
      <c r="AR889">
        <f t="shared" si="1301"/>
        <v>28.490773627912564</v>
      </c>
      <c r="AS889">
        <f t="shared" si="1301"/>
        <v>28.596475863254515</v>
      </c>
      <c r="AT889">
        <f t="shared" si="1301"/>
        <v>28.426719318712355</v>
      </c>
      <c r="AU889">
        <f t="shared" si="1301"/>
        <v>28.459057444171062</v>
      </c>
      <c r="AV889">
        <f t="shared" si="1301"/>
        <v>28.463328299153272</v>
      </c>
      <c r="AW889">
        <f t="shared" si="1301"/>
        <v>28.426719318712355</v>
      </c>
      <c r="AX889">
        <f t="shared" si="1301"/>
        <v>28.426719318712355</v>
      </c>
      <c r="AY889">
        <f t="shared" si="1301"/>
        <v>28.426719318712355</v>
      </c>
      <c r="AZ889">
        <f t="shared" si="1301"/>
        <v>28.455196028481982</v>
      </c>
      <c r="BA889">
        <f t="shared" si="1301"/>
        <v>28.459917742612888</v>
      </c>
      <c r="BB889">
        <f t="shared" si="1301"/>
        <v>28.426719318712355</v>
      </c>
      <c r="BC889">
        <f t="shared" si="1301"/>
        <v>28.45164923229245</v>
      </c>
      <c r="BD889">
        <f t="shared" si="1301"/>
        <v>28.455165723285248</v>
      </c>
      <c r="BE889">
        <f t="shared" si="1301"/>
        <v>28.426719318712355</v>
      </c>
      <c r="BF889">
        <f t="shared" si="1301"/>
        <v>28.426719318712355</v>
      </c>
      <c r="BG889">
        <f t="shared" si="1301"/>
        <v>28.426719318712355</v>
      </c>
      <c r="BH889">
        <f t="shared" si="1301"/>
        <v>28.426719318712355</v>
      </c>
    </row>
    <row r="890" spans="1:60" x14ac:dyDescent="0.25">
      <c r="A890" t="s">
        <v>829</v>
      </c>
      <c r="B890">
        <f t="shared" ref="B890:AG890" si="1302">(B889*B842-B878)/B873</f>
        <v>1.8003549329855557</v>
      </c>
      <c r="C890">
        <f t="shared" si="1302"/>
        <v>1.8004598990786105</v>
      </c>
      <c r="D890">
        <f t="shared" si="1302"/>
        <v>1.8003553528073963</v>
      </c>
      <c r="E890">
        <f t="shared" si="1302"/>
        <v>1.8005252775124012</v>
      </c>
      <c r="F890">
        <f t="shared" si="1302"/>
        <v>1.8000989839611601</v>
      </c>
      <c r="G890">
        <f t="shared" si="1302"/>
        <v>1.8001044124896812</v>
      </c>
      <c r="H890">
        <f t="shared" si="1302"/>
        <v>1.7998463478065143</v>
      </c>
      <c r="I890">
        <f t="shared" si="1302"/>
        <v>1.7999425758406407</v>
      </c>
      <c r="J890">
        <f t="shared" si="1302"/>
        <v>1.8005473500066955</v>
      </c>
      <c r="K890">
        <f t="shared" si="1302"/>
        <v>1.8003537241270464</v>
      </c>
      <c r="L890">
        <f t="shared" si="1302"/>
        <v>1.8003893665882131</v>
      </c>
      <c r="M890">
        <f t="shared" si="1302"/>
        <v>1.8003551463874539</v>
      </c>
      <c r="N890">
        <f t="shared" si="1302"/>
        <v>1.7998621178020231</v>
      </c>
      <c r="O890">
        <f t="shared" si="1302"/>
        <v>1.8003551463874539</v>
      </c>
      <c r="P890">
        <f t="shared" si="1302"/>
        <v>1.8007690910470873</v>
      </c>
      <c r="Q890">
        <f t="shared" si="1302"/>
        <v>1.8003551463874539</v>
      </c>
      <c r="R890">
        <f t="shared" si="1302"/>
        <v>1.7489090362721875</v>
      </c>
      <c r="S890">
        <f t="shared" si="1302"/>
        <v>1.7039579995772511</v>
      </c>
      <c r="T890">
        <f t="shared" si="1302"/>
        <v>1.8003551463874539</v>
      </c>
      <c r="U890">
        <f t="shared" si="1302"/>
        <v>1.7606598666826112</v>
      </c>
      <c r="V890">
        <f t="shared" si="1302"/>
        <v>1.7606598666826112</v>
      </c>
      <c r="W890">
        <f t="shared" si="1302"/>
        <v>1.8003551463874539</v>
      </c>
      <c r="X890">
        <f t="shared" si="1302"/>
        <v>1.8003551463874539</v>
      </c>
      <c r="Y890">
        <f t="shared" si="1302"/>
        <v>1.8003551463874539</v>
      </c>
      <c r="Z890">
        <f t="shared" si="1302"/>
        <v>1.961859415932437</v>
      </c>
      <c r="AA890">
        <f t="shared" si="1302"/>
        <v>2.0182984311194465</v>
      </c>
      <c r="AB890">
        <f t="shared" si="1302"/>
        <v>1.8550111341972348</v>
      </c>
      <c r="AC890">
        <f t="shared" si="1302"/>
        <v>1.8003551463874539</v>
      </c>
      <c r="AD890">
        <f t="shared" si="1302"/>
        <v>1.8001539503369322</v>
      </c>
      <c r="AE890">
        <f t="shared" si="1302"/>
        <v>1.8307017302155979</v>
      </c>
      <c r="AF890">
        <f t="shared" si="1302"/>
        <v>1.8225545862622063</v>
      </c>
      <c r="AG890">
        <f t="shared" si="1302"/>
        <v>1.8105501240376185</v>
      </c>
      <c r="AH890">
        <f t="shared" ref="AH890:BH890" si="1303">(AH889*AH842-AH878)/AH873</f>
        <v>1.8003551463874539</v>
      </c>
      <c r="AI890">
        <f t="shared" si="1303"/>
        <v>1.8001752727391909</v>
      </c>
      <c r="AJ890">
        <f t="shared" si="1303"/>
        <v>1.8003551463874539</v>
      </c>
      <c r="AK890">
        <f t="shared" si="1303"/>
        <v>1.8001728997620872</v>
      </c>
      <c r="AL890">
        <f t="shared" si="1303"/>
        <v>1.8002575710225242</v>
      </c>
      <c r="AM890">
        <f t="shared" si="1303"/>
        <v>1.8110161128468945</v>
      </c>
      <c r="AN890">
        <f t="shared" si="1303"/>
        <v>1.8002828607116295</v>
      </c>
      <c r="AO890">
        <f t="shared" si="1303"/>
        <v>1.8080663853947956</v>
      </c>
      <c r="AP890">
        <f t="shared" si="1303"/>
        <v>1.8005508724149608</v>
      </c>
      <c r="AQ890">
        <f t="shared" si="1303"/>
        <v>1.8138231513984371</v>
      </c>
      <c r="AR890">
        <f t="shared" si="1303"/>
        <v>1.8459122396716998</v>
      </c>
      <c r="AS890">
        <f t="shared" si="1303"/>
        <v>1.840613580074046</v>
      </c>
      <c r="AT890">
        <f t="shared" si="1303"/>
        <v>1.8003551463874539</v>
      </c>
      <c r="AU890">
        <f t="shared" si="1303"/>
        <v>1.8156425350702565</v>
      </c>
      <c r="AV890">
        <f t="shared" si="1303"/>
        <v>1.8176785580040811</v>
      </c>
      <c r="AW890">
        <f t="shared" si="1303"/>
        <v>1.8003551463874539</v>
      </c>
      <c r="AX890">
        <f t="shared" si="1303"/>
        <v>1.8003551463874539</v>
      </c>
      <c r="AY890">
        <f t="shared" si="1303"/>
        <v>1.8003551463874539</v>
      </c>
      <c r="AZ890">
        <f t="shared" si="1303"/>
        <v>1.8175446196086178</v>
      </c>
      <c r="BA890">
        <f t="shared" si="1303"/>
        <v>1.8204146467929219</v>
      </c>
      <c r="BB890">
        <f t="shared" si="1303"/>
        <v>1.8003551463874539</v>
      </c>
      <c r="BC890">
        <f t="shared" si="1303"/>
        <v>1.8474480200354617</v>
      </c>
      <c r="BD890">
        <f t="shared" si="1303"/>
        <v>1.8541805397358686</v>
      </c>
      <c r="BE890">
        <f t="shared" si="1303"/>
        <v>1.8003551463874539</v>
      </c>
      <c r="BF890">
        <f t="shared" si="1303"/>
        <v>1.8003551463874539</v>
      </c>
      <c r="BG890">
        <f t="shared" si="1303"/>
        <v>1.8003551463874539</v>
      </c>
      <c r="BH890">
        <f t="shared" si="1303"/>
        <v>1.8003551463874539</v>
      </c>
    </row>
    <row r="891" spans="1:60" x14ac:dyDescent="0.25">
      <c r="A891" t="s">
        <v>838</v>
      </c>
      <c r="B891">
        <f t="shared" ref="B891:AG891" si="1304">B872*B890+B883</f>
        <v>9.5326716687393969</v>
      </c>
      <c r="C891">
        <f t="shared" si="1304"/>
        <v>9.5326906568339709</v>
      </c>
      <c r="D891">
        <f t="shared" si="1304"/>
        <v>9.5326844581915644</v>
      </c>
      <c r="E891">
        <f t="shared" si="1304"/>
        <v>9.5326153165591894</v>
      </c>
      <c r="F891">
        <f t="shared" si="1304"/>
        <v>9.5317276179185413</v>
      </c>
      <c r="G891">
        <f t="shared" si="1304"/>
        <v>9.5318932096830977</v>
      </c>
      <c r="H891">
        <f t="shared" si="1304"/>
        <v>9.5310637615061395</v>
      </c>
      <c r="I891">
        <f t="shared" si="1304"/>
        <v>9.5310826135583913</v>
      </c>
      <c r="J891">
        <f t="shared" si="1304"/>
        <v>9.5333813829038156</v>
      </c>
      <c r="K891">
        <f t="shared" si="1304"/>
        <v>9.5326348500356133</v>
      </c>
      <c r="L891">
        <f t="shared" si="1304"/>
        <v>9.5337254461430465</v>
      </c>
      <c r="M891">
        <f t="shared" si="1304"/>
        <v>9.5326781696364264</v>
      </c>
      <c r="N891">
        <f t="shared" si="1304"/>
        <v>9.5185083839160267</v>
      </c>
      <c r="O891">
        <f t="shared" si="1304"/>
        <v>9.5326781696364264</v>
      </c>
      <c r="P891">
        <f t="shared" si="1304"/>
        <v>9.5460965588239546</v>
      </c>
      <c r="Q891">
        <f t="shared" si="1304"/>
        <v>9.5326781696364264</v>
      </c>
      <c r="R891">
        <f t="shared" si="1304"/>
        <v>9.3429990028397736</v>
      </c>
      <c r="S891">
        <f t="shared" si="1304"/>
        <v>9.1771117976877363</v>
      </c>
      <c r="T891">
        <f t="shared" si="1304"/>
        <v>9.5326781696364264</v>
      </c>
      <c r="U891">
        <f t="shared" si="1304"/>
        <v>9.5301160088390251</v>
      </c>
      <c r="V891">
        <f t="shared" si="1304"/>
        <v>9.5301160088390251</v>
      </c>
      <c r="W891">
        <f t="shared" si="1304"/>
        <v>9.5326781696364264</v>
      </c>
      <c r="X891">
        <f t="shared" si="1304"/>
        <v>9.5326781696364264</v>
      </c>
      <c r="Y891">
        <f t="shared" si="1304"/>
        <v>9.5326781696364264</v>
      </c>
      <c r="Z891">
        <f t="shared" si="1304"/>
        <v>10.12604478808657</v>
      </c>
      <c r="AA891">
        <f t="shared" si="1304"/>
        <v>9.514073711979453</v>
      </c>
      <c r="AB891">
        <f t="shared" si="1304"/>
        <v>9.7336635594755272</v>
      </c>
      <c r="AC891">
        <f t="shared" si="1304"/>
        <v>9.5326781696364264</v>
      </c>
      <c r="AD891">
        <f t="shared" si="1304"/>
        <v>9.5267026294150696</v>
      </c>
      <c r="AE891">
        <f t="shared" si="1304"/>
        <v>9.6516834688117186</v>
      </c>
      <c r="AF891">
        <f t="shared" si="1304"/>
        <v>9.5325713488825823</v>
      </c>
      <c r="AG891">
        <f t="shared" si="1304"/>
        <v>9.5326807305494921</v>
      </c>
      <c r="AH891">
        <f t="shared" ref="AH891:BH891" si="1305">AH872*AH890+AH883</f>
        <v>9.5326781696364264</v>
      </c>
      <c r="AI891">
        <f t="shared" si="1305"/>
        <v>9.5273221373024395</v>
      </c>
      <c r="AJ891">
        <f t="shared" si="1305"/>
        <v>9.5326781696364264</v>
      </c>
      <c r="AK891">
        <f t="shared" si="1305"/>
        <v>9.527253039414509</v>
      </c>
      <c r="AL891">
        <f t="shared" si="1305"/>
        <v>9.5297429529657354</v>
      </c>
      <c r="AM891">
        <f t="shared" si="1305"/>
        <v>9.5463060503657928</v>
      </c>
      <c r="AN891">
        <f t="shared" si="1305"/>
        <v>9.5304967043713127</v>
      </c>
      <c r="AO891">
        <f t="shared" si="1305"/>
        <v>9.5425476434902095</v>
      </c>
      <c r="AP891">
        <f t="shared" si="1305"/>
        <v>9.5388066446094264</v>
      </c>
      <c r="AQ891">
        <f t="shared" si="1305"/>
        <v>9.5855115987123725</v>
      </c>
      <c r="AR891">
        <f t="shared" si="1305"/>
        <v>9.7112863892222432</v>
      </c>
      <c r="AS891">
        <f t="shared" si="1305"/>
        <v>9.5675182210077132</v>
      </c>
      <c r="AT891">
        <f t="shared" si="1305"/>
        <v>9.5326781696364264</v>
      </c>
      <c r="AU891">
        <f t="shared" si="1305"/>
        <v>9.5326491071546187</v>
      </c>
      <c r="AV891">
        <f t="shared" si="1305"/>
        <v>9.5326303615264223</v>
      </c>
      <c r="AW891">
        <f t="shared" si="1305"/>
        <v>9.5326781696364264</v>
      </c>
      <c r="AX891">
        <f t="shared" si="1305"/>
        <v>9.5326781696364264</v>
      </c>
      <c r="AY891">
        <f t="shared" si="1305"/>
        <v>9.5326781696364264</v>
      </c>
      <c r="AZ891">
        <f t="shared" si="1305"/>
        <v>9.5767779158832909</v>
      </c>
      <c r="BA891">
        <f t="shared" si="1305"/>
        <v>9.5841224989582336</v>
      </c>
      <c r="BB891">
        <f t="shared" si="1305"/>
        <v>9.5326781696364264</v>
      </c>
      <c r="BC891">
        <f t="shared" si="1305"/>
        <v>9.7060383894400211</v>
      </c>
      <c r="BD891">
        <f t="shared" si="1305"/>
        <v>9.7308101013897765</v>
      </c>
      <c r="BE891">
        <f t="shared" si="1305"/>
        <v>9.5326781696364264</v>
      </c>
      <c r="BF891">
        <f t="shared" si="1305"/>
        <v>9.5326781696364264</v>
      </c>
      <c r="BG891">
        <f t="shared" si="1305"/>
        <v>9.5326781696364264</v>
      </c>
      <c r="BH891">
        <f t="shared" si="1305"/>
        <v>9.5326781696364264</v>
      </c>
    </row>
    <row r="893" spans="1:60" x14ac:dyDescent="0.25">
      <c r="A893" s="101" t="s">
        <v>832</v>
      </c>
    </row>
    <row r="894" spans="1:60" x14ac:dyDescent="0.25">
      <c r="A894" t="s">
        <v>833</v>
      </c>
      <c r="B894">
        <f t="shared" ref="B894:AG894" si="1306">INDEX(B866:B870,B526)</f>
        <v>3.5660349824553044</v>
      </c>
      <c r="C894">
        <f t="shared" si="1306"/>
        <v>3.5658831728761982</v>
      </c>
      <c r="D894">
        <f t="shared" si="1306"/>
        <v>3.5660349824553044</v>
      </c>
      <c r="E894">
        <f t="shared" si="1306"/>
        <v>3.5657844610232141</v>
      </c>
      <c r="F894">
        <f t="shared" si="1306"/>
        <v>3.5660349824553044</v>
      </c>
      <c r="G894">
        <f t="shared" si="1306"/>
        <v>3.5660349824553044</v>
      </c>
      <c r="H894">
        <f t="shared" si="1306"/>
        <v>3.5660349824553044</v>
      </c>
      <c r="I894">
        <f t="shared" si="1306"/>
        <v>3.5660349824553044</v>
      </c>
      <c r="J894">
        <f t="shared" si="1306"/>
        <v>3.5660349824553044</v>
      </c>
      <c r="K894">
        <f t="shared" si="1306"/>
        <v>3.5660349824553044</v>
      </c>
      <c r="L894">
        <f t="shared" si="1306"/>
        <v>3.5660349824553044</v>
      </c>
      <c r="M894">
        <f t="shared" si="1306"/>
        <v>3.5660349824553044</v>
      </c>
      <c r="N894">
        <f t="shared" si="1306"/>
        <v>3.5660349824553044</v>
      </c>
      <c r="O894">
        <f t="shared" si="1306"/>
        <v>3.5660349824553044</v>
      </c>
      <c r="P894">
        <f t="shared" si="1306"/>
        <v>3.5660349824553044</v>
      </c>
      <c r="Q894">
        <f t="shared" si="1306"/>
        <v>3.5660349824553044</v>
      </c>
      <c r="R894">
        <f t="shared" si="1306"/>
        <v>3.5660349824553044</v>
      </c>
      <c r="S894">
        <f t="shared" si="1306"/>
        <v>3.5660349824553044</v>
      </c>
      <c r="T894">
        <f t="shared" si="1306"/>
        <v>3.5660349824553044</v>
      </c>
      <c r="U894">
        <f t="shared" si="1306"/>
        <v>3.6244063945404204</v>
      </c>
      <c r="V894">
        <f t="shared" si="1306"/>
        <v>3.6244063945404204</v>
      </c>
      <c r="W894">
        <f t="shared" si="1306"/>
        <v>3.5660349824553044</v>
      </c>
      <c r="X894">
        <f t="shared" si="1306"/>
        <v>3.5660349824553044</v>
      </c>
      <c r="Y894">
        <f t="shared" si="1306"/>
        <v>3.5660349824553044</v>
      </c>
      <c r="Z894">
        <f t="shared" si="1306"/>
        <v>3.5660349824553044</v>
      </c>
      <c r="AA894">
        <f t="shared" si="1306"/>
        <v>3.2689544336304115</v>
      </c>
      <c r="AB894">
        <f t="shared" si="1306"/>
        <v>3.5660349824553044</v>
      </c>
      <c r="AC894">
        <f t="shared" si="1306"/>
        <v>3.5660349824553044</v>
      </c>
      <c r="AD894">
        <f t="shared" si="1306"/>
        <v>3.5660349824553044</v>
      </c>
      <c r="AE894">
        <f t="shared" si="1306"/>
        <v>3.5660349824553044</v>
      </c>
      <c r="AF894">
        <f t="shared" si="1306"/>
        <v>3.533960326758939</v>
      </c>
      <c r="AG894">
        <f t="shared" si="1306"/>
        <v>3.5512504572166774</v>
      </c>
      <c r="AH894">
        <f t="shared" ref="AH894:BH894" si="1307">INDEX(AH866:AH870,AH526)</f>
        <v>3.5660349824553044</v>
      </c>
      <c r="AI894">
        <f t="shared" si="1307"/>
        <v>3.5660349824553044</v>
      </c>
      <c r="AJ894">
        <f t="shared" si="1307"/>
        <v>3.5660349824553044</v>
      </c>
      <c r="AK894">
        <f t="shared" si="1307"/>
        <v>3.5660349824553044</v>
      </c>
      <c r="AL894">
        <f t="shared" si="1307"/>
        <v>3.5660349824553044</v>
      </c>
      <c r="AM894">
        <f t="shared" si="1307"/>
        <v>3.5554970024877903</v>
      </c>
      <c r="AN894">
        <f t="shared" si="1307"/>
        <v>3.5660349824553044</v>
      </c>
      <c r="AO894">
        <f t="shared" si="1307"/>
        <v>3.5584046402773293</v>
      </c>
      <c r="AP894">
        <f t="shared" si="1307"/>
        <v>3.5660349824553044</v>
      </c>
      <c r="AQ894">
        <f t="shared" si="1307"/>
        <v>3.5660349824553044</v>
      </c>
      <c r="AR894">
        <f t="shared" si="1307"/>
        <v>3.5660349824553044</v>
      </c>
      <c r="AS894">
        <f t="shared" si="1307"/>
        <v>3.5093657947965746</v>
      </c>
      <c r="AT894">
        <f t="shared" si="1307"/>
        <v>3.5660349824553044</v>
      </c>
      <c r="AU894">
        <f t="shared" si="1307"/>
        <v>3.5439002398601769</v>
      </c>
      <c r="AV894">
        <f t="shared" si="1307"/>
        <v>3.5409679430473151</v>
      </c>
      <c r="AW894">
        <f t="shared" si="1307"/>
        <v>3.5660349824553044</v>
      </c>
      <c r="AX894">
        <f t="shared" si="1307"/>
        <v>3.5660349824553044</v>
      </c>
      <c r="AY894">
        <f t="shared" si="1307"/>
        <v>3.5660349824553044</v>
      </c>
      <c r="AZ894">
        <f t="shared" si="1307"/>
        <v>3.5574354858704682</v>
      </c>
      <c r="BA894">
        <f t="shared" si="1307"/>
        <v>3.5560059326525297</v>
      </c>
      <c r="BB894">
        <f t="shared" si="1307"/>
        <v>3.5660349824553044</v>
      </c>
      <c r="BC894">
        <f t="shared" si="1307"/>
        <v>3.5660349824553044</v>
      </c>
      <c r="BD894">
        <f t="shared" si="1307"/>
        <v>3.5660349824553044</v>
      </c>
      <c r="BE894">
        <f t="shared" si="1307"/>
        <v>3.5660349824553044</v>
      </c>
      <c r="BF894">
        <f t="shared" si="1307"/>
        <v>3.5660349824553044</v>
      </c>
      <c r="BG894">
        <f t="shared" si="1307"/>
        <v>3.5660349824553044</v>
      </c>
      <c r="BH894">
        <f t="shared" si="1307"/>
        <v>3.5660349824553044</v>
      </c>
    </row>
    <row r="895" spans="1:60" x14ac:dyDescent="0.25">
      <c r="A895" t="s">
        <v>766</v>
      </c>
      <c r="B895">
        <f t="shared" ref="B895:AG895" si="1308">B$93+B$90*B894-(B526+INDEX(B859:B863,B526))*RelentlessStrikes</f>
        <v>167.64139929821218</v>
      </c>
      <c r="C895">
        <f t="shared" si="1308"/>
        <v>167.63532691504793</v>
      </c>
      <c r="D895">
        <f t="shared" si="1308"/>
        <v>167.64139929821218</v>
      </c>
      <c r="E895">
        <f t="shared" si="1308"/>
        <v>167.63137844092856</v>
      </c>
      <c r="F895">
        <f t="shared" si="1308"/>
        <v>167.64139929821218</v>
      </c>
      <c r="G895">
        <f t="shared" si="1308"/>
        <v>167.64139929821218</v>
      </c>
      <c r="H895">
        <f t="shared" si="1308"/>
        <v>167.65881672749302</v>
      </c>
      <c r="I895">
        <f t="shared" si="1308"/>
        <v>167.65119012345679</v>
      </c>
      <c r="J895">
        <f t="shared" si="1308"/>
        <v>167.64139929821218</v>
      </c>
      <c r="K895">
        <f t="shared" si="1308"/>
        <v>167.64139929821218</v>
      </c>
      <c r="L895">
        <f t="shared" si="1308"/>
        <v>167.64139929821218</v>
      </c>
      <c r="M895">
        <f t="shared" si="1308"/>
        <v>167.64139929821218</v>
      </c>
      <c r="N895">
        <f t="shared" si="1308"/>
        <v>167.64139929821218</v>
      </c>
      <c r="O895">
        <f t="shared" si="1308"/>
        <v>167.64139929821218</v>
      </c>
      <c r="P895">
        <f t="shared" si="1308"/>
        <v>167.64139929821218</v>
      </c>
      <c r="Q895">
        <f t="shared" si="1308"/>
        <v>167.64139929821218</v>
      </c>
      <c r="R895">
        <f t="shared" si="1308"/>
        <v>167.64139929821218</v>
      </c>
      <c r="S895">
        <f t="shared" si="1308"/>
        <v>167.64139929821218</v>
      </c>
      <c r="T895">
        <f t="shared" si="1308"/>
        <v>167.64139929821218</v>
      </c>
      <c r="U895">
        <f t="shared" si="1308"/>
        <v>169.97625578161683</v>
      </c>
      <c r="V895">
        <f t="shared" si="1308"/>
        <v>169.97625578161683</v>
      </c>
      <c r="W895">
        <f t="shared" si="1308"/>
        <v>167.64139929821218</v>
      </c>
      <c r="X895">
        <f t="shared" si="1308"/>
        <v>167.64139929821218</v>
      </c>
      <c r="Y895">
        <f t="shared" si="1308"/>
        <v>167.64139929821218</v>
      </c>
      <c r="Z895">
        <f t="shared" si="1308"/>
        <v>167.64139929821218</v>
      </c>
      <c r="AA895">
        <f t="shared" si="1308"/>
        <v>155.75817734521647</v>
      </c>
      <c r="AB895">
        <f t="shared" si="1308"/>
        <v>167.64139929821218</v>
      </c>
      <c r="AC895">
        <f t="shared" si="1308"/>
        <v>167.64139929821218</v>
      </c>
      <c r="AD895">
        <f t="shared" si="1308"/>
        <v>167.64139929821218</v>
      </c>
      <c r="AE895">
        <f t="shared" si="1308"/>
        <v>167.64139929821218</v>
      </c>
      <c r="AF895">
        <f t="shared" si="1308"/>
        <v>166.35841307035756</v>
      </c>
      <c r="AG895">
        <f t="shared" si="1308"/>
        <v>167.0500182886671</v>
      </c>
      <c r="AH895">
        <f t="shared" ref="AH895:BH895" si="1309">AH$93+AH$90*AH894-(AH526+INDEX(AH859:AH863,AH526))*RelentlessStrikes</f>
        <v>167.64139929821218</v>
      </c>
      <c r="AI895">
        <f t="shared" si="1309"/>
        <v>167.64139929821218</v>
      </c>
      <c r="AJ895">
        <f t="shared" si="1309"/>
        <v>167.64139929821218</v>
      </c>
      <c r="AK895">
        <f t="shared" si="1309"/>
        <v>167.64139929821218</v>
      </c>
      <c r="AL895">
        <f t="shared" si="1309"/>
        <v>167.64139929821218</v>
      </c>
      <c r="AM895">
        <f t="shared" si="1309"/>
        <v>167.21988009951161</v>
      </c>
      <c r="AN895">
        <f t="shared" si="1309"/>
        <v>167.64139929821218</v>
      </c>
      <c r="AO895">
        <f t="shared" si="1309"/>
        <v>167.33618561109319</v>
      </c>
      <c r="AP895">
        <f t="shared" si="1309"/>
        <v>167.64139929821218</v>
      </c>
      <c r="AQ895">
        <f t="shared" si="1309"/>
        <v>167.64139929821218</v>
      </c>
      <c r="AR895">
        <f t="shared" si="1309"/>
        <v>167.64139929821218</v>
      </c>
      <c r="AS895">
        <f t="shared" si="1309"/>
        <v>165.37463179186298</v>
      </c>
      <c r="AT895">
        <f t="shared" si="1309"/>
        <v>167.64139929821218</v>
      </c>
      <c r="AU895">
        <f t="shared" si="1309"/>
        <v>166.75600959440709</v>
      </c>
      <c r="AV895">
        <f t="shared" si="1309"/>
        <v>166.63871772189259</v>
      </c>
      <c r="AW895">
        <f t="shared" si="1309"/>
        <v>167.64139929821218</v>
      </c>
      <c r="AX895">
        <f t="shared" si="1309"/>
        <v>167.64139929821218</v>
      </c>
      <c r="AY895">
        <f t="shared" si="1309"/>
        <v>167.64139929821218</v>
      </c>
      <c r="AZ895">
        <f t="shared" si="1309"/>
        <v>167.29741943481872</v>
      </c>
      <c r="BA895">
        <f t="shared" si="1309"/>
        <v>167.24023730610119</v>
      </c>
      <c r="BB895">
        <f t="shared" si="1309"/>
        <v>167.64139929821218</v>
      </c>
      <c r="BC895">
        <f t="shared" si="1309"/>
        <v>167.64139929821218</v>
      </c>
      <c r="BD895">
        <f t="shared" si="1309"/>
        <v>167.64139929821218</v>
      </c>
      <c r="BE895">
        <f t="shared" si="1309"/>
        <v>167.64139929821218</v>
      </c>
      <c r="BF895">
        <f t="shared" si="1309"/>
        <v>167.64139929821218</v>
      </c>
      <c r="BG895">
        <f t="shared" si="1309"/>
        <v>167.64139929821218</v>
      </c>
      <c r="BH895">
        <f t="shared" si="1309"/>
        <v>167.64139929821218</v>
      </c>
    </row>
    <row r="896" spans="1:60" x14ac:dyDescent="0.25">
      <c r="A896" t="s">
        <v>829</v>
      </c>
      <c r="B896">
        <f t="shared" ref="B896:AG896" si="1310">(B889*B842-B895-B878)/B873</f>
        <v>0.85664811711665301</v>
      </c>
      <c r="C896">
        <f t="shared" si="1310"/>
        <v>0.85675500756670087</v>
      </c>
      <c r="D896">
        <f t="shared" si="1310"/>
        <v>0.8566485369384933</v>
      </c>
      <c r="E896">
        <f t="shared" si="1310"/>
        <v>0.85682163735473338</v>
      </c>
      <c r="F896">
        <f t="shared" si="1310"/>
        <v>0.85639216809225716</v>
      </c>
      <c r="G896">
        <f t="shared" si="1310"/>
        <v>0.8563975966207783</v>
      </c>
      <c r="H896">
        <f t="shared" si="1310"/>
        <v>0.85615021756620968</v>
      </c>
      <c r="I896">
        <f t="shared" si="1310"/>
        <v>0.85623265750601307</v>
      </c>
      <c r="J896">
        <f t="shared" si="1310"/>
        <v>0.85684053413779249</v>
      </c>
      <c r="K896">
        <f t="shared" si="1310"/>
        <v>0.85664690825814371</v>
      </c>
      <c r="L896">
        <f t="shared" si="1310"/>
        <v>0.85668255071931021</v>
      </c>
      <c r="M896">
        <f t="shared" si="1310"/>
        <v>0.85664833051855083</v>
      </c>
      <c r="N896">
        <f t="shared" si="1310"/>
        <v>0.85615530193312006</v>
      </c>
      <c r="O896">
        <f t="shared" si="1310"/>
        <v>0.85664833051855083</v>
      </c>
      <c r="P896">
        <f t="shared" si="1310"/>
        <v>0.85706227517818467</v>
      </c>
      <c r="Q896">
        <f t="shared" si="1310"/>
        <v>0.85664833051855083</v>
      </c>
      <c r="R896">
        <f t="shared" si="1310"/>
        <v>0.80520222040328471</v>
      </c>
      <c r="S896">
        <f t="shared" si="1310"/>
        <v>0.76025118370834799</v>
      </c>
      <c r="T896">
        <f t="shared" si="1310"/>
        <v>0.85664833051855083</v>
      </c>
      <c r="U896">
        <f t="shared" si="1310"/>
        <v>0.81622275166747293</v>
      </c>
      <c r="V896">
        <f t="shared" si="1310"/>
        <v>0.81622275166747293</v>
      </c>
      <c r="W896">
        <f t="shared" si="1310"/>
        <v>0.85664833051855083</v>
      </c>
      <c r="X896">
        <f t="shared" si="1310"/>
        <v>0.85664833051855083</v>
      </c>
      <c r="Y896">
        <f t="shared" si="1310"/>
        <v>0.85664833051855083</v>
      </c>
      <c r="Z896">
        <f t="shared" si="1310"/>
        <v>1.0181526000635337</v>
      </c>
      <c r="AA896">
        <f t="shared" si="1310"/>
        <v>1.0786272798083021</v>
      </c>
      <c r="AB896">
        <f t="shared" si="1310"/>
        <v>0.91130431832833181</v>
      </c>
      <c r="AC896">
        <f t="shared" si="1310"/>
        <v>0.85664833051855083</v>
      </c>
      <c r="AD896">
        <f t="shared" si="1310"/>
        <v>0.85644713446802923</v>
      </c>
      <c r="AE896">
        <f t="shared" si="1310"/>
        <v>0.88699491434669508</v>
      </c>
      <c r="AF896">
        <f t="shared" si="1310"/>
        <v>0.87925729653217566</v>
      </c>
      <c r="AG896">
        <f t="shared" si="1310"/>
        <v>0.86703133819765166</v>
      </c>
      <c r="AH896">
        <f t="shared" ref="AH896:BH896" si="1311">(AH889*AH842-AH895-AH878)/AH873</f>
        <v>0.85664833051855083</v>
      </c>
      <c r="AI896">
        <f t="shared" si="1311"/>
        <v>0.85646845687028805</v>
      </c>
      <c r="AJ896">
        <f t="shared" si="1311"/>
        <v>0.85664833051855083</v>
      </c>
      <c r="AK896">
        <f t="shared" si="1311"/>
        <v>0.85646608389318435</v>
      </c>
      <c r="AL896">
        <f t="shared" si="1311"/>
        <v>0.85655075515362167</v>
      </c>
      <c r="AM896">
        <f t="shared" si="1311"/>
        <v>0.86744319086085564</v>
      </c>
      <c r="AN896">
        <f t="shared" si="1311"/>
        <v>0.85657604484272676</v>
      </c>
      <c r="AO896">
        <f t="shared" si="1311"/>
        <v>0.86445645584511244</v>
      </c>
      <c r="AP896">
        <f t="shared" si="1311"/>
        <v>0.85684405654605778</v>
      </c>
      <c r="AQ896">
        <f t="shared" si="1311"/>
        <v>0.87011633552953394</v>
      </c>
      <c r="AR896">
        <f t="shared" si="1311"/>
        <v>0.902205423802797</v>
      </c>
      <c r="AS896">
        <f t="shared" si="1311"/>
        <v>0.89763436978477329</v>
      </c>
      <c r="AT896">
        <f t="shared" si="1311"/>
        <v>0.85664833051855083</v>
      </c>
      <c r="AU896">
        <f t="shared" si="1311"/>
        <v>0.87221769776456304</v>
      </c>
      <c r="AV896">
        <f t="shared" si="1311"/>
        <v>0.87429128781196164</v>
      </c>
      <c r="AW896">
        <f t="shared" si="1311"/>
        <v>0.85664833051855083</v>
      </c>
      <c r="AX896">
        <f t="shared" si="1311"/>
        <v>0.85664833051855083</v>
      </c>
      <c r="AY896">
        <f t="shared" si="1311"/>
        <v>0.85664833051855083</v>
      </c>
      <c r="AZ896">
        <f t="shared" si="1311"/>
        <v>0.87394701977821743</v>
      </c>
      <c r="BA896">
        <f t="shared" si="1311"/>
        <v>0.87683524378597111</v>
      </c>
      <c r="BB896">
        <f t="shared" si="1311"/>
        <v>0.85664833051855083</v>
      </c>
      <c r="BC896">
        <f t="shared" si="1311"/>
        <v>0.90374120416655923</v>
      </c>
      <c r="BD896">
        <f t="shared" si="1311"/>
        <v>0.91047372386696557</v>
      </c>
      <c r="BE896">
        <f t="shared" si="1311"/>
        <v>0.85664833051855083</v>
      </c>
      <c r="BF896">
        <f t="shared" si="1311"/>
        <v>0.85664833051855083</v>
      </c>
      <c r="BG896">
        <f t="shared" si="1311"/>
        <v>0.85664833051855083</v>
      </c>
      <c r="BH896">
        <f t="shared" si="1311"/>
        <v>0.85664833051855083</v>
      </c>
    </row>
    <row r="897" spans="1:60" x14ac:dyDescent="0.25">
      <c r="A897" t="s">
        <v>834</v>
      </c>
      <c r="B897">
        <f t="shared" ref="B897:AG897" si="1312">((B526+INDEX(B859:B863,B526)+3+2*GlyphOfRupture)*2)</f>
        <v>20</v>
      </c>
      <c r="C897">
        <f t="shared" si="1312"/>
        <v>20</v>
      </c>
      <c r="D897">
        <f t="shared" si="1312"/>
        <v>20</v>
      </c>
      <c r="E897">
        <f t="shared" si="1312"/>
        <v>20</v>
      </c>
      <c r="F897">
        <f t="shared" si="1312"/>
        <v>20</v>
      </c>
      <c r="G897">
        <f t="shared" si="1312"/>
        <v>20</v>
      </c>
      <c r="H897">
        <f t="shared" si="1312"/>
        <v>20</v>
      </c>
      <c r="I897">
        <f t="shared" si="1312"/>
        <v>20</v>
      </c>
      <c r="J897">
        <f t="shared" si="1312"/>
        <v>20</v>
      </c>
      <c r="K897">
        <f t="shared" si="1312"/>
        <v>20</v>
      </c>
      <c r="L897">
        <f t="shared" si="1312"/>
        <v>20</v>
      </c>
      <c r="M897">
        <f t="shared" si="1312"/>
        <v>20</v>
      </c>
      <c r="N897">
        <f t="shared" si="1312"/>
        <v>20</v>
      </c>
      <c r="O897">
        <f t="shared" si="1312"/>
        <v>20</v>
      </c>
      <c r="P897">
        <f t="shared" si="1312"/>
        <v>20</v>
      </c>
      <c r="Q897">
        <f t="shared" si="1312"/>
        <v>20</v>
      </c>
      <c r="R897">
        <f t="shared" si="1312"/>
        <v>20</v>
      </c>
      <c r="S897">
        <f t="shared" si="1312"/>
        <v>20</v>
      </c>
      <c r="T897">
        <f t="shared" si="1312"/>
        <v>20</v>
      </c>
      <c r="U897">
        <f t="shared" si="1312"/>
        <v>20</v>
      </c>
      <c r="V897">
        <f t="shared" si="1312"/>
        <v>20</v>
      </c>
      <c r="W897">
        <f t="shared" si="1312"/>
        <v>20</v>
      </c>
      <c r="X897">
        <f t="shared" si="1312"/>
        <v>20</v>
      </c>
      <c r="Y897">
        <f t="shared" si="1312"/>
        <v>20</v>
      </c>
      <c r="Z897">
        <f t="shared" si="1312"/>
        <v>20</v>
      </c>
      <c r="AA897">
        <f t="shared" si="1312"/>
        <v>20</v>
      </c>
      <c r="AB897">
        <f t="shared" si="1312"/>
        <v>20</v>
      </c>
      <c r="AC897">
        <f t="shared" si="1312"/>
        <v>20</v>
      </c>
      <c r="AD897">
        <f t="shared" si="1312"/>
        <v>20</v>
      </c>
      <c r="AE897">
        <f t="shared" si="1312"/>
        <v>20</v>
      </c>
      <c r="AF897">
        <f t="shared" si="1312"/>
        <v>20</v>
      </c>
      <c r="AG897">
        <f t="shared" si="1312"/>
        <v>20</v>
      </c>
      <c r="AH897">
        <f t="shared" ref="AH897:BH897" si="1313">((AH526+INDEX(AH859:AH863,AH526)+3+2*GlyphOfRupture)*2)</f>
        <v>20</v>
      </c>
      <c r="AI897">
        <f t="shared" si="1313"/>
        <v>20</v>
      </c>
      <c r="AJ897">
        <f t="shared" si="1313"/>
        <v>20</v>
      </c>
      <c r="AK897">
        <f t="shared" si="1313"/>
        <v>20</v>
      </c>
      <c r="AL897">
        <f t="shared" si="1313"/>
        <v>20</v>
      </c>
      <c r="AM897">
        <f t="shared" si="1313"/>
        <v>20</v>
      </c>
      <c r="AN897">
        <f t="shared" si="1313"/>
        <v>20</v>
      </c>
      <c r="AO897">
        <f t="shared" si="1313"/>
        <v>20</v>
      </c>
      <c r="AP897">
        <f t="shared" si="1313"/>
        <v>20</v>
      </c>
      <c r="AQ897">
        <f t="shared" si="1313"/>
        <v>20</v>
      </c>
      <c r="AR897">
        <f t="shared" si="1313"/>
        <v>20</v>
      </c>
      <c r="AS897">
        <f t="shared" si="1313"/>
        <v>20</v>
      </c>
      <c r="AT897">
        <f t="shared" si="1313"/>
        <v>20</v>
      </c>
      <c r="AU897">
        <f t="shared" si="1313"/>
        <v>20</v>
      </c>
      <c r="AV897">
        <f t="shared" si="1313"/>
        <v>20</v>
      </c>
      <c r="AW897">
        <f t="shared" si="1313"/>
        <v>20</v>
      </c>
      <c r="AX897">
        <f t="shared" si="1313"/>
        <v>20</v>
      </c>
      <c r="AY897">
        <f t="shared" si="1313"/>
        <v>20</v>
      </c>
      <c r="AZ897">
        <f t="shared" si="1313"/>
        <v>20</v>
      </c>
      <c r="BA897">
        <f t="shared" si="1313"/>
        <v>20</v>
      </c>
      <c r="BB897">
        <f t="shared" si="1313"/>
        <v>20</v>
      </c>
      <c r="BC897">
        <f t="shared" si="1313"/>
        <v>20</v>
      </c>
      <c r="BD897">
        <f t="shared" si="1313"/>
        <v>20</v>
      </c>
      <c r="BE897">
        <f t="shared" si="1313"/>
        <v>20</v>
      </c>
      <c r="BF897">
        <f t="shared" si="1313"/>
        <v>20</v>
      </c>
      <c r="BG897">
        <f t="shared" si="1313"/>
        <v>20</v>
      </c>
      <c r="BH897">
        <f t="shared" si="1313"/>
        <v>20</v>
      </c>
    </row>
    <row r="898" spans="1:60" x14ac:dyDescent="0.25">
      <c r="A898" t="s">
        <v>838</v>
      </c>
      <c r="B898">
        <f t="shared" ref="B898:AG898" si="1314">B894+B872*B896+B883</f>
        <v>9.7334151326246889</v>
      </c>
      <c r="C898">
        <f t="shared" si="1314"/>
        <v>9.7334324369068916</v>
      </c>
      <c r="D898">
        <f t="shared" si="1314"/>
        <v>9.7334279220768529</v>
      </c>
      <c r="E898">
        <f t="shared" si="1314"/>
        <v>9.7333560016971497</v>
      </c>
      <c r="F898">
        <f t="shared" si="1314"/>
        <v>9.7324710818038334</v>
      </c>
      <c r="G898">
        <f t="shared" si="1314"/>
        <v>9.7326366735683862</v>
      </c>
      <c r="H898">
        <f t="shared" si="1314"/>
        <v>9.7318453307168209</v>
      </c>
      <c r="I898">
        <f t="shared" si="1314"/>
        <v>9.7318150139423736</v>
      </c>
      <c r="J898">
        <f t="shared" si="1314"/>
        <v>9.7341248467891059</v>
      </c>
      <c r="K898">
        <f t="shared" si="1314"/>
        <v>9.7333783139209018</v>
      </c>
      <c r="L898">
        <f t="shared" si="1314"/>
        <v>9.7344689100283368</v>
      </c>
      <c r="M898">
        <f t="shared" si="1314"/>
        <v>9.7334216335217167</v>
      </c>
      <c r="N898">
        <f t="shared" si="1314"/>
        <v>9.7192518478013152</v>
      </c>
      <c r="O898">
        <f t="shared" si="1314"/>
        <v>9.7334216335217167</v>
      </c>
      <c r="P898">
        <f t="shared" si="1314"/>
        <v>9.7468400227092449</v>
      </c>
      <c r="Q898">
        <f t="shared" si="1314"/>
        <v>9.7334216335217167</v>
      </c>
      <c r="R898">
        <f t="shared" si="1314"/>
        <v>9.5437424667250639</v>
      </c>
      <c r="S898">
        <f t="shared" si="1314"/>
        <v>9.3778552615730266</v>
      </c>
      <c r="T898">
        <f t="shared" si="1314"/>
        <v>9.7334216335217167</v>
      </c>
      <c r="U898">
        <f t="shared" si="1314"/>
        <v>9.7314984844772709</v>
      </c>
      <c r="V898">
        <f t="shared" si="1314"/>
        <v>9.7314984844772709</v>
      </c>
      <c r="W898">
        <f t="shared" si="1314"/>
        <v>9.7334216335217167</v>
      </c>
      <c r="X898">
        <f t="shared" si="1314"/>
        <v>9.7334216335217167</v>
      </c>
      <c r="Y898">
        <f t="shared" si="1314"/>
        <v>9.7334216335217167</v>
      </c>
      <c r="Z898">
        <f t="shared" si="1314"/>
        <v>10.326788251971859</v>
      </c>
      <c r="AA898">
        <f t="shared" si="1314"/>
        <v>9.7112859693767053</v>
      </c>
      <c r="AB898">
        <f t="shared" si="1314"/>
        <v>9.9344070233608175</v>
      </c>
      <c r="AC898">
        <f t="shared" si="1314"/>
        <v>9.7334216335217167</v>
      </c>
      <c r="AD898">
        <f t="shared" si="1314"/>
        <v>9.7274460933003599</v>
      </c>
      <c r="AE898">
        <f t="shared" si="1314"/>
        <v>9.8524269326970089</v>
      </c>
      <c r="AF898">
        <f t="shared" si="1314"/>
        <v>9.7329564773963604</v>
      </c>
      <c r="AG898">
        <f t="shared" si="1314"/>
        <v>9.7332596681594623</v>
      </c>
      <c r="AH898">
        <f t="shared" ref="AH898:BH898" si="1315">AH894+AH872*AH896+AH883</f>
        <v>9.7334216335217167</v>
      </c>
      <c r="AI898">
        <f t="shared" si="1315"/>
        <v>9.7280656011877298</v>
      </c>
      <c r="AJ898">
        <f t="shared" si="1315"/>
        <v>9.7334216335217167</v>
      </c>
      <c r="AK898">
        <f t="shared" si="1315"/>
        <v>9.7279965032997993</v>
      </c>
      <c r="AL898">
        <f t="shared" si="1315"/>
        <v>9.7304864168510257</v>
      </c>
      <c r="AM898">
        <f t="shared" si="1315"/>
        <v>9.746932357103578</v>
      </c>
      <c r="AN898">
        <f t="shared" si="1315"/>
        <v>9.7312401682566048</v>
      </c>
      <c r="AO898">
        <f t="shared" si="1315"/>
        <v>9.7432063318461815</v>
      </c>
      <c r="AP898">
        <f t="shared" si="1315"/>
        <v>9.7395501084947185</v>
      </c>
      <c r="AQ898">
        <f t="shared" si="1315"/>
        <v>9.7862550625976628</v>
      </c>
      <c r="AR898">
        <f t="shared" si="1315"/>
        <v>9.9120298531075335</v>
      </c>
      <c r="AS898">
        <f t="shared" si="1315"/>
        <v>9.7676250300108283</v>
      </c>
      <c r="AT898">
        <f t="shared" si="1315"/>
        <v>9.7334216335217167</v>
      </c>
      <c r="AU898">
        <f t="shared" si="1315"/>
        <v>9.7331458397970998</v>
      </c>
      <c r="AV898">
        <f t="shared" si="1315"/>
        <v>9.7330942229445281</v>
      </c>
      <c r="AW898">
        <f t="shared" si="1315"/>
        <v>9.7334216335217167</v>
      </c>
      <c r="AX898">
        <f t="shared" si="1315"/>
        <v>9.7334216335217167</v>
      </c>
      <c r="AY898">
        <f t="shared" si="1315"/>
        <v>9.7334216335217167</v>
      </c>
      <c r="AZ898">
        <f t="shared" si="1315"/>
        <v>9.7774258157348903</v>
      </c>
      <c r="BA898">
        <f t="shared" si="1315"/>
        <v>9.7847544765893151</v>
      </c>
      <c r="BB898">
        <f t="shared" si="1315"/>
        <v>9.7334216335217167</v>
      </c>
      <c r="BC898">
        <f t="shared" si="1315"/>
        <v>9.9067818533253131</v>
      </c>
      <c r="BD898">
        <f t="shared" si="1315"/>
        <v>9.9315535652750668</v>
      </c>
      <c r="BE898">
        <f t="shared" si="1315"/>
        <v>9.7334216335217167</v>
      </c>
      <c r="BF898">
        <f t="shared" si="1315"/>
        <v>9.7334216335217167</v>
      </c>
      <c r="BG898">
        <f t="shared" si="1315"/>
        <v>9.7334216335217167</v>
      </c>
      <c r="BH898">
        <f t="shared" si="1315"/>
        <v>9.7334216335217167</v>
      </c>
    </row>
    <row r="900" spans="1:60" x14ac:dyDescent="0.25">
      <c r="A900" s="101" t="s">
        <v>139</v>
      </c>
    </row>
    <row r="901" spans="1:60" x14ac:dyDescent="0.25">
      <c r="A901" t="s">
        <v>839</v>
      </c>
      <c r="B901">
        <f t="shared" ref="B901:AG901" si="1316">B895/B842</f>
        <v>10.154051613430411</v>
      </c>
      <c r="C901">
        <f t="shared" si="1316"/>
        <v>10.153683808745384</v>
      </c>
      <c r="D901">
        <f t="shared" si="1316"/>
        <v>10.154051613430411</v>
      </c>
      <c r="E901">
        <f t="shared" si="1316"/>
        <v>10.153444649383973</v>
      </c>
      <c r="F901">
        <f t="shared" si="1316"/>
        <v>10.155011653790945</v>
      </c>
      <c r="G901">
        <f t="shared" si="1316"/>
        <v>10.155011653790945</v>
      </c>
      <c r="H901">
        <f t="shared" si="1316"/>
        <v>10.156066728480528</v>
      </c>
      <c r="I901">
        <f t="shared" si="1316"/>
        <v>10.155604740849842</v>
      </c>
      <c r="J901">
        <f t="shared" si="1316"/>
        <v>10.153329999773348</v>
      </c>
      <c r="K901">
        <f t="shared" si="1316"/>
        <v>10.154051613430411</v>
      </c>
      <c r="L901">
        <f t="shared" si="1316"/>
        <v>10.154051613430411</v>
      </c>
      <c r="M901">
        <f t="shared" si="1316"/>
        <v>10.154051613430411</v>
      </c>
      <c r="N901">
        <f t="shared" si="1316"/>
        <v>10.154051613430411</v>
      </c>
      <c r="O901">
        <f t="shared" si="1316"/>
        <v>10.154051613430411</v>
      </c>
      <c r="P901">
        <f t="shared" si="1316"/>
        <v>10.154051613430411</v>
      </c>
      <c r="Q901">
        <f t="shared" si="1316"/>
        <v>10.154051613430411</v>
      </c>
      <c r="R901">
        <f t="shared" si="1316"/>
        <v>10.350913164533706</v>
      </c>
      <c r="S901">
        <f t="shared" si="1316"/>
        <v>10.529536771406752</v>
      </c>
      <c r="T901">
        <f t="shared" si="1316"/>
        <v>10.154051613430411</v>
      </c>
      <c r="U901">
        <f t="shared" si="1316"/>
        <v>10.295474038569379</v>
      </c>
      <c r="V901">
        <f t="shared" si="1316"/>
        <v>10.295474038569379</v>
      </c>
      <c r="W901">
        <f t="shared" si="1316"/>
        <v>10.154051613430411</v>
      </c>
      <c r="X901">
        <f t="shared" si="1316"/>
        <v>10.154051613430411</v>
      </c>
      <c r="Y901">
        <f t="shared" si="1316"/>
        <v>10.154051613430411</v>
      </c>
      <c r="Z901">
        <f t="shared" si="1316"/>
        <v>9.5831170968648358</v>
      </c>
      <c r="AA901">
        <f t="shared" si="1316"/>
        <v>9.4342840050133265</v>
      </c>
      <c r="AB901">
        <f t="shared" si="1316"/>
        <v>9.9530983197231375</v>
      </c>
      <c r="AC901">
        <f t="shared" si="1316"/>
        <v>10.154051613430411</v>
      </c>
      <c r="AD901">
        <f t="shared" si="1316"/>
        <v>10.154051613430411</v>
      </c>
      <c r="AE901">
        <f t="shared" si="1316"/>
        <v>10.044730576944319</v>
      </c>
      <c r="AF901">
        <f t="shared" si="1316"/>
        <v>10.076341045327945</v>
      </c>
      <c r="AG901">
        <f t="shared" si="1316"/>
        <v>10.118231623146022</v>
      </c>
      <c r="AH901">
        <f t="shared" ref="AH901:BH901" si="1317">AH895/AH842</f>
        <v>10.154051613430411</v>
      </c>
      <c r="AI901">
        <f t="shared" si="1317"/>
        <v>10.154051613430411</v>
      </c>
      <c r="AJ901">
        <f t="shared" si="1317"/>
        <v>10.154051613430411</v>
      </c>
      <c r="AK901">
        <f t="shared" si="1317"/>
        <v>10.154051613430411</v>
      </c>
      <c r="AL901">
        <f t="shared" si="1317"/>
        <v>10.154051613430411</v>
      </c>
      <c r="AM901">
        <f t="shared" si="1317"/>
        <v>10.116009928601747</v>
      </c>
      <c r="AN901">
        <f t="shared" si="1317"/>
        <v>10.154051613430411</v>
      </c>
      <c r="AO901">
        <f t="shared" si="1317"/>
        <v>10.126503780862741</v>
      </c>
      <c r="AP901">
        <f t="shared" si="1317"/>
        <v>10.154051613430411</v>
      </c>
      <c r="AQ901">
        <f t="shared" si="1317"/>
        <v>10.105214421109364</v>
      </c>
      <c r="AR901">
        <f t="shared" si="1317"/>
        <v>9.9908992674365145</v>
      </c>
      <c r="AS901">
        <f t="shared" si="1317"/>
        <v>10.016753342529125</v>
      </c>
      <c r="AT901">
        <f t="shared" si="1317"/>
        <v>10.154051613430411</v>
      </c>
      <c r="AU901">
        <f t="shared" si="1317"/>
        <v>10.100423495387538</v>
      </c>
      <c r="AV901">
        <f t="shared" si="1317"/>
        <v>10.093319118232888</v>
      </c>
      <c r="AW901">
        <f t="shared" si="1317"/>
        <v>10.154051613430411</v>
      </c>
      <c r="AX901">
        <f t="shared" si="1317"/>
        <v>10.154051613430411</v>
      </c>
      <c r="AY901">
        <f t="shared" si="1317"/>
        <v>10.154051613430411</v>
      </c>
      <c r="AZ901">
        <f t="shared" si="1317"/>
        <v>10.092496189971135</v>
      </c>
      <c r="BA901">
        <f t="shared" si="1317"/>
        <v>10.082293931887945</v>
      </c>
      <c r="BB901">
        <f t="shared" si="1317"/>
        <v>10.154051613430411</v>
      </c>
      <c r="BC901">
        <f t="shared" si="1317"/>
        <v>9.9804397786271082</v>
      </c>
      <c r="BD901">
        <f t="shared" si="1317"/>
        <v>9.9561215403240251</v>
      </c>
      <c r="BE901">
        <f t="shared" si="1317"/>
        <v>10.154051613430411</v>
      </c>
      <c r="BF901">
        <f t="shared" si="1317"/>
        <v>10.154051613430411</v>
      </c>
      <c r="BG901">
        <f t="shared" si="1317"/>
        <v>10.154051613430411</v>
      </c>
      <c r="BH901">
        <f t="shared" si="1317"/>
        <v>10.154051613430411</v>
      </c>
    </row>
    <row r="902" spans="1:60" x14ac:dyDescent="0.25">
      <c r="A902" t="s">
        <v>842</v>
      </c>
      <c r="B902">
        <f t="shared" ref="B902:AG902" si="1318">B901-B630+B897+SnDParam</f>
        <v>21.845540767855894</v>
      </c>
      <c r="C902">
        <f t="shared" si="1318"/>
        <v>21.845172963170867</v>
      </c>
      <c r="D902">
        <f t="shared" si="1318"/>
        <v>21.845540767855894</v>
      </c>
      <c r="E902">
        <f t="shared" si="1318"/>
        <v>21.844933803809454</v>
      </c>
      <c r="F902">
        <f t="shared" si="1318"/>
        <v>21.845692873899679</v>
      </c>
      <c r="G902">
        <f t="shared" si="1318"/>
        <v>21.845692873899679</v>
      </c>
      <c r="H902">
        <f t="shared" si="1318"/>
        <v>21.846187497805545</v>
      </c>
      <c r="I902">
        <f t="shared" si="1318"/>
        <v>21.845955203119004</v>
      </c>
      <c r="J902">
        <f t="shared" si="1318"/>
        <v>21.845426440461157</v>
      </c>
      <c r="K902">
        <f t="shared" si="1318"/>
        <v>21.845540767855894</v>
      </c>
      <c r="L902">
        <f t="shared" si="1318"/>
        <v>21.845540767855894</v>
      </c>
      <c r="M902">
        <f t="shared" si="1318"/>
        <v>21.845540767855894</v>
      </c>
      <c r="N902">
        <f t="shared" si="1318"/>
        <v>21.845540767855894</v>
      </c>
      <c r="O902">
        <f t="shared" si="1318"/>
        <v>21.845540767855894</v>
      </c>
      <c r="P902">
        <f t="shared" si="1318"/>
        <v>21.845540767855894</v>
      </c>
      <c r="Q902">
        <f t="shared" si="1318"/>
        <v>21.845540767855894</v>
      </c>
      <c r="R902">
        <f t="shared" si="1318"/>
        <v>21.876826403369712</v>
      </c>
      <c r="S902">
        <f t="shared" si="1318"/>
        <v>21.905379454944196</v>
      </c>
      <c r="T902">
        <f t="shared" si="1318"/>
        <v>21.845540767855894</v>
      </c>
      <c r="U902">
        <f t="shared" si="1318"/>
        <v>21.98696319299486</v>
      </c>
      <c r="V902">
        <f t="shared" si="1318"/>
        <v>21.98696319299486</v>
      </c>
      <c r="W902">
        <f t="shared" si="1318"/>
        <v>21.845540767855894</v>
      </c>
      <c r="X902">
        <f t="shared" si="1318"/>
        <v>21.845540767855894</v>
      </c>
      <c r="Y902">
        <f t="shared" si="1318"/>
        <v>21.845540767855894</v>
      </c>
      <c r="Z902">
        <f t="shared" si="1318"/>
        <v>21.767252781828038</v>
      </c>
      <c r="AA902">
        <f t="shared" si="1318"/>
        <v>21.125773159438808</v>
      </c>
      <c r="AB902">
        <f t="shared" si="1318"/>
        <v>21.817949976338582</v>
      </c>
      <c r="AC902">
        <f t="shared" si="1318"/>
        <v>21.845540767855894</v>
      </c>
      <c r="AD902">
        <f t="shared" si="1318"/>
        <v>21.845540767855894</v>
      </c>
      <c r="AE902">
        <f t="shared" si="1318"/>
        <v>21.7362197313698</v>
      </c>
      <c r="AF902">
        <f t="shared" si="1318"/>
        <v>21.767830199753426</v>
      </c>
      <c r="AG902">
        <f t="shared" si="1318"/>
        <v>21.809720777571503</v>
      </c>
      <c r="AH902">
        <f t="shared" ref="AH902:BH902" si="1319">AH901-AH630+AH897+SnDParam</f>
        <v>21.845540767855894</v>
      </c>
      <c r="AI902">
        <f t="shared" si="1319"/>
        <v>21.845540767855894</v>
      </c>
      <c r="AJ902">
        <f t="shared" si="1319"/>
        <v>21.845540767855894</v>
      </c>
      <c r="AK902">
        <f t="shared" si="1319"/>
        <v>21.845540767855894</v>
      </c>
      <c r="AL902">
        <f t="shared" si="1319"/>
        <v>21.845540767855894</v>
      </c>
      <c r="AM902">
        <f t="shared" si="1319"/>
        <v>21.817708737240359</v>
      </c>
      <c r="AN902">
        <f t="shared" si="1319"/>
        <v>21.845540767855894</v>
      </c>
      <c r="AO902">
        <f t="shared" si="1319"/>
        <v>21.825630364878052</v>
      </c>
      <c r="AP902">
        <f t="shared" si="1319"/>
        <v>21.845540767855894</v>
      </c>
      <c r="AQ902">
        <f t="shared" si="1319"/>
        <v>21.796703575534845</v>
      </c>
      <c r="AR902">
        <f t="shared" si="1319"/>
        <v>21.682388421861994</v>
      </c>
      <c r="AS902">
        <f t="shared" si="1319"/>
        <v>21.708242496954604</v>
      </c>
      <c r="AT902">
        <f t="shared" si="1319"/>
        <v>21.845540767855894</v>
      </c>
      <c r="AU902">
        <f t="shared" si="1319"/>
        <v>21.791912649813021</v>
      </c>
      <c r="AV902">
        <f t="shared" si="1319"/>
        <v>21.784808272658367</v>
      </c>
      <c r="AW902">
        <f t="shared" si="1319"/>
        <v>21.845540767855894</v>
      </c>
      <c r="AX902">
        <f t="shared" si="1319"/>
        <v>21.845540767855894</v>
      </c>
      <c r="AY902">
        <f t="shared" si="1319"/>
        <v>21.845540767855894</v>
      </c>
      <c r="AZ902">
        <f t="shared" si="1319"/>
        <v>21.783985344396616</v>
      </c>
      <c r="BA902">
        <f t="shared" si="1319"/>
        <v>21.773783086313426</v>
      </c>
      <c r="BB902">
        <f t="shared" si="1319"/>
        <v>21.845540767855894</v>
      </c>
      <c r="BC902">
        <f t="shared" si="1319"/>
        <v>21.821701675337287</v>
      </c>
      <c r="BD902">
        <f t="shared" si="1319"/>
        <v>21.81836477688881</v>
      </c>
      <c r="BE902">
        <f t="shared" si="1319"/>
        <v>21.845540767855894</v>
      </c>
      <c r="BF902">
        <f t="shared" si="1319"/>
        <v>21.845540767855894</v>
      </c>
      <c r="BG902">
        <f t="shared" si="1319"/>
        <v>21.845540767855894</v>
      </c>
      <c r="BH902">
        <f t="shared" si="1319"/>
        <v>21.845540767855894</v>
      </c>
    </row>
    <row r="903" spans="1:60" x14ac:dyDescent="0.25">
      <c r="A903" t="s">
        <v>846</v>
      </c>
      <c r="B903">
        <f t="shared" ref="B903:AG903" si="1320">IF(B634-B635&lt;INDEX(B859:B863,B635),B635-1,B635)</f>
        <v>3</v>
      </c>
      <c r="C903">
        <f t="shared" si="1320"/>
        <v>3</v>
      </c>
      <c r="D903">
        <f t="shared" si="1320"/>
        <v>3</v>
      </c>
      <c r="E903">
        <f t="shared" si="1320"/>
        <v>3</v>
      </c>
      <c r="F903">
        <f t="shared" si="1320"/>
        <v>3</v>
      </c>
      <c r="G903">
        <f t="shared" si="1320"/>
        <v>3</v>
      </c>
      <c r="H903">
        <f t="shared" si="1320"/>
        <v>3</v>
      </c>
      <c r="I903">
        <f t="shared" si="1320"/>
        <v>3</v>
      </c>
      <c r="J903">
        <f t="shared" si="1320"/>
        <v>3</v>
      </c>
      <c r="K903">
        <f t="shared" si="1320"/>
        <v>3</v>
      </c>
      <c r="L903">
        <f t="shared" si="1320"/>
        <v>3</v>
      </c>
      <c r="M903">
        <f t="shared" si="1320"/>
        <v>3</v>
      </c>
      <c r="N903">
        <f t="shared" si="1320"/>
        <v>3</v>
      </c>
      <c r="O903">
        <f t="shared" si="1320"/>
        <v>3</v>
      </c>
      <c r="P903">
        <f t="shared" si="1320"/>
        <v>3</v>
      </c>
      <c r="Q903">
        <f t="shared" si="1320"/>
        <v>3</v>
      </c>
      <c r="R903">
        <f t="shared" si="1320"/>
        <v>3</v>
      </c>
      <c r="S903">
        <f t="shared" si="1320"/>
        <v>3</v>
      </c>
      <c r="T903">
        <f t="shared" si="1320"/>
        <v>3</v>
      </c>
      <c r="U903">
        <f t="shared" si="1320"/>
        <v>3</v>
      </c>
      <c r="V903">
        <f t="shared" si="1320"/>
        <v>3</v>
      </c>
      <c r="W903">
        <f t="shared" si="1320"/>
        <v>3</v>
      </c>
      <c r="X903">
        <f t="shared" si="1320"/>
        <v>3</v>
      </c>
      <c r="Y903">
        <f t="shared" si="1320"/>
        <v>3</v>
      </c>
      <c r="Z903">
        <f t="shared" si="1320"/>
        <v>3</v>
      </c>
      <c r="AA903">
        <f t="shared" si="1320"/>
        <v>3</v>
      </c>
      <c r="AB903">
        <f t="shared" si="1320"/>
        <v>3</v>
      </c>
      <c r="AC903">
        <f t="shared" si="1320"/>
        <v>3</v>
      </c>
      <c r="AD903">
        <f t="shared" si="1320"/>
        <v>3</v>
      </c>
      <c r="AE903">
        <f t="shared" si="1320"/>
        <v>3</v>
      </c>
      <c r="AF903">
        <f t="shared" si="1320"/>
        <v>3</v>
      </c>
      <c r="AG903">
        <f t="shared" si="1320"/>
        <v>3</v>
      </c>
      <c r="AH903">
        <f t="shared" ref="AH903:BH903" si="1321">IF(AH634-AH635&lt;INDEX(AH859:AH863,AH635),AH635-1,AH635)</f>
        <v>3</v>
      </c>
      <c r="AI903">
        <f t="shared" si="1321"/>
        <v>3</v>
      </c>
      <c r="AJ903">
        <f t="shared" si="1321"/>
        <v>3</v>
      </c>
      <c r="AK903">
        <f t="shared" si="1321"/>
        <v>3</v>
      </c>
      <c r="AL903">
        <f t="shared" si="1321"/>
        <v>3</v>
      </c>
      <c r="AM903">
        <f t="shared" si="1321"/>
        <v>3</v>
      </c>
      <c r="AN903">
        <f t="shared" si="1321"/>
        <v>3</v>
      </c>
      <c r="AO903">
        <f t="shared" si="1321"/>
        <v>3</v>
      </c>
      <c r="AP903">
        <f t="shared" si="1321"/>
        <v>3</v>
      </c>
      <c r="AQ903">
        <f t="shared" si="1321"/>
        <v>3</v>
      </c>
      <c r="AR903">
        <f t="shared" si="1321"/>
        <v>3</v>
      </c>
      <c r="AS903">
        <f t="shared" si="1321"/>
        <v>3</v>
      </c>
      <c r="AT903">
        <f t="shared" si="1321"/>
        <v>3</v>
      </c>
      <c r="AU903">
        <f t="shared" si="1321"/>
        <v>3</v>
      </c>
      <c r="AV903">
        <f t="shared" si="1321"/>
        <v>3</v>
      </c>
      <c r="AW903">
        <f t="shared" si="1321"/>
        <v>3</v>
      </c>
      <c r="AX903">
        <f t="shared" si="1321"/>
        <v>3</v>
      </c>
      <c r="AY903">
        <f t="shared" si="1321"/>
        <v>3</v>
      </c>
      <c r="AZ903">
        <f t="shared" si="1321"/>
        <v>3</v>
      </c>
      <c r="BA903">
        <f t="shared" si="1321"/>
        <v>3</v>
      </c>
      <c r="BB903">
        <f t="shared" si="1321"/>
        <v>3</v>
      </c>
      <c r="BC903">
        <f t="shared" si="1321"/>
        <v>3</v>
      </c>
      <c r="BD903">
        <f t="shared" si="1321"/>
        <v>3</v>
      </c>
      <c r="BE903">
        <f t="shared" si="1321"/>
        <v>3</v>
      </c>
      <c r="BF903">
        <f t="shared" si="1321"/>
        <v>3</v>
      </c>
      <c r="BG903">
        <f t="shared" si="1321"/>
        <v>3</v>
      </c>
      <c r="BH903">
        <f t="shared" si="1321"/>
        <v>3</v>
      </c>
    </row>
    <row r="904" spans="1:60" x14ac:dyDescent="0.25">
      <c r="A904" t="s">
        <v>818</v>
      </c>
      <c r="B904">
        <f t="shared" ref="B904:AG904" si="1322">INDEX(B866:B870,B903,1)</f>
        <v>2.0183215753002943</v>
      </c>
      <c r="C904">
        <f t="shared" si="1322"/>
        <v>2.0182449114438166</v>
      </c>
      <c r="D904">
        <f t="shared" si="1322"/>
        <v>2.0183215753002943</v>
      </c>
      <c r="E904">
        <f t="shared" si="1322"/>
        <v>2.0181950606017862</v>
      </c>
      <c r="F904">
        <f t="shared" si="1322"/>
        <v>2.0183215753002943</v>
      </c>
      <c r="G904">
        <f t="shared" si="1322"/>
        <v>2.0183215753002943</v>
      </c>
      <c r="H904">
        <f t="shared" si="1322"/>
        <v>2.0183215753002943</v>
      </c>
      <c r="I904">
        <f t="shared" si="1322"/>
        <v>2.0183215753002943</v>
      </c>
      <c r="J904">
        <f t="shared" si="1322"/>
        <v>2.0183215753002943</v>
      </c>
      <c r="K904">
        <f t="shared" si="1322"/>
        <v>2.0183215753002943</v>
      </c>
      <c r="L904">
        <f t="shared" si="1322"/>
        <v>2.0183215753002943</v>
      </c>
      <c r="M904">
        <f t="shared" si="1322"/>
        <v>2.0183215753002943</v>
      </c>
      <c r="N904">
        <f t="shared" si="1322"/>
        <v>2.0183215753002943</v>
      </c>
      <c r="O904">
        <f t="shared" si="1322"/>
        <v>2.0183215753002943</v>
      </c>
      <c r="P904">
        <f t="shared" si="1322"/>
        <v>2.0183215753002943</v>
      </c>
      <c r="Q904">
        <f t="shared" si="1322"/>
        <v>2.0183215753002943</v>
      </c>
      <c r="R904">
        <f t="shared" si="1322"/>
        <v>2.0183215753002943</v>
      </c>
      <c r="S904">
        <f t="shared" si="1322"/>
        <v>2.0183215753002943</v>
      </c>
      <c r="T904">
        <f t="shared" si="1322"/>
        <v>2.0183215753002943</v>
      </c>
      <c r="U904">
        <f t="shared" si="1322"/>
        <v>2.0476115748750239</v>
      </c>
      <c r="V904">
        <f t="shared" si="1322"/>
        <v>2.0476115748750239</v>
      </c>
      <c r="W904">
        <f t="shared" si="1322"/>
        <v>2.0183215753002943</v>
      </c>
      <c r="X904">
        <f t="shared" si="1322"/>
        <v>2.0183215753002943</v>
      </c>
      <c r="Y904">
        <f t="shared" si="1322"/>
        <v>2.0183215753002943</v>
      </c>
      <c r="Z904">
        <f t="shared" si="1322"/>
        <v>2.0183215753002943</v>
      </c>
      <c r="AA904">
        <f t="shared" si="1322"/>
        <v>1.7559397705112558</v>
      </c>
      <c r="AB904">
        <f t="shared" si="1322"/>
        <v>2.0183215753002943</v>
      </c>
      <c r="AC904">
        <f t="shared" si="1322"/>
        <v>2.0183215753002943</v>
      </c>
      <c r="AD904">
        <f t="shared" si="1322"/>
        <v>2.0183215753002943</v>
      </c>
      <c r="AE904">
        <f t="shared" si="1322"/>
        <v>2.0183215753002943</v>
      </c>
      <c r="AF904">
        <f t="shared" si="1322"/>
        <v>2.0020685766781634</v>
      </c>
      <c r="AG904">
        <f t="shared" si="1322"/>
        <v>2.0108436646107126</v>
      </c>
      <c r="AH904">
        <f t="shared" ref="AH904:BH904" si="1323">INDEX(AH866:AH870,AH903,1)</f>
        <v>2.0183215753002943</v>
      </c>
      <c r="AI904">
        <f t="shared" si="1323"/>
        <v>2.0183215753002943</v>
      </c>
      <c r="AJ904">
        <f t="shared" si="1323"/>
        <v>2.0183215753002943</v>
      </c>
      <c r="AK904">
        <f t="shared" si="1323"/>
        <v>2.0183215753002943</v>
      </c>
      <c r="AL904">
        <f t="shared" si="1323"/>
        <v>2.0183215753002943</v>
      </c>
      <c r="AM904">
        <f t="shared" si="1323"/>
        <v>2.0129939579611409</v>
      </c>
      <c r="AN904">
        <f t="shared" si="1323"/>
        <v>2.0183215753002943</v>
      </c>
      <c r="AO904">
        <f t="shared" si="1323"/>
        <v>2.0144651548569992</v>
      </c>
      <c r="AP904">
        <f t="shared" si="1323"/>
        <v>2.0183215753002943</v>
      </c>
      <c r="AQ904">
        <f t="shared" si="1323"/>
        <v>2.0183215753002943</v>
      </c>
      <c r="AR904">
        <f t="shared" si="1323"/>
        <v>2.0183215753002943</v>
      </c>
      <c r="AS904">
        <f t="shared" si="1323"/>
        <v>1.9895315757255647</v>
      </c>
      <c r="AT904">
        <f t="shared" si="1323"/>
        <v>2.0183215753002943</v>
      </c>
      <c r="AU904">
        <f t="shared" si="1323"/>
        <v>2.0071171974857096</v>
      </c>
      <c r="AV904">
        <f t="shared" si="1323"/>
        <v>2.0056289417700688</v>
      </c>
      <c r="AW904">
        <f t="shared" si="1323"/>
        <v>2.0183215753002943</v>
      </c>
      <c r="AX904">
        <f t="shared" si="1323"/>
        <v>2.0183215753002943</v>
      </c>
      <c r="AY904">
        <f t="shared" si="1323"/>
        <v>2.0183215753002943</v>
      </c>
      <c r="AZ904">
        <f t="shared" si="1323"/>
        <v>2.0139748869067677</v>
      </c>
      <c r="BA904">
        <f t="shared" si="1323"/>
        <v>2.0132515307358645</v>
      </c>
      <c r="BB904">
        <f t="shared" si="1323"/>
        <v>2.0183215753002943</v>
      </c>
      <c r="BC904">
        <f t="shared" si="1323"/>
        <v>2.0183215753002943</v>
      </c>
      <c r="BD904">
        <f t="shared" si="1323"/>
        <v>2.0183215753002943</v>
      </c>
      <c r="BE904">
        <f t="shared" si="1323"/>
        <v>2.0183215753002943</v>
      </c>
      <c r="BF904">
        <f t="shared" si="1323"/>
        <v>2.0183215753002943</v>
      </c>
      <c r="BG904">
        <f t="shared" si="1323"/>
        <v>2.0183215753002943</v>
      </c>
      <c r="BH904">
        <f t="shared" si="1323"/>
        <v>2.0183215753002943</v>
      </c>
    </row>
    <row r="905" spans="1:60" x14ac:dyDescent="0.25">
      <c r="A905" t="s">
        <v>819</v>
      </c>
      <c r="B905">
        <f t="shared" ref="B905:AG905" si="1324">INDEX(B866:B870,B903+1,1)</f>
        <v>2.7985401276438893</v>
      </c>
      <c r="C905">
        <f t="shared" si="1324"/>
        <v>2.798429769310594</v>
      </c>
      <c r="D905">
        <f t="shared" si="1324"/>
        <v>2.7985401276438893</v>
      </c>
      <c r="E905">
        <f t="shared" si="1324"/>
        <v>2.7983580107413948</v>
      </c>
      <c r="F905">
        <f t="shared" si="1324"/>
        <v>2.7985401276438893</v>
      </c>
      <c r="G905">
        <f t="shared" si="1324"/>
        <v>2.7985401276438893</v>
      </c>
      <c r="H905">
        <f t="shared" si="1324"/>
        <v>2.7985401276438893</v>
      </c>
      <c r="I905">
        <f t="shared" si="1324"/>
        <v>2.7985401276438893</v>
      </c>
      <c r="J905">
        <f t="shared" si="1324"/>
        <v>2.7985401276438893</v>
      </c>
      <c r="K905">
        <f t="shared" si="1324"/>
        <v>2.7985401276438893</v>
      </c>
      <c r="L905">
        <f t="shared" si="1324"/>
        <v>2.7985401276438893</v>
      </c>
      <c r="M905">
        <f t="shared" si="1324"/>
        <v>2.7985401276438893</v>
      </c>
      <c r="N905">
        <f t="shared" si="1324"/>
        <v>2.7985401276438893</v>
      </c>
      <c r="O905">
        <f t="shared" si="1324"/>
        <v>2.7985401276438893</v>
      </c>
      <c r="P905">
        <f t="shared" si="1324"/>
        <v>2.7985401276438893</v>
      </c>
      <c r="Q905">
        <f t="shared" si="1324"/>
        <v>2.7985401276438893</v>
      </c>
      <c r="R905">
        <f t="shared" si="1324"/>
        <v>2.7985401276438893</v>
      </c>
      <c r="S905">
        <f t="shared" si="1324"/>
        <v>2.7985401276438893</v>
      </c>
      <c r="T905">
        <f t="shared" si="1324"/>
        <v>2.7985401276438893</v>
      </c>
      <c r="U905">
        <f t="shared" si="1324"/>
        <v>2.8410019965196871</v>
      </c>
      <c r="V905">
        <f t="shared" si="1324"/>
        <v>2.8410019965196871</v>
      </c>
      <c r="W905">
        <f t="shared" si="1324"/>
        <v>2.7985401276438893</v>
      </c>
      <c r="X905">
        <f t="shared" si="1324"/>
        <v>2.7985401276438893</v>
      </c>
      <c r="Y905">
        <f t="shared" si="1324"/>
        <v>2.7985401276438893</v>
      </c>
      <c r="Z905">
        <f t="shared" si="1324"/>
        <v>2.7985401276438893</v>
      </c>
      <c r="AA905">
        <f t="shared" si="1324"/>
        <v>2.4867299110501833</v>
      </c>
      <c r="AB905">
        <f t="shared" si="1324"/>
        <v>2.7985401276438893</v>
      </c>
      <c r="AC905">
        <f t="shared" si="1324"/>
        <v>2.7985401276438893</v>
      </c>
      <c r="AD905">
        <f t="shared" si="1324"/>
        <v>2.7985401276438893</v>
      </c>
      <c r="AE905">
        <f t="shared" si="1324"/>
        <v>2.7985401276438893</v>
      </c>
      <c r="AF905">
        <f t="shared" si="1324"/>
        <v>2.7752344786359147</v>
      </c>
      <c r="AG905">
        <f t="shared" si="1324"/>
        <v>2.7877947228466025</v>
      </c>
      <c r="AH905">
        <f t="shared" ref="AH905:BH905" si="1325">INDEX(AH866:AH870,AH903+1,1)</f>
        <v>2.7985401276438893</v>
      </c>
      <c r="AI905">
        <f t="shared" si="1325"/>
        <v>2.7985401276438893</v>
      </c>
      <c r="AJ905">
        <f t="shared" si="1325"/>
        <v>2.7985401276438893</v>
      </c>
      <c r="AK905">
        <f t="shared" si="1325"/>
        <v>2.7985401276438893</v>
      </c>
      <c r="AL905">
        <f t="shared" si="1325"/>
        <v>2.7985401276438893</v>
      </c>
      <c r="AM905">
        <f t="shared" si="1325"/>
        <v>2.790880638992117</v>
      </c>
      <c r="AN905">
        <f t="shared" si="1325"/>
        <v>2.7985401276438893</v>
      </c>
      <c r="AO905">
        <f t="shared" si="1325"/>
        <v>2.7929938121276523</v>
      </c>
      <c r="AP905">
        <f t="shared" si="1325"/>
        <v>2.7985401276438893</v>
      </c>
      <c r="AQ905">
        <f t="shared" si="1325"/>
        <v>2.7985401276438893</v>
      </c>
      <c r="AR905">
        <f t="shared" si="1325"/>
        <v>2.7985401276438893</v>
      </c>
      <c r="AS905">
        <f t="shared" si="1325"/>
        <v>2.7573812587361965</v>
      </c>
      <c r="AT905">
        <f t="shared" si="1325"/>
        <v>2.7985401276438893</v>
      </c>
      <c r="AU905">
        <f t="shared" si="1325"/>
        <v>2.7824543633151331</v>
      </c>
      <c r="AV905">
        <f t="shared" si="1325"/>
        <v>2.7803242312692151</v>
      </c>
      <c r="AW905">
        <f t="shared" si="1325"/>
        <v>2.7985401276438893</v>
      </c>
      <c r="AX905">
        <f t="shared" si="1325"/>
        <v>2.7985401276438893</v>
      </c>
      <c r="AY905">
        <f t="shared" si="1325"/>
        <v>2.7985401276438893</v>
      </c>
      <c r="AZ905">
        <f t="shared" si="1325"/>
        <v>2.7922894432998611</v>
      </c>
      <c r="BA905">
        <f t="shared" si="1325"/>
        <v>2.7912504991892177</v>
      </c>
      <c r="BB905">
        <f t="shared" si="1325"/>
        <v>2.7985401276438893</v>
      </c>
      <c r="BC905">
        <f t="shared" si="1325"/>
        <v>2.7985401276438893</v>
      </c>
      <c r="BD905">
        <f t="shared" si="1325"/>
        <v>2.7985401276438893</v>
      </c>
      <c r="BE905">
        <f t="shared" si="1325"/>
        <v>2.7985401276438893</v>
      </c>
      <c r="BF905">
        <f t="shared" si="1325"/>
        <v>2.7985401276438893</v>
      </c>
      <c r="BG905">
        <f t="shared" si="1325"/>
        <v>2.7985401276438893</v>
      </c>
      <c r="BH905">
        <f t="shared" si="1325"/>
        <v>2.7985401276438893</v>
      </c>
    </row>
    <row r="906" spans="1:60" x14ac:dyDescent="0.25">
      <c r="A906" t="s">
        <v>820</v>
      </c>
      <c r="B906">
        <f t="shared" ref="B906:AG906" si="1326">INDEX(B859:B863,B903,1)+B903</f>
        <v>3.2197814476564051</v>
      </c>
      <c r="C906">
        <f t="shared" si="1326"/>
        <v>3.2198151421332226</v>
      </c>
      <c r="D906">
        <f t="shared" si="1326"/>
        <v>3.2197814476564051</v>
      </c>
      <c r="E906">
        <f t="shared" si="1326"/>
        <v>3.2198370498603919</v>
      </c>
      <c r="F906">
        <f t="shared" si="1326"/>
        <v>3.2197814476564051</v>
      </c>
      <c r="G906">
        <f t="shared" si="1326"/>
        <v>3.2197814476564051</v>
      </c>
      <c r="H906">
        <f t="shared" si="1326"/>
        <v>3.2197814476564051</v>
      </c>
      <c r="I906">
        <f t="shared" si="1326"/>
        <v>3.2197814476564051</v>
      </c>
      <c r="J906">
        <f t="shared" si="1326"/>
        <v>3.2197814476564051</v>
      </c>
      <c r="K906">
        <f t="shared" si="1326"/>
        <v>3.2197814476564051</v>
      </c>
      <c r="L906">
        <f t="shared" si="1326"/>
        <v>3.2197814476564051</v>
      </c>
      <c r="M906">
        <f t="shared" si="1326"/>
        <v>3.2197814476564051</v>
      </c>
      <c r="N906">
        <f t="shared" si="1326"/>
        <v>3.2197814476564051</v>
      </c>
      <c r="O906">
        <f t="shared" si="1326"/>
        <v>3.2197814476564051</v>
      </c>
      <c r="P906">
        <f t="shared" si="1326"/>
        <v>3.2197814476564051</v>
      </c>
      <c r="Q906">
        <f t="shared" si="1326"/>
        <v>3.2197814476564051</v>
      </c>
      <c r="R906">
        <f t="shared" si="1326"/>
        <v>3.2197814476564051</v>
      </c>
      <c r="S906">
        <f t="shared" si="1326"/>
        <v>3.2197814476564051</v>
      </c>
      <c r="T906">
        <f t="shared" si="1326"/>
        <v>3.2197814476564051</v>
      </c>
      <c r="U906">
        <f t="shared" si="1326"/>
        <v>3.2066095783553368</v>
      </c>
      <c r="V906">
        <f t="shared" si="1326"/>
        <v>3.2066095783553368</v>
      </c>
      <c r="W906">
        <f t="shared" si="1326"/>
        <v>3.2197814476564051</v>
      </c>
      <c r="X906">
        <f t="shared" si="1326"/>
        <v>3.2197814476564051</v>
      </c>
      <c r="Y906">
        <f t="shared" si="1326"/>
        <v>3.2197814476564051</v>
      </c>
      <c r="Z906">
        <f t="shared" si="1326"/>
        <v>3.2197814476564051</v>
      </c>
      <c r="AA906">
        <f t="shared" si="1326"/>
        <v>3.2692098594610721</v>
      </c>
      <c r="AB906">
        <f t="shared" si="1326"/>
        <v>3.2197814476564051</v>
      </c>
      <c r="AC906">
        <f t="shared" si="1326"/>
        <v>3.2197814476564051</v>
      </c>
      <c r="AD906">
        <f t="shared" si="1326"/>
        <v>3.2197814476564051</v>
      </c>
      <c r="AE906">
        <f t="shared" si="1326"/>
        <v>3.2197814476564051</v>
      </c>
      <c r="AF906">
        <f t="shared" si="1326"/>
        <v>3.2268340980422487</v>
      </c>
      <c r="AG906">
        <f t="shared" si="1326"/>
        <v>3.2230489417641102</v>
      </c>
      <c r="AH906">
        <f t="shared" ref="AH906:BH906" si="1327">INDEX(AH859:AH863,AH903,1)+AH903</f>
        <v>3.2197814476564051</v>
      </c>
      <c r="AI906">
        <f t="shared" si="1327"/>
        <v>3.2197814476564051</v>
      </c>
      <c r="AJ906">
        <f t="shared" si="1327"/>
        <v>3.2197814476564051</v>
      </c>
      <c r="AK906">
        <f t="shared" si="1327"/>
        <v>3.2197814476564051</v>
      </c>
      <c r="AL906">
        <f t="shared" si="1327"/>
        <v>3.2197814476564051</v>
      </c>
      <c r="AM906">
        <f t="shared" si="1327"/>
        <v>3.2221133189690239</v>
      </c>
      <c r="AN906">
        <f t="shared" si="1327"/>
        <v>3.2197814476564051</v>
      </c>
      <c r="AO906">
        <f t="shared" si="1327"/>
        <v>3.2214713427293469</v>
      </c>
      <c r="AP906">
        <f t="shared" si="1327"/>
        <v>3.2197814476564051</v>
      </c>
      <c r="AQ906">
        <f t="shared" si="1327"/>
        <v>3.2197814476564051</v>
      </c>
      <c r="AR906">
        <f t="shared" si="1327"/>
        <v>3.2197814476564051</v>
      </c>
      <c r="AS906">
        <f t="shared" si="1327"/>
        <v>3.2321503169893684</v>
      </c>
      <c r="AT906">
        <f t="shared" si="1327"/>
        <v>3.2197814476564051</v>
      </c>
      <c r="AU906">
        <f t="shared" si="1327"/>
        <v>3.2246628341705765</v>
      </c>
      <c r="AV906">
        <f t="shared" si="1327"/>
        <v>3.2253047105008537</v>
      </c>
      <c r="AW906">
        <f t="shared" si="1327"/>
        <v>3.2197814476564051</v>
      </c>
      <c r="AX906">
        <f t="shared" si="1327"/>
        <v>3.2197814476564051</v>
      </c>
      <c r="AY906">
        <f t="shared" si="1327"/>
        <v>3.2197814476564051</v>
      </c>
      <c r="AZ906">
        <f t="shared" si="1327"/>
        <v>3.2216854436069067</v>
      </c>
      <c r="BA906">
        <f t="shared" si="1327"/>
        <v>3.2220010315466467</v>
      </c>
      <c r="BB906">
        <f t="shared" si="1327"/>
        <v>3.2197814476564051</v>
      </c>
      <c r="BC906">
        <f t="shared" si="1327"/>
        <v>3.2197814476564051</v>
      </c>
      <c r="BD906">
        <f t="shared" si="1327"/>
        <v>3.2197814476564051</v>
      </c>
      <c r="BE906">
        <f t="shared" si="1327"/>
        <v>3.2197814476564051</v>
      </c>
      <c r="BF906">
        <f t="shared" si="1327"/>
        <v>3.2197814476564051</v>
      </c>
      <c r="BG906">
        <f t="shared" si="1327"/>
        <v>3.2197814476564051</v>
      </c>
      <c r="BH906">
        <f t="shared" si="1327"/>
        <v>3.2197814476564051</v>
      </c>
    </row>
    <row r="907" spans="1:60" x14ac:dyDescent="0.25">
      <c r="A907" t="s">
        <v>821</v>
      </c>
      <c r="B907">
        <f t="shared" ref="B907:AG907" si="1328">INDEX(B859:B863,B903+1,1)+B903+1</f>
        <v>4.2325051451885845</v>
      </c>
      <c r="C907">
        <f t="shared" si="1328"/>
        <v>4.2325465964343962</v>
      </c>
      <c r="D907">
        <f t="shared" si="1328"/>
        <v>4.2325051451885845</v>
      </c>
      <c r="E907">
        <f t="shared" si="1328"/>
        <v>4.2325735497181807</v>
      </c>
      <c r="F907">
        <f t="shared" si="1328"/>
        <v>4.2325051451885845</v>
      </c>
      <c r="G907">
        <f t="shared" si="1328"/>
        <v>4.2325051451885845</v>
      </c>
      <c r="H907">
        <f t="shared" si="1328"/>
        <v>4.2325051451885845</v>
      </c>
      <c r="I907">
        <f t="shared" si="1328"/>
        <v>4.2325051451885845</v>
      </c>
      <c r="J907">
        <f t="shared" si="1328"/>
        <v>4.2325051451885845</v>
      </c>
      <c r="K907">
        <f t="shared" si="1328"/>
        <v>4.2325051451885845</v>
      </c>
      <c r="L907">
        <f t="shared" si="1328"/>
        <v>4.2325051451885845</v>
      </c>
      <c r="M907">
        <f t="shared" si="1328"/>
        <v>4.2325051451885845</v>
      </c>
      <c r="N907">
        <f t="shared" si="1328"/>
        <v>4.2325051451885845</v>
      </c>
      <c r="O907">
        <f t="shared" si="1328"/>
        <v>4.2325051451885845</v>
      </c>
      <c r="P907">
        <f t="shared" si="1328"/>
        <v>4.2325051451885845</v>
      </c>
      <c r="Q907">
        <f t="shared" si="1328"/>
        <v>4.2325051451885845</v>
      </c>
      <c r="R907">
        <f t="shared" si="1328"/>
        <v>4.2325051451885845</v>
      </c>
      <c r="S907">
        <f t="shared" si="1328"/>
        <v>4.2325051451885845</v>
      </c>
      <c r="T907">
        <f t="shared" si="1328"/>
        <v>4.2325051451885845</v>
      </c>
      <c r="U907">
        <f t="shared" si="1328"/>
        <v>4.2165956019792663</v>
      </c>
      <c r="V907">
        <f t="shared" si="1328"/>
        <v>4.2165956019792663</v>
      </c>
      <c r="W907">
        <f t="shared" si="1328"/>
        <v>4.2325051451885845</v>
      </c>
      <c r="X907">
        <f t="shared" si="1328"/>
        <v>4.2325051451885845</v>
      </c>
      <c r="Y907">
        <f t="shared" si="1328"/>
        <v>4.2325051451885845</v>
      </c>
      <c r="Z907">
        <f t="shared" si="1328"/>
        <v>4.2325051451885845</v>
      </c>
      <c r="AA907">
        <f t="shared" si="1328"/>
        <v>4.2177754774197718</v>
      </c>
      <c r="AB907">
        <f t="shared" si="1328"/>
        <v>4.2325051451885845</v>
      </c>
      <c r="AC907">
        <f t="shared" si="1328"/>
        <v>4.2325051451885845</v>
      </c>
      <c r="AD907">
        <f t="shared" si="1328"/>
        <v>4.2325051451885845</v>
      </c>
      <c r="AE907">
        <f t="shared" si="1328"/>
        <v>4.2325051451885845</v>
      </c>
      <c r="AF907">
        <f t="shared" si="1328"/>
        <v>4.2412741518769757</v>
      </c>
      <c r="AG907">
        <f t="shared" si="1328"/>
        <v>4.2365442656299255</v>
      </c>
      <c r="AH907">
        <f t="shared" ref="AH907:BH907" si="1329">INDEX(AH859:AH863,AH903+1,1)+AH903+1</f>
        <v>4.2325051451885845</v>
      </c>
      <c r="AI907">
        <f t="shared" si="1329"/>
        <v>4.2325051451885845</v>
      </c>
      <c r="AJ907">
        <f t="shared" si="1329"/>
        <v>4.2325051451885845</v>
      </c>
      <c r="AK907">
        <f t="shared" si="1329"/>
        <v>4.2325051451885845</v>
      </c>
      <c r="AL907">
        <f t="shared" si="1329"/>
        <v>4.2325051451885845</v>
      </c>
      <c r="AM907">
        <f t="shared" si="1329"/>
        <v>4.2353836365043271</v>
      </c>
      <c r="AN907">
        <f t="shared" si="1329"/>
        <v>4.2325051451885845</v>
      </c>
      <c r="AO907">
        <f t="shared" si="1329"/>
        <v>4.2345891718503239</v>
      </c>
      <c r="AP907">
        <f t="shared" si="1329"/>
        <v>4.2325051451885845</v>
      </c>
      <c r="AQ907">
        <f t="shared" si="1329"/>
        <v>4.2325051451885845</v>
      </c>
      <c r="AR907">
        <f t="shared" si="1329"/>
        <v>4.2325051451885845</v>
      </c>
      <c r="AS907">
        <f t="shared" si="1329"/>
        <v>4.2480154639396215</v>
      </c>
      <c r="AT907">
        <f t="shared" si="1329"/>
        <v>4.2325051451885845</v>
      </c>
      <c r="AU907">
        <f t="shared" si="1329"/>
        <v>4.2385541234549562</v>
      </c>
      <c r="AV907">
        <f t="shared" si="1329"/>
        <v>4.2393562882219005</v>
      </c>
      <c r="AW907">
        <f t="shared" si="1329"/>
        <v>4.2325051451885845</v>
      </c>
      <c r="AX907">
        <f t="shared" si="1329"/>
        <v>4.2325051451885845</v>
      </c>
      <c r="AY907">
        <f t="shared" si="1329"/>
        <v>4.2325051451885845</v>
      </c>
      <c r="AZ907">
        <f t="shared" si="1329"/>
        <v>4.2348539574293929</v>
      </c>
      <c r="BA907">
        <f t="shared" si="1329"/>
        <v>4.2352445665366876</v>
      </c>
      <c r="BB907">
        <f t="shared" si="1329"/>
        <v>4.2325051451885845</v>
      </c>
      <c r="BC907">
        <f t="shared" si="1329"/>
        <v>4.2325051451885845</v>
      </c>
      <c r="BD907">
        <f t="shared" si="1329"/>
        <v>4.2325051451885845</v>
      </c>
      <c r="BE907">
        <f t="shared" si="1329"/>
        <v>4.2325051451885845</v>
      </c>
      <c r="BF907">
        <f t="shared" si="1329"/>
        <v>4.2325051451885845</v>
      </c>
      <c r="BG907">
        <f t="shared" si="1329"/>
        <v>4.2325051451885845</v>
      </c>
      <c r="BH907">
        <f t="shared" si="1329"/>
        <v>4.2325051451885845</v>
      </c>
    </row>
    <row r="908" spans="1:60" x14ac:dyDescent="0.25">
      <c r="A908" t="s">
        <v>850</v>
      </c>
      <c r="B908">
        <f t="shared" ref="B908:AG908" si="1330">(B634-B906)/(B907-B906)*(B905-B904)+B904</f>
        <v>2.5391935478507484</v>
      </c>
      <c r="C908">
        <f t="shared" si="1330"/>
        <v>2.5390018310377549</v>
      </c>
      <c r="D908">
        <f t="shared" si="1330"/>
        <v>2.5391935478507484</v>
      </c>
      <c r="E908">
        <f t="shared" si="1330"/>
        <v>2.5388771751655925</v>
      </c>
      <c r="F908">
        <f t="shared" si="1330"/>
        <v>2.5392882602029476</v>
      </c>
      <c r="G908">
        <f t="shared" si="1330"/>
        <v>2.5392882602029476</v>
      </c>
      <c r="H908">
        <f t="shared" si="1330"/>
        <v>2.5394961889482826</v>
      </c>
      <c r="I908">
        <f t="shared" si="1330"/>
        <v>2.5394175404496058</v>
      </c>
      <c r="J908">
        <f t="shared" si="1330"/>
        <v>2.539122357025986</v>
      </c>
      <c r="K908">
        <f t="shared" si="1330"/>
        <v>2.5391935478507484</v>
      </c>
      <c r="L908">
        <f t="shared" si="1330"/>
        <v>2.5391935478507484</v>
      </c>
      <c r="M908">
        <f t="shared" si="1330"/>
        <v>2.5391935478507484</v>
      </c>
      <c r="N908">
        <f t="shared" si="1330"/>
        <v>2.5391935478507484</v>
      </c>
      <c r="O908">
        <f t="shared" si="1330"/>
        <v>2.5391935478507484</v>
      </c>
      <c r="P908">
        <f t="shared" si="1330"/>
        <v>2.5391935478507484</v>
      </c>
      <c r="Q908">
        <f t="shared" si="1330"/>
        <v>2.5391935478507484</v>
      </c>
      <c r="R908">
        <f t="shared" si="1330"/>
        <v>2.558603646057894</v>
      </c>
      <c r="S908">
        <f t="shared" si="1330"/>
        <v>2.5761960851875587</v>
      </c>
      <c r="T908">
        <f t="shared" si="1330"/>
        <v>2.5391935478507484</v>
      </c>
      <c r="U908">
        <f t="shared" si="1330"/>
        <v>2.61360842975557</v>
      </c>
      <c r="V908">
        <f t="shared" si="1330"/>
        <v>2.61360842975557</v>
      </c>
      <c r="W908">
        <f t="shared" si="1330"/>
        <v>2.5391935478507484</v>
      </c>
      <c r="X908">
        <f t="shared" si="1330"/>
        <v>2.5391935478507484</v>
      </c>
      <c r="Y908">
        <f t="shared" si="1330"/>
        <v>2.5391935478507484</v>
      </c>
      <c r="Z908">
        <f t="shared" si="1330"/>
        <v>2.4814416851773391</v>
      </c>
      <c r="AA908">
        <f t="shared" si="1330"/>
        <v>2.1161981486506796</v>
      </c>
      <c r="AB908">
        <f t="shared" si="1330"/>
        <v>2.5188706453261629</v>
      </c>
      <c r="AC908">
        <f t="shared" si="1330"/>
        <v>2.5391935478507484</v>
      </c>
      <c r="AD908">
        <f t="shared" si="1330"/>
        <v>2.5391935478507484</v>
      </c>
      <c r="AE908">
        <f t="shared" si="1330"/>
        <v>2.5391935478507484</v>
      </c>
      <c r="AF908">
        <f t="shared" si="1330"/>
        <v>2.511983657331883</v>
      </c>
      <c r="AG908">
        <f t="shared" si="1330"/>
        <v>2.5266344813931179</v>
      </c>
      <c r="AH908">
        <f t="shared" ref="AH908:BH908" si="1331">(AH634-AH906)/(AH907-AH906)*(AH905-AH904)+AH904</f>
        <v>2.5391935478507484</v>
      </c>
      <c r="AI908">
        <f t="shared" si="1331"/>
        <v>2.5391935478507484</v>
      </c>
      <c r="AJ908">
        <f t="shared" si="1331"/>
        <v>2.5391935478507484</v>
      </c>
      <c r="AK908">
        <f t="shared" si="1331"/>
        <v>2.5391935478507484</v>
      </c>
      <c r="AL908">
        <f t="shared" si="1331"/>
        <v>2.5391935478507484</v>
      </c>
      <c r="AM908">
        <f t="shared" si="1331"/>
        <v>2.5248614772888001</v>
      </c>
      <c r="AN908">
        <f t="shared" si="1331"/>
        <v>2.5391935478507484</v>
      </c>
      <c r="AO908">
        <f t="shared" si="1331"/>
        <v>2.5286795697859512</v>
      </c>
      <c r="AP908">
        <f t="shared" si="1331"/>
        <v>2.5391935478507484</v>
      </c>
      <c r="AQ908">
        <f t="shared" si="1331"/>
        <v>2.5391935478507484</v>
      </c>
      <c r="AR908">
        <f t="shared" si="1331"/>
        <v>2.4567020114697526</v>
      </c>
      <c r="AS908">
        <f t="shared" si="1331"/>
        <v>2.468279848143907</v>
      </c>
      <c r="AT908">
        <f t="shared" si="1331"/>
        <v>2.5391935478507484</v>
      </c>
      <c r="AU908">
        <f t="shared" si="1331"/>
        <v>2.5204014218880264</v>
      </c>
      <c r="AV908">
        <f t="shared" si="1331"/>
        <v>2.5179168004895773</v>
      </c>
      <c r="AW908">
        <f t="shared" si="1331"/>
        <v>2.5391935478507484</v>
      </c>
      <c r="AX908">
        <f t="shared" si="1331"/>
        <v>2.5391935478507484</v>
      </c>
      <c r="AY908">
        <f t="shared" si="1331"/>
        <v>2.5391935478507484</v>
      </c>
      <c r="AZ908">
        <f t="shared" si="1331"/>
        <v>2.5318849867080755</v>
      </c>
      <c r="BA908">
        <f t="shared" si="1331"/>
        <v>2.5306709816015673</v>
      </c>
      <c r="BB908">
        <f t="shared" si="1331"/>
        <v>2.5391935478507484</v>
      </c>
      <c r="BC908">
        <f t="shared" si="1331"/>
        <v>2.5216360206817159</v>
      </c>
      <c r="BD908">
        <f t="shared" si="1331"/>
        <v>2.5191764246369317</v>
      </c>
      <c r="BE908">
        <f t="shared" si="1331"/>
        <v>2.5391935478507484</v>
      </c>
      <c r="BF908">
        <f t="shared" si="1331"/>
        <v>2.5391935478507484</v>
      </c>
      <c r="BG908">
        <f t="shared" si="1331"/>
        <v>2.5391935478507484</v>
      </c>
      <c r="BH908">
        <f t="shared" si="1331"/>
        <v>2.5391935478507484</v>
      </c>
    </row>
    <row r="909" spans="1:60" x14ac:dyDescent="0.25">
      <c r="A909" t="s">
        <v>849</v>
      </c>
      <c r="B909">
        <f t="shared" ref="B909:AG909" si="1332">B908*B$90+25-RelentlessStrikes*B634</f>
        <v>126.56774191402994</v>
      </c>
      <c r="C909">
        <f t="shared" si="1332"/>
        <v>126.5600732415102</v>
      </c>
      <c r="D909">
        <f t="shared" si="1332"/>
        <v>126.56774191402994</v>
      </c>
      <c r="E909">
        <f t="shared" si="1332"/>
        <v>126.55508700662369</v>
      </c>
      <c r="F909">
        <f t="shared" si="1332"/>
        <v>126.57153040811791</v>
      </c>
      <c r="G909">
        <f t="shared" si="1332"/>
        <v>126.57153040811791</v>
      </c>
      <c r="H909">
        <f t="shared" si="1332"/>
        <v>126.58681994140979</v>
      </c>
      <c r="I909">
        <f t="shared" si="1332"/>
        <v>126.58367378552717</v>
      </c>
      <c r="J909">
        <f t="shared" si="1332"/>
        <v>126.56489428103944</v>
      </c>
      <c r="K909">
        <f t="shared" si="1332"/>
        <v>126.56774191402994</v>
      </c>
      <c r="L909">
        <f t="shared" si="1332"/>
        <v>126.56774191402994</v>
      </c>
      <c r="M909">
        <f t="shared" si="1332"/>
        <v>126.56774191402994</v>
      </c>
      <c r="N909">
        <f t="shared" si="1332"/>
        <v>126.56774191402994</v>
      </c>
      <c r="O909">
        <f t="shared" si="1332"/>
        <v>126.56774191402994</v>
      </c>
      <c r="P909">
        <f t="shared" si="1332"/>
        <v>126.56774191402994</v>
      </c>
      <c r="Q909">
        <f t="shared" si="1332"/>
        <v>126.56774191402994</v>
      </c>
      <c r="R909">
        <f t="shared" si="1332"/>
        <v>127.34414584231575</v>
      </c>
      <c r="S909">
        <f t="shared" si="1332"/>
        <v>128.04784340750234</v>
      </c>
      <c r="T909">
        <f t="shared" si="1332"/>
        <v>126.56774191402994</v>
      </c>
      <c r="U909">
        <f t="shared" si="1332"/>
        <v>129.54433719022279</v>
      </c>
      <c r="V909">
        <f t="shared" si="1332"/>
        <v>129.54433719022279</v>
      </c>
      <c r="W909">
        <f t="shared" si="1332"/>
        <v>126.56774191402994</v>
      </c>
      <c r="X909">
        <f t="shared" si="1332"/>
        <v>126.56774191402994</v>
      </c>
      <c r="Y909">
        <f t="shared" si="1332"/>
        <v>126.56774191402994</v>
      </c>
      <c r="Z909">
        <f t="shared" si="1332"/>
        <v>124.25766740709356</v>
      </c>
      <c r="AA909">
        <f t="shared" si="1332"/>
        <v>109.64792594602719</v>
      </c>
      <c r="AB909">
        <f t="shared" si="1332"/>
        <v>125.75482581304652</v>
      </c>
      <c r="AC909">
        <f t="shared" si="1332"/>
        <v>126.56774191402994</v>
      </c>
      <c r="AD909">
        <f t="shared" si="1332"/>
        <v>126.56774191402994</v>
      </c>
      <c r="AE909">
        <f t="shared" si="1332"/>
        <v>126.56774191402994</v>
      </c>
      <c r="AF909">
        <f t="shared" si="1332"/>
        <v>125.47934629327531</v>
      </c>
      <c r="AG909">
        <f t="shared" si="1332"/>
        <v>126.06537925572471</v>
      </c>
      <c r="AH909">
        <f t="shared" ref="AH909:BH909" si="1333">AH908*AH$90+25-RelentlessStrikes*AH634</f>
        <v>126.56774191402994</v>
      </c>
      <c r="AI909">
        <f t="shared" si="1333"/>
        <v>126.56774191402994</v>
      </c>
      <c r="AJ909">
        <f t="shared" si="1333"/>
        <v>126.56774191402994</v>
      </c>
      <c r="AK909">
        <f t="shared" si="1333"/>
        <v>126.56774191402994</v>
      </c>
      <c r="AL909">
        <f t="shared" si="1333"/>
        <v>126.56774191402994</v>
      </c>
      <c r="AM909">
        <f t="shared" si="1333"/>
        <v>125.994459091552</v>
      </c>
      <c r="AN909">
        <f t="shared" si="1333"/>
        <v>126.56774191402994</v>
      </c>
      <c r="AO909">
        <f t="shared" si="1333"/>
        <v>126.14718279143804</v>
      </c>
      <c r="AP909">
        <f t="shared" si="1333"/>
        <v>126.56774191402994</v>
      </c>
      <c r="AQ909">
        <f t="shared" si="1333"/>
        <v>126.56774191402994</v>
      </c>
      <c r="AR909">
        <f t="shared" si="1333"/>
        <v>123.26808045879011</v>
      </c>
      <c r="AS909">
        <f t="shared" si="1333"/>
        <v>123.73119392575629</v>
      </c>
      <c r="AT909">
        <f t="shared" si="1333"/>
        <v>126.56774191402994</v>
      </c>
      <c r="AU909">
        <f t="shared" si="1333"/>
        <v>125.81605687552106</v>
      </c>
      <c r="AV909">
        <f t="shared" si="1333"/>
        <v>125.71667201958309</v>
      </c>
      <c r="AW909">
        <f t="shared" si="1333"/>
        <v>126.56774191402994</v>
      </c>
      <c r="AX909">
        <f t="shared" si="1333"/>
        <v>126.56774191402994</v>
      </c>
      <c r="AY909">
        <f t="shared" si="1333"/>
        <v>126.56774191402994</v>
      </c>
      <c r="AZ909">
        <f t="shared" si="1333"/>
        <v>126.27539946832302</v>
      </c>
      <c r="BA909">
        <f t="shared" si="1333"/>
        <v>126.22683926406269</v>
      </c>
      <c r="BB909">
        <f t="shared" si="1333"/>
        <v>126.56774191402994</v>
      </c>
      <c r="BC909">
        <f t="shared" si="1333"/>
        <v>125.86544082726863</v>
      </c>
      <c r="BD909">
        <f t="shared" si="1333"/>
        <v>125.76705698547727</v>
      </c>
      <c r="BE909">
        <f t="shared" si="1333"/>
        <v>126.56774191402994</v>
      </c>
      <c r="BF909">
        <f t="shared" si="1333"/>
        <v>126.56774191402994</v>
      </c>
      <c r="BG909">
        <f t="shared" si="1333"/>
        <v>126.56774191402994</v>
      </c>
      <c r="BH909">
        <f t="shared" si="1333"/>
        <v>126.56774191402994</v>
      </c>
    </row>
    <row r="910" spans="1:60" x14ac:dyDescent="0.25">
      <c r="A910" t="s">
        <v>851</v>
      </c>
      <c r="B910">
        <f t="shared" ref="B910:AG910" si="1334">B902*B842</f>
        <v>360.66559065995051</v>
      </c>
      <c r="C910">
        <f t="shared" si="1334"/>
        <v>360.65951827678629</v>
      </c>
      <c r="D910">
        <f t="shared" si="1334"/>
        <v>360.66559065995051</v>
      </c>
      <c r="E910">
        <f t="shared" si="1334"/>
        <v>360.65556980266689</v>
      </c>
      <c r="F910">
        <f t="shared" si="1334"/>
        <v>360.63400485142535</v>
      </c>
      <c r="G910">
        <f t="shared" si="1334"/>
        <v>360.63400485142535</v>
      </c>
      <c r="H910">
        <f t="shared" si="1334"/>
        <v>360.64217022302046</v>
      </c>
      <c r="I910">
        <f t="shared" si="1334"/>
        <v>360.6383354459046</v>
      </c>
      <c r="J910">
        <f t="shared" si="1334"/>
        <v>360.68933609237774</v>
      </c>
      <c r="K910">
        <f t="shared" si="1334"/>
        <v>360.66559065995051</v>
      </c>
      <c r="L910">
        <f t="shared" si="1334"/>
        <v>360.66559065995051</v>
      </c>
      <c r="M910">
        <f t="shared" si="1334"/>
        <v>360.66559065995051</v>
      </c>
      <c r="N910">
        <f t="shared" si="1334"/>
        <v>360.66559065995051</v>
      </c>
      <c r="O910">
        <f t="shared" si="1334"/>
        <v>360.66559065995051</v>
      </c>
      <c r="P910">
        <f t="shared" si="1334"/>
        <v>360.66559065995051</v>
      </c>
      <c r="Q910">
        <f t="shared" si="1334"/>
        <v>360.66559065995051</v>
      </c>
      <c r="R910">
        <f t="shared" si="1334"/>
        <v>354.31287386615685</v>
      </c>
      <c r="S910">
        <f t="shared" si="1334"/>
        <v>348.75688681360094</v>
      </c>
      <c r="T910">
        <f t="shared" si="1334"/>
        <v>360.66559065995051</v>
      </c>
      <c r="U910">
        <f t="shared" si="1334"/>
        <v>363.00044714335513</v>
      </c>
      <c r="V910">
        <f t="shared" si="1334"/>
        <v>363.00044714335513</v>
      </c>
      <c r="W910">
        <f t="shared" si="1334"/>
        <v>360.66559065995051</v>
      </c>
      <c r="X910">
        <f t="shared" si="1334"/>
        <v>360.66559065995051</v>
      </c>
      <c r="Y910">
        <f t="shared" si="1334"/>
        <v>360.66559065995051</v>
      </c>
      <c r="Z910">
        <f t="shared" si="1334"/>
        <v>380.78348394776197</v>
      </c>
      <c r="AA910">
        <f t="shared" si="1334"/>
        <v>348.7823687069548</v>
      </c>
      <c r="AB910">
        <f t="shared" si="1334"/>
        <v>367.48272209909584</v>
      </c>
      <c r="AC910">
        <f t="shared" si="1334"/>
        <v>360.66559065995051</v>
      </c>
      <c r="AD910">
        <f t="shared" si="1334"/>
        <v>360.66559065995051</v>
      </c>
      <c r="AE910">
        <f t="shared" si="1334"/>
        <v>362.7663542896878</v>
      </c>
      <c r="AF910">
        <f t="shared" si="1334"/>
        <v>359.38260443209583</v>
      </c>
      <c r="AG910">
        <f t="shared" si="1334"/>
        <v>360.07420965040541</v>
      </c>
      <c r="AH910">
        <f t="shared" ref="AH910:BH910" si="1335">AH902*AH842</f>
        <v>360.66559065995051</v>
      </c>
      <c r="AI910">
        <f t="shared" si="1335"/>
        <v>360.66559065995051</v>
      </c>
      <c r="AJ910">
        <f t="shared" si="1335"/>
        <v>360.66559065995051</v>
      </c>
      <c r="AK910">
        <f t="shared" si="1335"/>
        <v>360.66559065995051</v>
      </c>
      <c r="AL910">
        <f t="shared" si="1335"/>
        <v>360.66559065995051</v>
      </c>
      <c r="AM910">
        <f t="shared" si="1335"/>
        <v>360.65154787681013</v>
      </c>
      <c r="AN910">
        <f t="shared" si="1335"/>
        <v>360.66559065995051</v>
      </c>
      <c r="AO910">
        <f t="shared" si="1335"/>
        <v>360.65929691532585</v>
      </c>
      <c r="AP910">
        <f t="shared" si="1335"/>
        <v>360.66559065995051</v>
      </c>
      <c r="AQ910">
        <f t="shared" si="1335"/>
        <v>361.59845157346615</v>
      </c>
      <c r="AR910">
        <f t="shared" si="1335"/>
        <v>363.81769427057196</v>
      </c>
      <c r="AS910">
        <f t="shared" si="1335"/>
        <v>358.39882315360126</v>
      </c>
      <c r="AT910">
        <f t="shared" si="1335"/>
        <v>360.66559065995051</v>
      </c>
      <c r="AU910">
        <f t="shared" si="1335"/>
        <v>359.78020095614539</v>
      </c>
      <c r="AV910">
        <f t="shared" si="1335"/>
        <v>359.66290908363089</v>
      </c>
      <c r="AW910">
        <f t="shared" si="1335"/>
        <v>360.66559065995051</v>
      </c>
      <c r="AX910">
        <f t="shared" si="1335"/>
        <v>360.66559065995051</v>
      </c>
      <c r="AY910">
        <f t="shared" si="1335"/>
        <v>360.66559065995051</v>
      </c>
      <c r="AZ910">
        <f t="shared" si="1335"/>
        <v>361.10041208089751</v>
      </c>
      <c r="BA910">
        <f t="shared" si="1335"/>
        <v>361.17303016623669</v>
      </c>
      <c r="BB910">
        <f t="shared" si="1335"/>
        <v>360.66559065995051</v>
      </c>
      <c r="BC910">
        <f t="shared" si="1335"/>
        <v>366.53901882717463</v>
      </c>
      <c r="BD910">
        <f t="shared" si="1335"/>
        <v>367.37811875661623</v>
      </c>
      <c r="BE910">
        <f t="shared" si="1335"/>
        <v>360.66559065995051</v>
      </c>
      <c r="BF910">
        <f t="shared" si="1335"/>
        <v>360.66559065995051</v>
      </c>
      <c r="BG910">
        <f t="shared" si="1335"/>
        <v>360.66559065995051</v>
      </c>
      <c r="BH910">
        <f t="shared" si="1335"/>
        <v>360.66559065995051</v>
      </c>
    </row>
    <row r="911" spans="1:60" x14ac:dyDescent="0.25">
      <c r="A911" t="s">
        <v>852</v>
      </c>
      <c r="B911">
        <f t="shared" ref="B911:AG911" si="1336">B910-B909-B895</f>
        <v>66.456449447708394</v>
      </c>
      <c r="C911">
        <f t="shared" si="1336"/>
        <v>66.464118120228164</v>
      </c>
      <c r="D911">
        <f t="shared" si="1336"/>
        <v>66.456449447708394</v>
      </c>
      <c r="E911">
        <f t="shared" si="1336"/>
        <v>66.469104355114638</v>
      </c>
      <c r="F911">
        <f t="shared" si="1336"/>
        <v>66.421075145095273</v>
      </c>
      <c r="G911">
        <f t="shared" si="1336"/>
        <v>66.421075145095273</v>
      </c>
      <c r="H911">
        <f t="shared" si="1336"/>
        <v>66.396533554117667</v>
      </c>
      <c r="I911">
        <f t="shared" si="1336"/>
        <v>66.403471536920648</v>
      </c>
      <c r="J911">
        <f t="shared" si="1336"/>
        <v>66.483042513126122</v>
      </c>
      <c r="K911">
        <f t="shared" si="1336"/>
        <v>66.456449447708394</v>
      </c>
      <c r="L911">
        <f t="shared" si="1336"/>
        <v>66.456449447708394</v>
      </c>
      <c r="M911">
        <f t="shared" si="1336"/>
        <v>66.456449447708394</v>
      </c>
      <c r="N911">
        <f t="shared" si="1336"/>
        <v>66.456449447708394</v>
      </c>
      <c r="O911">
        <f t="shared" si="1336"/>
        <v>66.456449447708394</v>
      </c>
      <c r="P911">
        <f t="shared" si="1336"/>
        <v>66.456449447708394</v>
      </c>
      <c r="Q911">
        <f t="shared" si="1336"/>
        <v>66.456449447708394</v>
      </c>
      <c r="R911">
        <f t="shared" si="1336"/>
        <v>59.327328725628917</v>
      </c>
      <c r="S911">
        <f t="shared" si="1336"/>
        <v>53.067644107886423</v>
      </c>
      <c r="T911">
        <f t="shared" si="1336"/>
        <v>66.456449447708394</v>
      </c>
      <c r="U911">
        <f t="shared" si="1336"/>
        <v>63.479854171515512</v>
      </c>
      <c r="V911">
        <f t="shared" si="1336"/>
        <v>63.479854171515512</v>
      </c>
      <c r="W911">
        <f t="shared" si="1336"/>
        <v>66.456449447708394</v>
      </c>
      <c r="X911">
        <f t="shared" si="1336"/>
        <v>66.456449447708394</v>
      </c>
      <c r="Y911">
        <f t="shared" si="1336"/>
        <v>66.456449447708394</v>
      </c>
      <c r="Z911">
        <f t="shared" si="1336"/>
        <v>88.884417242456237</v>
      </c>
      <c r="AA911">
        <f t="shared" si="1336"/>
        <v>83.376265415711146</v>
      </c>
      <c r="AB911">
        <f t="shared" si="1336"/>
        <v>74.086496987837137</v>
      </c>
      <c r="AC911">
        <f t="shared" si="1336"/>
        <v>66.456449447708394</v>
      </c>
      <c r="AD911">
        <f t="shared" si="1336"/>
        <v>66.456449447708394</v>
      </c>
      <c r="AE911">
        <f t="shared" si="1336"/>
        <v>68.557213077445681</v>
      </c>
      <c r="AF911">
        <f t="shared" si="1336"/>
        <v>67.544845068462962</v>
      </c>
      <c r="AG911">
        <f t="shared" si="1336"/>
        <v>66.958812106013596</v>
      </c>
      <c r="AH911">
        <f t="shared" ref="AH911:BH911" si="1337">AH910-AH909-AH895</f>
        <v>66.456449447708394</v>
      </c>
      <c r="AI911">
        <f t="shared" si="1337"/>
        <v>66.456449447708394</v>
      </c>
      <c r="AJ911">
        <f t="shared" si="1337"/>
        <v>66.456449447708394</v>
      </c>
      <c r="AK911">
        <f t="shared" si="1337"/>
        <v>66.456449447708394</v>
      </c>
      <c r="AL911">
        <f t="shared" si="1337"/>
        <v>66.456449447708394</v>
      </c>
      <c r="AM911">
        <f t="shared" si="1337"/>
        <v>67.437208685746498</v>
      </c>
      <c r="AN911">
        <f t="shared" si="1337"/>
        <v>66.456449447708394</v>
      </c>
      <c r="AO911">
        <f t="shared" si="1337"/>
        <v>67.175928512794627</v>
      </c>
      <c r="AP911">
        <f t="shared" si="1337"/>
        <v>66.456449447708394</v>
      </c>
      <c r="AQ911">
        <f t="shared" si="1337"/>
        <v>67.389310361224034</v>
      </c>
      <c r="AR911">
        <f t="shared" si="1337"/>
        <v>72.908214513569675</v>
      </c>
      <c r="AS911">
        <f t="shared" si="1337"/>
        <v>69.292997435981988</v>
      </c>
      <c r="AT911">
        <f t="shared" si="1337"/>
        <v>66.456449447708394</v>
      </c>
      <c r="AU911">
        <f t="shared" si="1337"/>
        <v>67.208134486217261</v>
      </c>
      <c r="AV911">
        <f t="shared" si="1337"/>
        <v>67.307519342155217</v>
      </c>
      <c r="AW911">
        <f t="shared" si="1337"/>
        <v>66.456449447708394</v>
      </c>
      <c r="AX911">
        <f t="shared" si="1337"/>
        <v>66.456449447708394</v>
      </c>
      <c r="AY911">
        <f t="shared" si="1337"/>
        <v>66.456449447708394</v>
      </c>
      <c r="AZ911">
        <f t="shared" si="1337"/>
        <v>67.527593177755762</v>
      </c>
      <c r="BA911">
        <f t="shared" si="1337"/>
        <v>67.705953596072817</v>
      </c>
      <c r="BB911">
        <f t="shared" si="1337"/>
        <v>66.456449447708394</v>
      </c>
      <c r="BC911">
        <f t="shared" si="1337"/>
        <v>73.032178701693823</v>
      </c>
      <c r="BD911">
        <f t="shared" si="1337"/>
        <v>73.969662472926785</v>
      </c>
      <c r="BE911">
        <f t="shared" si="1337"/>
        <v>66.456449447708394</v>
      </c>
      <c r="BF911">
        <f t="shared" si="1337"/>
        <v>66.456449447708394</v>
      </c>
      <c r="BG911">
        <f t="shared" si="1337"/>
        <v>66.456449447708394</v>
      </c>
      <c r="BH911">
        <f t="shared" si="1337"/>
        <v>66.456449447708394</v>
      </c>
    </row>
    <row r="912" spans="1:60" x14ac:dyDescent="0.25">
      <c r="A912" t="s">
        <v>829</v>
      </c>
      <c r="B912">
        <f t="shared" ref="B912:AG912" si="1338">B911/B873</f>
        <v>0.37410451454587945</v>
      </c>
      <c r="C912">
        <f t="shared" si="1338"/>
        <v>0.37416047401434893</v>
      </c>
      <c r="D912">
        <f t="shared" si="1338"/>
        <v>0.37410451454587945</v>
      </c>
      <c r="E912">
        <f t="shared" si="1338"/>
        <v>0.37419686171730626</v>
      </c>
      <c r="F912">
        <f t="shared" si="1338"/>
        <v>0.37390538133282847</v>
      </c>
      <c r="G912">
        <f t="shared" si="1338"/>
        <v>0.37390538133282847</v>
      </c>
      <c r="H912">
        <f t="shared" si="1338"/>
        <v>0.37372416792272739</v>
      </c>
      <c r="I912">
        <f t="shared" si="1338"/>
        <v>0.37378568356775022</v>
      </c>
      <c r="J912">
        <f t="shared" si="1338"/>
        <v>0.37425421537869646</v>
      </c>
      <c r="K912">
        <f t="shared" si="1338"/>
        <v>0.37410451454587945</v>
      </c>
      <c r="L912">
        <f t="shared" si="1338"/>
        <v>0.37410451454587945</v>
      </c>
      <c r="M912">
        <f t="shared" si="1338"/>
        <v>0.37410451454587945</v>
      </c>
      <c r="N912">
        <f t="shared" si="1338"/>
        <v>0.37410451454587945</v>
      </c>
      <c r="O912">
        <f t="shared" si="1338"/>
        <v>0.37410451454587945</v>
      </c>
      <c r="P912">
        <f t="shared" si="1338"/>
        <v>0.37410451454587945</v>
      </c>
      <c r="Q912">
        <f t="shared" si="1338"/>
        <v>0.37410451454587945</v>
      </c>
      <c r="R912">
        <f t="shared" si="1338"/>
        <v>0.33397242399579546</v>
      </c>
      <c r="S912">
        <f t="shared" si="1338"/>
        <v>0.29873466611687799</v>
      </c>
      <c r="T912">
        <f t="shared" si="1338"/>
        <v>0.37410451454587945</v>
      </c>
      <c r="U912">
        <f t="shared" si="1338"/>
        <v>0.35271238361877005</v>
      </c>
      <c r="V912">
        <f t="shared" si="1338"/>
        <v>0.35271238361877005</v>
      </c>
      <c r="W912">
        <f t="shared" si="1338"/>
        <v>0.37410451454587945</v>
      </c>
      <c r="X912">
        <f t="shared" si="1338"/>
        <v>0.37410451454587945</v>
      </c>
      <c r="Y912">
        <f t="shared" si="1338"/>
        <v>0.37410451454587945</v>
      </c>
      <c r="Z912">
        <f t="shared" si="1338"/>
        <v>0.50035868662148497</v>
      </c>
      <c r="AA912">
        <f t="shared" si="1338"/>
        <v>0.50299941005062732</v>
      </c>
      <c r="AB912">
        <f t="shared" si="1338"/>
        <v>0.41705648165642861</v>
      </c>
      <c r="AC912">
        <f t="shared" si="1338"/>
        <v>0.37410451454587945</v>
      </c>
      <c r="AD912">
        <f t="shared" si="1338"/>
        <v>0.37410451454587945</v>
      </c>
      <c r="AE912">
        <f t="shared" si="1338"/>
        <v>0.38593038192835072</v>
      </c>
      <c r="AF912">
        <f t="shared" si="1338"/>
        <v>0.38299757801470002</v>
      </c>
      <c r="AG912">
        <f t="shared" si="1338"/>
        <v>0.37819150064611773</v>
      </c>
      <c r="AH912">
        <f t="shared" ref="AH912:BH912" si="1339">AH911/AH873</f>
        <v>0.37410451454587945</v>
      </c>
      <c r="AI912">
        <f t="shared" si="1339"/>
        <v>0.37410451454587945</v>
      </c>
      <c r="AJ912">
        <f t="shared" si="1339"/>
        <v>0.37410451454587945</v>
      </c>
      <c r="AK912">
        <f t="shared" si="1339"/>
        <v>0.37410451454587945</v>
      </c>
      <c r="AL912">
        <f t="shared" si="1339"/>
        <v>0.37410451454587945</v>
      </c>
      <c r="AM912">
        <f t="shared" si="1339"/>
        <v>0.38052846355544029</v>
      </c>
      <c r="AN912">
        <f t="shared" si="1339"/>
        <v>0.37410451454587945</v>
      </c>
      <c r="AO912">
        <f t="shared" si="1339"/>
        <v>0.37880553414019336</v>
      </c>
      <c r="AP912">
        <f t="shared" si="1339"/>
        <v>0.37410451454587945</v>
      </c>
      <c r="AQ912">
        <f t="shared" si="1339"/>
        <v>0.37935588566320338</v>
      </c>
      <c r="AR912">
        <f t="shared" si="1339"/>
        <v>0.41042355442819034</v>
      </c>
      <c r="AS912">
        <f t="shared" si="1339"/>
        <v>0.39511414352230756</v>
      </c>
      <c r="AT912">
        <f t="shared" si="1339"/>
        <v>0.37410451454587945</v>
      </c>
      <c r="AU912">
        <f t="shared" si="1339"/>
        <v>0.38023111429385797</v>
      </c>
      <c r="AV912">
        <f t="shared" si="1339"/>
        <v>0.38104624065561321</v>
      </c>
      <c r="AW912">
        <f t="shared" si="1339"/>
        <v>0.37410451454587945</v>
      </c>
      <c r="AX912">
        <f t="shared" si="1339"/>
        <v>0.37410451454587945</v>
      </c>
      <c r="AY912">
        <f t="shared" si="1339"/>
        <v>0.37410451454587945</v>
      </c>
      <c r="AZ912">
        <f t="shared" si="1339"/>
        <v>0.38087183329017077</v>
      </c>
      <c r="BA912">
        <f t="shared" si="1339"/>
        <v>0.38200103218741377</v>
      </c>
      <c r="BB912">
        <f t="shared" si="1339"/>
        <v>0.37410451454587945</v>
      </c>
      <c r="BC912">
        <f t="shared" si="1339"/>
        <v>0.41112138831496375</v>
      </c>
      <c r="BD912">
        <f t="shared" si="1339"/>
        <v>0.41639878297035704</v>
      </c>
      <c r="BE912">
        <f t="shared" si="1339"/>
        <v>0.37410451454587945</v>
      </c>
      <c r="BF912">
        <f t="shared" si="1339"/>
        <v>0.37410451454587945</v>
      </c>
      <c r="BG912">
        <f t="shared" si="1339"/>
        <v>0.37410451454587945</v>
      </c>
      <c r="BH912">
        <f t="shared" si="1339"/>
        <v>0.37410451454587945</v>
      </c>
    </row>
    <row r="913" spans="1:60" x14ac:dyDescent="0.25">
      <c r="A913" t="s">
        <v>838</v>
      </c>
      <c r="B913">
        <f t="shared" ref="B913:AG913" si="1340">B912*B872+B894+B908</f>
        <v>7.4392983162711186</v>
      </c>
      <c r="C913">
        <f t="shared" si="1340"/>
        <v>7.4390975421571017</v>
      </c>
      <c r="D913">
        <f t="shared" si="1340"/>
        <v>7.4392983162711186</v>
      </c>
      <c r="E913">
        <f t="shared" si="1340"/>
        <v>7.4389669910640297</v>
      </c>
      <c r="F913">
        <f t="shared" si="1340"/>
        <v>7.4386829126194094</v>
      </c>
      <c r="G913">
        <f t="shared" si="1340"/>
        <v>7.4386829126194094</v>
      </c>
      <c r="H913">
        <f t="shared" si="1340"/>
        <v>7.4382446280050338</v>
      </c>
      <c r="I913">
        <f t="shared" si="1340"/>
        <v>7.4383853464484755</v>
      </c>
      <c r="J913">
        <f t="shared" si="1340"/>
        <v>7.4397609638530842</v>
      </c>
      <c r="K913">
        <f t="shared" si="1340"/>
        <v>7.4392983162711186</v>
      </c>
      <c r="L913">
        <f t="shared" si="1340"/>
        <v>7.4392983162711186</v>
      </c>
      <c r="M913">
        <f t="shared" si="1340"/>
        <v>7.4392983162711186</v>
      </c>
      <c r="N913">
        <f t="shared" si="1340"/>
        <v>7.4392983162711186</v>
      </c>
      <c r="O913">
        <f t="shared" si="1340"/>
        <v>7.4392983162711186</v>
      </c>
      <c r="P913">
        <f t="shared" si="1340"/>
        <v>7.4392983162711186</v>
      </c>
      <c r="Q913">
        <f t="shared" si="1340"/>
        <v>7.4392983162711186</v>
      </c>
      <c r="R913">
        <f t="shared" si="1340"/>
        <v>7.3155959756576001</v>
      </c>
      <c r="S913">
        <f t="shared" si="1340"/>
        <v>7.2075293374877551</v>
      </c>
      <c r="T913">
        <f t="shared" si="1340"/>
        <v>7.4392983162711186</v>
      </c>
      <c r="U913">
        <f t="shared" si="1340"/>
        <v>7.516387842917454</v>
      </c>
      <c r="V913">
        <f t="shared" si="1340"/>
        <v>7.516387842917454</v>
      </c>
      <c r="W913">
        <f t="shared" si="1340"/>
        <v>7.4392983162711186</v>
      </c>
      <c r="X913">
        <f t="shared" si="1340"/>
        <v>7.4392983162711186</v>
      </c>
      <c r="Y913">
        <f t="shared" si="1340"/>
        <v>7.4392983162711186</v>
      </c>
      <c r="Z913">
        <f t="shared" si="1340"/>
        <v>7.8317732479002498</v>
      </c>
      <c r="AA913">
        <f t="shared" si="1340"/>
        <v>7.0294347338795706</v>
      </c>
      <c r="AB913">
        <f t="shared" si="1340"/>
        <v>7.5721436310280206</v>
      </c>
      <c r="AC913">
        <f t="shared" si="1340"/>
        <v>7.4392983162711186</v>
      </c>
      <c r="AD913">
        <f t="shared" si="1340"/>
        <v>7.4392983162711186</v>
      </c>
      <c r="AE913">
        <f t="shared" si="1340"/>
        <v>7.4814697730548883</v>
      </c>
      <c r="AF913">
        <f t="shared" si="1340"/>
        <v>7.3994422300395337</v>
      </c>
      <c r="AG913">
        <f t="shared" si="1340"/>
        <v>7.4209376781947824</v>
      </c>
      <c r="AH913">
        <f t="shared" ref="AH913:BH913" si="1341">AH912*AH872+AH894+AH908</f>
        <v>7.4392983162711186</v>
      </c>
      <c r="AI913">
        <f t="shared" si="1341"/>
        <v>7.4392983162711186</v>
      </c>
      <c r="AJ913">
        <f t="shared" si="1341"/>
        <v>7.4392983162711186</v>
      </c>
      <c r="AK913">
        <f t="shared" si="1341"/>
        <v>7.4392983162711186</v>
      </c>
      <c r="AL913">
        <f t="shared" si="1341"/>
        <v>7.4392983162711186</v>
      </c>
      <c r="AM913">
        <f t="shared" si="1341"/>
        <v>7.4333262913092426</v>
      </c>
      <c r="AN913">
        <f t="shared" si="1341"/>
        <v>7.4392983162711186</v>
      </c>
      <c r="AO913">
        <f t="shared" si="1341"/>
        <v>7.4350275805104769</v>
      </c>
      <c r="AP913">
        <f t="shared" si="1341"/>
        <v>7.4392983162711186</v>
      </c>
      <c r="AQ913">
        <f t="shared" si="1341"/>
        <v>7.4580248893813508</v>
      </c>
      <c r="AR913">
        <f t="shared" si="1341"/>
        <v>7.4863217466396321</v>
      </c>
      <c r="AS913">
        <f t="shared" si="1341"/>
        <v>7.3642457032580122</v>
      </c>
      <c r="AT913">
        <f t="shared" si="1341"/>
        <v>7.4392983162711186</v>
      </c>
      <c r="AU913">
        <f t="shared" si="1341"/>
        <v>7.4118027988965087</v>
      </c>
      <c r="AV913">
        <f t="shared" si="1341"/>
        <v>7.4081572665171116</v>
      </c>
      <c r="AW913">
        <f t="shared" si="1341"/>
        <v>7.4392983162711186</v>
      </c>
      <c r="AX913">
        <f t="shared" si="1341"/>
        <v>7.4392983162711186</v>
      </c>
      <c r="AY913">
        <f t="shared" si="1341"/>
        <v>7.4392983162711186</v>
      </c>
      <c r="AZ913">
        <f t="shared" si="1341"/>
        <v>7.4442474478935381</v>
      </c>
      <c r="BA913">
        <f t="shared" si="1341"/>
        <v>7.4450748509919311</v>
      </c>
      <c r="BB913">
        <f t="shared" si="1341"/>
        <v>7.4392983162711186</v>
      </c>
      <c r="BC913">
        <f t="shared" si="1341"/>
        <v>7.553744255903772</v>
      </c>
      <c r="BD913">
        <f t="shared" si="1341"/>
        <v>7.5701040338163432</v>
      </c>
      <c r="BE913">
        <f t="shared" si="1341"/>
        <v>7.4392983162711186</v>
      </c>
      <c r="BF913">
        <f t="shared" si="1341"/>
        <v>7.4392983162711186</v>
      </c>
      <c r="BG913">
        <f t="shared" si="1341"/>
        <v>7.4392983162711186</v>
      </c>
      <c r="BH913">
        <f t="shared" si="1341"/>
        <v>7.4392983162711186</v>
      </c>
    </row>
    <row r="915" spans="1:60" x14ac:dyDescent="0.25">
      <c r="A915" t="s">
        <v>854</v>
      </c>
      <c r="B915">
        <f t="shared" ref="B915:AG915" si="1342">IF(B527=0,B891/B889,IF(B652=1,B898/B889,B913/B902))</f>
        <v>0.34240393945558023</v>
      </c>
      <c r="C915">
        <f t="shared" si="1342"/>
        <v>0.34240131375884969</v>
      </c>
      <c r="D915">
        <f t="shared" si="1342"/>
        <v>0.34240400541015764</v>
      </c>
      <c r="E915">
        <f t="shared" si="1342"/>
        <v>0.34239915412867711</v>
      </c>
      <c r="F915">
        <f t="shared" si="1342"/>
        <v>0.34237244503527503</v>
      </c>
      <c r="G915">
        <f t="shared" si="1342"/>
        <v>0.34237329914595566</v>
      </c>
      <c r="H915">
        <f t="shared" si="1342"/>
        <v>0.34234314485865031</v>
      </c>
      <c r="I915">
        <f t="shared" si="1342"/>
        <v>0.34235309076702619</v>
      </c>
      <c r="J915">
        <f t="shared" si="1342"/>
        <v>0.34242761611789529</v>
      </c>
      <c r="K915">
        <f t="shared" si="1342"/>
        <v>0.34240374958917752</v>
      </c>
      <c r="L915">
        <f t="shared" si="1342"/>
        <v>0.34240937725453607</v>
      </c>
      <c r="M915">
        <f t="shared" si="1342"/>
        <v>0.34240397298025638</v>
      </c>
      <c r="N915">
        <f t="shared" si="1342"/>
        <v>0.34233152226896169</v>
      </c>
      <c r="O915">
        <f t="shared" si="1342"/>
        <v>0.34240397298025638</v>
      </c>
      <c r="P915">
        <f t="shared" si="1342"/>
        <v>0.34247376623455128</v>
      </c>
      <c r="Q915">
        <f t="shared" si="1342"/>
        <v>0.34240397298025638</v>
      </c>
      <c r="R915">
        <f t="shared" si="1342"/>
        <v>0.33606857760079634</v>
      </c>
      <c r="S915">
        <f t="shared" si="1342"/>
        <v>0.330524252421937</v>
      </c>
      <c r="T915">
        <f t="shared" si="1342"/>
        <v>0.34240397298025638</v>
      </c>
      <c r="U915">
        <f t="shared" si="1342"/>
        <v>0.34342797105350187</v>
      </c>
      <c r="V915">
        <f t="shared" si="1342"/>
        <v>0.34342797105350187</v>
      </c>
      <c r="W915">
        <f t="shared" si="1342"/>
        <v>0.34240397298025638</v>
      </c>
      <c r="X915">
        <f t="shared" si="1342"/>
        <v>0.34240397298025638</v>
      </c>
      <c r="Y915">
        <f t="shared" si="1342"/>
        <v>0.34240397298025638</v>
      </c>
      <c r="Z915">
        <f t="shared" si="1342"/>
        <v>0.3622383295999439</v>
      </c>
      <c r="AA915">
        <f t="shared" si="1342"/>
        <v>0.33668686023189537</v>
      </c>
      <c r="AB915">
        <f t="shared" si="1342"/>
        <v>0.34912659814388208</v>
      </c>
      <c r="AC915">
        <f t="shared" si="1342"/>
        <v>0.34240397298025638</v>
      </c>
      <c r="AD915">
        <f t="shared" si="1342"/>
        <v>0.34237327014467323</v>
      </c>
      <c r="AE915">
        <f t="shared" si="1342"/>
        <v>0.34606914352750928</v>
      </c>
      <c r="AF915">
        <f t="shared" si="1342"/>
        <v>0.34182481480795912</v>
      </c>
      <c r="AG915">
        <f t="shared" si="1342"/>
        <v>0.34213807267397883</v>
      </c>
      <c r="AH915">
        <f t="shared" ref="AH915:BH915" si="1343">IF(AH527=0,AH891/AH889,IF(AH652=1,AH898/AH889,AH913/AH902))</f>
        <v>0.34240397298025638</v>
      </c>
      <c r="AI915">
        <f t="shared" si="1343"/>
        <v>0.34237644288262448</v>
      </c>
      <c r="AJ915">
        <f t="shared" si="1343"/>
        <v>0.34240397298025638</v>
      </c>
      <c r="AK915">
        <f t="shared" si="1343"/>
        <v>0.34237608888868087</v>
      </c>
      <c r="AL915">
        <f t="shared" si="1343"/>
        <v>0.34238886360348264</v>
      </c>
      <c r="AM915">
        <f t="shared" si="1343"/>
        <v>0.34263290662827783</v>
      </c>
      <c r="AN915">
        <f t="shared" si="1343"/>
        <v>0.34239273842693269</v>
      </c>
      <c r="AO915">
        <f t="shared" si="1343"/>
        <v>0.34256970257684943</v>
      </c>
      <c r="AP915">
        <f t="shared" si="1343"/>
        <v>0.34243569922953726</v>
      </c>
      <c r="AQ915">
        <f t="shared" si="1343"/>
        <v>0.34403162264638398</v>
      </c>
      <c r="AR915">
        <f t="shared" si="1343"/>
        <v>0.34790314866693073</v>
      </c>
      <c r="AS915">
        <f t="shared" si="1343"/>
        <v>0.34156743917392596</v>
      </c>
      <c r="AT915">
        <f t="shared" si="1343"/>
        <v>0.34240397298025638</v>
      </c>
      <c r="AU915">
        <f t="shared" si="1343"/>
        <v>0.3420052072662943</v>
      </c>
      <c r="AV915">
        <f t="shared" si="1343"/>
        <v>0.34195207674409844</v>
      </c>
      <c r="AW915">
        <f t="shared" si="1343"/>
        <v>0.34240397298025638</v>
      </c>
      <c r="AX915">
        <f t="shared" si="1343"/>
        <v>0.34240397298025638</v>
      </c>
      <c r="AY915">
        <f t="shared" si="1343"/>
        <v>0.34240397298025638</v>
      </c>
      <c r="AZ915">
        <f t="shared" si="1343"/>
        <v>0.34360774763063523</v>
      </c>
      <c r="BA915">
        <f t="shared" si="1343"/>
        <v>0.34380824867735482</v>
      </c>
      <c r="BB915">
        <f t="shared" si="1343"/>
        <v>0.34240397298025638</v>
      </c>
      <c r="BC915">
        <f t="shared" si="1343"/>
        <v>0.34819710352963212</v>
      </c>
      <c r="BD915">
        <f t="shared" si="1343"/>
        <v>0.34902462568151349</v>
      </c>
      <c r="BE915">
        <f t="shared" si="1343"/>
        <v>0.34240397298025638</v>
      </c>
      <c r="BF915">
        <f t="shared" si="1343"/>
        <v>0.34240397298025638</v>
      </c>
      <c r="BG915">
        <f t="shared" si="1343"/>
        <v>0.34240397298025638</v>
      </c>
      <c r="BH915">
        <f t="shared" si="1343"/>
        <v>0.34240397298025638</v>
      </c>
    </row>
    <row r="916" spans="1:60" x14ac:dyDescent="0.25">
      <c r="A916" t="s">
        <v>855</v>
      </c>
      <c r="B916">
        <f t="shared" ref="B916:AG916" si="1344">IF(B527=0,0,1/IF(B652=1,B889,B902))</f>
        <v>3.5178191291554257E-2</v>
      </c>
      <c r="C916">
        <f t="shared" si="1344"/>
        <v>3.5177858990477422E-2</v>
      </c>
      <c r="D916">
        <f t="shared" si="1344"/>
        <v>3.5178151844483765E-2</v>
      </c>
      <c r="E916">
        <f t="shared" si="1344"/>
        <v>3.5177913359890969E-2</v>
      </c>
      <c r="F916">
        <f t="shared" si="1344"/>
        <v>3.5178367565395233E-2</v>
      </c>
      <c r="G916">
        <f t="shared" si="1344"/>
        <v>3.5177856795555018E-2</v>
      </c>
      <c r="H916">
        <f t="shared" si="1344"/>
        <v>3.5177618758295066E-2</v>
      </c>
      <c r="I916">
        <f t="shared" si="1344"/>
        <v>3.5178750343748927E-2</v>
      </c>
      <c r="J916">
        <f t="shared" si="1344"/>
        <v>3.5178058788803014E-2</v>
      </c>
      <c r="K916">
        <f t="shared" si="1344"/>
        <v>3.5178304854283096E-2</v>
      </c>
      <c r="L916">
        <f t="shared" si="1344"/>
        <v>3.5174941788738971E-2</v>
      </c>
      <c r="M916">
        <f t="shared" si="1344"/>
        <v>3.5178171240524879E-2</v>
      </c>
      <c r="N916">
        <f t="shared" si="1344"/>
        <v>3.5222003465874153E-2</v>
      </c>
      <c r="O916">
        <f t="shared" si="1344"/>
        <v>3.5178171240524879E-2</v>
      </c>
      <c r="P916">
        <f t="shared" si="1344"/>
        <v>3.5136902363906534E-2</v>
      </c>
      <c r="Q916">
        <f t="shared" si="1344"/>
        <v>3.5178171240524879E-2</v>
      </c>
      <c r="R916">
        <f t="shared" si="1344"/>
        <v>3.5213500235628033E-2</v>
      </c>
      <c r="S916">
        <f t="shared" si="1344"/>
        <v>3.5245185941001116E-2</v>
      </c>
      <c r="T916">
        <f t="shared" si="1344"/>
        <v>3.5178171240524879E-2</v>
      </c>
      <c r="U916">
        <f t="shared" si="1344"/>
        <v>3.5290348305690472E-2</v>
      </c>
      <c r="V916">
        <f t="shared" si="1344"/>
        <v>3.5290348305690472E-2</v>
      </c>
      <c r="W916">
        <f t="shared" si="1344"/>
        <v>3.5178171240524879E-2</v>
      </c>
      <c r="X916">
        <f t="shared" si="1344"/>
        <v>3.5178171240524879E-2</v>
      </c>
      <c r="Y916">
        <f t="shared" si="1344"/>
        <v>3.5178171240524879E-2</v>
      </c>
      <c r="Z916">
        <f t="shared" si="1344"/>
        <v>3.5077540156861063E-2</v>
      </c>
      <c r="AA916">
        <f t="shared" si="1344"/>
        <v>3.4669647386926329E-2</v>
      </c>
      <c r="AB916">
        <f t="shared" si="1344"/>
        <v>3.514317435584316E-2</v>
      </c>
      <c r="AC916">
        <f t="shared" si="1344"/>
        <v>3.5178171240524879E-2</v>
      </c>
      <c r="AD916">
        <f t="shared" si="1344"/>
        <v>3.5196624772917316E-2</v>
      </c>
      <c r="AE916">
        <f t="shared" si="1344"/>
        <v>3.5125268717194756E-2</v>
      </c>
      <c r="AF916">
        <f t="shared" si="1344"/>
        <v>3.5120347615013668E-2</v>
      </c>
      <c r="AG916">
        <f t="shared" si="1344"/>
        <v>3.5151437888092052E-2</v>
      </c>
      <c r="AH916">
        <f t="shared" ref="AH916:BH916" si="1345">IF(AH527=0,0,1/IF(AH652=1,AH889,AH902))</f>
        <v>3.5178171240524879E-2</v>
      </c>
      <c r="AI916">
        <f t="shared" si="1345"/>
        <v>3.5194709505332968E-2</v>
      </c>
      <c r="AJ916">
        <f t="shared" si="1345"/>
        <v>3.5178171240524879E-2</v>
      </c>
      <c r="AK916">
        <f t="shared" si="1345"/>
        <v>3.5194923103903736E-2</v>
      </c>
      <c r="AL916">
        <f t="shared" si="1345"/>
        <v>3.518723000430294E-2</v>
      </c>
      <c r="AM916">
        <f t="shared" si="1345"/>
        <v>3.5152896734588143E-2</v>
      </c>
      <c r="AN916">
        <f t="shared" si="1345"/>
        <v>3.5184902695529083E-2</v>
      </c>
      <c r="AO916">
        <f t="shared" si="1345"/>
        <v>3.5159853020575206E-2</v>
      </c>
      <c r="AP916">
        <f t="shared" si="1345"/>
        <v>3.5159293336441584E-2</v>
      </c>
      <c r="AQ916">
        <f t="shared" si="1345"/>
        <v>3.5154573475327369E-2</v>
      </c>
      <c r="AR916">
        <f t="shared" si="1345"/>
        <v>3.5099082006684955E-2</v>
      </c>
      <c r="AS916">
        <f t="shared" si="1345"/>
        <v>3.4969343942306032E-2</v>
      </c>
      <c r="AT916">
        <f t="shared" si="1345"/>
        <v>3.5178171240524879E-2</v>
      </c>
      <c r="AU916">
        <f t="shared" si="1345"/>
        <v>3.5138198162807333E-2</v>
      </c>
      <c r="AV916">
        <f t="shared" si="1345"/>
        <v>3.5132925759414721E-2</v>
      </c>
      <c r="AW916">
        <f t="shared" si="1345"/>
        <v>3.5178171240524879E-2</v>
      </c>
      <c r="AX916">
        <f t="shared" si="1345"/>
        <v>3.5178171240524879E-2</v>
      </c>
      <c r="AY916">
        <f t="shared" si="1345"/>
        <v>3.5178171240524879E-2</v>
      </c>
      <c r="AZ916">
        <f t="shared" si="1345"/>
        <v>3.5142966472592865E-2</v>
      </c>
      <c r="BA916">
        <f t="shared" si="1345"/>
        <v>3.5137135990477762E-2</v>
      </c>
      <c r="BB916">
        <f t="shared" si="1345"/>
        <v>3.5178171240524879E-2</v>
      </c>
      <c r="BC916">
        <f t="shared" si="1345"/>
        <v>3.5147347411587163E-2</v>
      </c>
      <c r="BD916">
        <f t="shared" si="1345"/>
        <v>3.5143003900402044E-2</v>
      </c>
      <c r="BE916">
        <f t="shared" si="1345"/>
        <v>3.5178171240524879E-2</v>
      </c>
      <c r="BF916">
        <f t="shared" si="1345"/>
        <v>3.5178171240524879E-2</v>
      </c>
      <c r="BG916">
        <f t="shared" si="1345"/>
        <v>3.5178171240524879E-2</v>
      </c>
      <c r="BH916">
        <f t="shared" si="1345"/>
        <v>3.5178171240524879E-2</v>
      </c>
    </row>
    <row r="917" spans="1:60" x14ac:dyDescent="0.25">
      <c r="A917" t="s">
        <v>856</v>
      </c>
      <c r="B917">
        <f t="shared" ref="B917:AG917" si="1346">IF(B527=0,B890/B889,IF(B652=1,B896/B889,B912/B902))</f>
        <v>3.0135331333479391E-2</v>
      </c>
      <c r="C917">
        <f t="shared" si="1346"/>
        <v>3.0138806845566822E-2</v>
      </c>
      <c r="D917">
        <f t="shared" si="1346"/>
        <v>3.0135312309777177E-2</v>
      </c>
      <c r="E917">
        <f t="shared" si="1346"/>
        <v>3.014119732374473E-2</v>
      </c>
      <c r="F917">
        <f t="shared" si="1346"/>
        <v>3.0126478469275162E-2</v>
      </c>
      <c r="G917">
        <f t="shared" si="1346"/>
        <v>3.0126232013983231E-2</v>
      </c>
      <c r="H917">
        <f t="shared" si="1346"/>
        <v>3.01173259533755E-2</v>
      </c>
      <c r="I917">
        <f t="shared" si="1346"/>
        <v>3.0121194894568711E-2</v>
      </c>
      <c r="J917">
        <f t="shared" si="1346"/>
        <v>3.014198668252864E-2</v>
      </c>
      <c r="K917">
        <f t="shared" si="1346"/>
        <v>3.0135386091184064E-2</v>
      </c>
      <c r="L917">
        <f t="shared" si="1346"/>
        <v>3.0133758852980159E-2</v>
      </c>
      <c r="M917">
        <f t="shared" si="1346"/>
        <v>3.0135321663891337E-2</v>
      </c>
      <c r="N917">
        <f t="shared" si="1346"/>
        <v>3.0155505012014885E-2</v>
      </c>
      <c r="O917">
        <f t="shared" si="1346"/>
        <v>3.0135321663891337E-2</v>
      </c>
      <c r="P917">
        <f t="shared" si="1346"/>
        <v>3.0114513482723468E-2</v>
      </c>
      <c r="Q917">
        <f t="shared" si="1346"/>
        <v>3.0135321663891337E-2</v>
      </c>
      <c r="R917">
        <f t="shared" si="1346"/>
        <v>2.8353988577899281E-2</v>
      </c>
      <c r="S917">
        <f t="shared" si="1346"/>
        <v>2.6795194331666924E-2</v>
      </c>
      <c r="T917">
        <f t="shared" si="1346"/>
        <v>3.0135321663891337E-2</v>
      </c>
      <c r="U917">
        <f t="shared" si="1346"/>
        <v>2.8804785201374219E-2</v>
      </c>
      <c r="V917">
        <f t="shared" si="1346"/>
        <v>2.8804785201374219E-2</v>
      </c>
      <c r="W917">
        <f t="shared" si="1346"/>
        <v>3.0135321663891337E-2</v>
      </c>
      <c r="X917">
        <f t="shared" si="1346"/>
        <v>3.0135321663891337E-2</v>
      </c>
      <c r="Y917">
        <f t="shared" si="1346"/>
        <v>3.0135321663891337E-2</v>
      </c>
      <c r="Z917">
        <f t="shared" si="1346"/>
        <v>3.5714288714541104E-2</v>
      </c>
      <c r="AA917">
        <f t="shared" si="1346"/>
        <v>3.7395627452873351E-2</v>
      </c>
      <c r="AB917">
        <f t="shared" si="1346"/>
        <v>3.2026126550245365E-2</v>
      </c>
      <c r="AC917">
        <f t="shared" si="1346"/>
        <v>3.0135321663891337E-2</v>
      </c>
      <c r="AD917">
        <f t="shared" si="1346"/>
        <v>3.0144048429711488E-2</v>
      </c>
      <c r="AE917">
        <f t="shared" si="1346"/>
        <v>3.115593471721281E-2</v>
      </c>
      <c r="AF917">
        <f t="shared" si="1346"/>
        <v>3.0879821897247164E-2</v>
      </c>
      <c r="AG917">
        <f t="shared" si="1346"/>
        <v>3.0477398231684088E-2</v>
      </c>
      <c r="AH917">
        <f t="shared" ref="AH917:BH917" si="1347">IF(AH527=0,AH890/AH889,IF(AH652=1,AH896/AH889,AH912/AH902))</f>
        <v>3.0135321663891337E-2</v>
      </c>
      <c r="AI917">
        <f t="shared" si="1347"/>
        <v>3.0143158540030586E-2</v>
      </c>
      <c r="AJ917">
        <f t="shared" si="1347"/>
        <v>3.0135321663891337E-2</v>
      </c>
      <c r="AK917">
        <f t="shared" si="1347"/>
        <v>3.0143257963722189E-2</v>
      </c>
      <c r="AL917">
        <f t="shared" si="1347"/>
        <v>3.0139648431949859E-2</v>
      </c>
      <c r="AM917">
        <f t="shared" si="1347"/>
        <v>3.049314091145329E-2</v>
      </c>
      <c r="AN917">
        <f t="shared" si="1347"/>
        <v>3.0138544789112497E-2</v>
      </c>
      <c r="AO917">
        <f t="shared" si="1347"/>
        <v>3.0394161930201512E-2</v>
      </c>
      <c r="AP917">
        <f t="shared" si="1347"/>
        <v>3.0126031527689386E-2</v>
      </c>
      <c r="AQ917">
        <f t="shared" si="1347"/>
        <v>3.0588568649455604E-2</v>
      </c>
      <c r="AR917">
        <f t="shared" si="1347"/>
        <v>3.1666582156930322E-2</v>
      </c>
      <c r="AS917">
        <f t="shared" si="1347"/>
        <v>3.1389685011438857E-2</v>
      </c>
      <c r="AT917">
        <f t="shared" si="1347"/>
        <v>3.0135321663891337E-2</v>
      </c>
      <c r="AU917">
        <f t="shared" si="1347"/>
        <v>3.0648158305158813E-2</v>
      </c>
      <c r="AV917">
        <f t="shared" si="1347"/>
        <v>3.0716410906800738E-2</v>
      </c>
      <c r="AW917">
        <f t="shared" si="1347"/>
        <v>3.0135321663891337E-2</v>
      </c>
      <c r="AX917">
        <f t="shared" si="1347"/>
        <v>3.0135321663891337E-2</v>
      </c>
      <c r="AY917">
        <f t="shared" si="1347"/>
        <v>3.0135321663891337E-2</v>
      </c>
      <c r="AZ917">
        <f t="shared" si="1347"/>
        <v>3.071309081488835E-2</v>
      </c>
      <c r="BA917">
        <f t="shared" si="1347"/>
        <v>3.080947920215139E-2</v>
      </c>
      <c r="BB917">
        <f t="shared" si="1347"/>
        <v>3.0135321663891337E-2</v>
      </c>
      <c r="BC917">
        <f t="shared" si="1347"/>
        <v>3.1764106073008183E-2</v>
      </c>
      <c r="BD917">
        <f t="shared" si="1347"/>
        <v>3.1996781629070346E-2</v>
      </c>
      <c r="BE917">
        <f t="shared" si="1347"/>
        <v>3.0135321663891337E-2</v>
      </c>
      <c r="BF917">
        <f t="shared" si="1347"/>
        <v>3.0135321663891337E-2</v>
      </c>
      <c r="BG917">
        <f t="shared" si="1347"/>
        <v>3.0135321663891337E-2</v>
      </c>
      <c r="BH917">
        <f t="shared" si="1347"/>
        <v>3.0135321663891337E-2</v>
      </c>
    </row>
    <row r="919" spans="1:60" x14ac:dyDescent="0.25">
      <c r="A919" t="s">
        <v>948</v>
      </c>
      <c r="B919">
        <f t="shared" ref="B919:AG919" si="1348">AdrenalineRush*(150+50*GlyphOfAR)</f>
        <v>150</v>
      </c>
      <c r="C919">
        <f t="shared" si="1348"/>
        <v>150</v>
      </c>
      <c r="D919">
        <f t="shared" si="1348"/>
        <v>150</v>
      </c>
      <c r="E919">
        <f t="shared" si="1348"/>
        <v>150</v>
      </c>
      <c r="F919">
        <f t="shared" si="1348"/>
        <v>150</v>
      </c>
      <c r="G919">
        <f t="shared" si="1348"/>
        <v>150</v>
      </c>
      <c r="H919">
        <f t="shared" si="1348"/>
        <v>150</v>
      </c>
      <c r="I919">
        <f t="shared" si="1348"/>
        <v>150</v>
      </c>
      <c r="J919">
        <f t="shared" si="1348"/>
        <v>150</v>
      </c>
      <c r="K919">
        <f t="shared" si="1348"/>
        <v>150</v>
      </c>
      <c r="L919">
        <f t="shared" si="1348"/>
        <v>150</v>
      </c>
      <c r="M919">
        <f t="shared" si="1348"/>
        <v>150</v>
      </c>
      <c r="N919">
        <f t="shared" si="1348"/>
        <v>150</v>
      </c>
      <c r="O919">
        <f t="shared" si="1348"/>
        <v>150</v>
      </c>
      <c r="P919">
        <f t="shared" si="1348"/>
        <v>150</v>
      </c>
      <c r="Q919">
        <f t="shared" si="1348"/>
        <v>150</v>
      </c>
      <c r="R919">
        <f t="shared" si="1348"/>
        <v>150</v>
      </c>
      <c r="S919">
        <f t="shared" si="1348"/>
        <v>150</v>
      </c>
      <c r="T919">
        <f t="shared" si="1348"/>
        <v>150</v>
      </c>
      <c r="U919">
        <f t="shared" si="1348"/>
        <v>150</v>
      </c>
      <c r="V919">
        <f t="shared" si="1348"/>
        <v>150</v>
      </c>
      <c r="W919">
        <f t="shared" si="1348"/>
        <v>150</v>
      </c>
      <c r="X919">
        <f t="shared" si="1348"/>
        <v>150</v>
      </c>
      <c r="Y919">
        <f t="shared" si="1348"/>
        <v>150</v>
      </c>
      <c r="Z919">
        <f t="shared" si="1348"/>
        <v>150</v>
      </c>
      <c r="AA919">
        <f t="shared" si="1348"/>
        <v>150</v>
      </c>
      <c r="AB919">
        <f t="shared" si="1348"/>
        <v>150</v>
      </c>
      <c r="AC919">
        <f t="shared" si="1348"/>
        <v>150</v>
      </c>
      <c r="AD919">
        <f t="shared" si="1348"/>
        <v>150</v>
      </c>
      <c r="AE919">
        <f t="shared" si="1348"/>
        <v>150</v>
      </c>
      <c r="AF919">
        <f t="shared" si="1348"/>
        <v>150</v>
      </c>
      <c r="AG919">
        <f t="shared" si="1348"/>
        <v>150</v>
      </c>
      <c r="AH919">
        <f t="shared" ref="AH919:BH919" si="1349">AdrenalineRush*(150+50*GlyphOfAR)</f>
        <v>150</v>
      </c>
      <c r="AI919">
        <f t="shared" si="1349"/>
        <v>150</v>
      </c>
      <c r="AJ919">
        <f t="shared" si="1349"/>
        <v>150</v>
      </c>
      <c r="AK919">
        <f t="shared" si="1349"/>
        <v>150</v>
      </c>
      <c r="AL919">
        <f t="shared" si="1349"/>
        <v>150</v>
      </c>
      <c r="AM919">
        <f t="shared" si="1349"/>
        <v>150</v>
      </c>
      <c r="AN919">
        <f t="shared" si="1349"/>
        <v>150</v>
      </c>
      <c r="AO919">
        <f t="shared" si="1349"/>
        <v>150</v>
      </c>
      <c r="AP919">
        <f t="shared" si="1349"/>
        <v>150</v>
      </c>
      <c r="AQ919">
        <f t="shared" si="1349"/>
        <v>150</v>
      </c>
      <c r="AR919">
        <f t="shared" si="1349"/>
        <v>150</v>
      </c>
      <c r="AS919">
        <f t="shared" si="1349"/>
        <v>150</v>
      </c>
      <c r="AT919">
        <f t="shared" si="1349"/>
        <v>150</v>
      </c>
      <c r="AU919">
        <f t="shared" si="1349"/>
        <v>150</v>
      </c>
      <c r="AV919">
        <f t="shared" si="1349"/>
        <v>150</v>
      </c>
      <c r="AW919">
        <f t="shared" si="1349"/>
        <v>150</v>
      </c>
      <c r="AX919">
        <f t="shared" si="1349"/>
        <v>150</v>
      </c>
      <c r="AY919">
        <f t="shared" si="1349"/>
        <v>150</v>
      </c>
      <c r="AZ919">
        <f t="shared" si="1349"/>
        <v>150</v>
      </c>
      <c r="BA919">
        <f t="shared" si="1349"/>
        <v>150</v>
      </c>
      <c r="BB919">
        <f t="shared" si="1349"/>
        <v>150</v>
      </c>
      <c r="BC919">
        <f t="shared" si="1349"/>
        <v>150</v>
      </c>
      <c r="BD919">
        <f t="shared" si="1349"/>
        <v>150</v>
      </c>
      <c r="BE919">
        <f t="shared" si="1349"/>
        <v>150</v>
      </c>
      <c r="BF919">
        <f t="shared" si="1349"/>
        <v>150</v>
      </c>
      <c r="BG919">
        <f t="shared" si="1349"/>
        <v>150</v>
      </c>
      <c r="BH919">
        <f t="shared" si="1349"/>
        <v>150</v>
      </c>
    </row>
    <row r="920" spans="1:60" x14ac:dyDescent="0.25">
      <c r="A920" t="s">
        <v>949</v>
      </c>
      <c r="B920">
        <f t="shared" ref="B920:AG920" si="1350">B919/B873</f>
        <v>0.84439776196645644</v>
      </c>
      <c r="C920">
        <f t="shared" si="1350"/>
        <v>0.84442662732135365</v>
      </c>
      <c r="D920">
        <f t="shared" si="1350"/>
        <v>0.84439776196645644</v>
      </c>
      <c r="E920">
        <f t="shared" si="1350"/>
        <v>0.84444539763498261</v>
      </c>
      <c r="F920">
        <f t="shared" si="1350"/>
        <v>0.84439776196645644</v>
      </c>
      <c r="G920">
        <f t="shared" si="1350"/>
        <v>0.84439776196645644</v>
      </c>
      <c r="H920">
        <f t="shared" si="1350"/>
        <v>0.84430048057731111</v>
      </c>
      <c r="I920">
        <f t="shared" si="1350"/>
        <v>0.84435122498058757</v>
      </c>
      <c r="J920">
        <f t="shared" si="1350"/>
        <v>0.84439776196645644</v>
      </c>
      <c r="K920">
        <f t="shared" si="1350"/>
        <v>0.84439776196645644</v>
      </c>
      <c r="L920">
        <f t="shared" si="1350"/>
        <v>0.84439776196645644</v>
      </c>
      <c r="M920">
        <f t="shared" si="1350"/>
        <v>0.84439776196645644</v>
      </c>
      <c r="N920">
        <f t="shared" si="1350"/>
        <v>0.84439776196645644</v>
      </c>
      <c r="O920">
        <f t="shared" si="1350"/>
        <v>0.84439776196645644</v>
      </c>
      <c r="P920">
        <f t="shared" si="1350"/>
        <v>0.84439776196645644</v>
      </c>
      <c r="Q920">
        <f t="shared" si="1350"/>
        <v>0.84439776196645644</v>
      </c>
      <c r="R920">
        <f t="shared" si="1350"/>
        <v>0.84439776196645644</v>
      </c>
      <c r="S920">
        <f t="shared" si="1350"/>
        <v>0.84439776196645644</v>
      </c>
      <c r="T920">
        <f t="shared" si="1350"/>
        <v>0.84439776196645644</v>
      </c>
      <c r="U920">
        <f t="shared" si="1350"/>
        <v>0.83344327477292335</v>
      </c>
      <c r="V920">
        <f t="shared" si="1350"/>
        <v>0.83344327477292335</v>
      </c>
      <c r="W920">
        <f t="shared" si="1350"/>
        <v>0.84439776196645644</v>
      </c>
      <c r="X920">
        <f t="shared" si="1350"/>
        <v>0.84439776196645644</v>
      </c>
      <c r="Y920">
        <f t="shared" si="1350"/>
        <v>0.84439776196645644</v>
      </c>
      <c r="Z920">
        <f t="shared" si="1350"/>
        <v>0.84439776196645644</v>
      </c>
      <c r="AA920">
        <f t="shared" si="1350"/>
        <v>0.90493273033282884</v>
      </c>
      <c r="AB920">
        <f t="shared" si="1350"/>
        <v>0.84439776196645644</v>
      </c>
      <c r="AC920">
        <f t="shared" si="1350"/>
        <v>0.84439776196645644</v>
      </c>
      <c r="AD920">
        <f t="shared" si="1350"/>
        <v>0.84439776196645644</v>
      </c>
      <c r="AE920">
        <f t="shared" si="1350"/>
        <v>0.84439776196645644</v>
      </c>
      <c r="AF920">
        <f t="shared" si="1350"/>
        <v>0.85054065404953516</v>
      </c>
      <c r="AG920">
        <f t="shared" si="1350"/>
        <v>0.84721821240049788</v>
      </c>
      <c r="AH920">
        <f t="shared" ref="AH920:BH920" si="1351">AH919/AH873</f>
        <v>0.84439776196645644</v>
      </c>
      <c r="AI920">
        <f t="shared" si="1351"/>
        <v>0.84439776196645644</v>
      </c>
      <c r="AJ920">
        <f t="shared" si="1351"/>
        <v>0.84439776196645644</v>
      </c>
      <c r="AK920">
        <f t="shared" si="1351"/>
        <v>0.84439776196645644</v>
      </c>
      <c r="AL920">
        <f t="shared" si="1351"/>
        <v>0.84439776196645644</v>
      </c>
      <c r="AM920">
        <f t="shared" si="1351"/>
        <v>0.84640617020941866</v>
      </c>
      <c r="AN920">
        <f t="shared" si="1351"/>
        <v>0.84439776196645644</v>
      </c>
      <c r="AO920">
        <f t="shared" si="1351"/>
        <v>0.84585105675475192</v>
      </c>
      <c r="AP920">
        <f t="shared" si="1351"/>
        <v>0.84439776196645644</v>
      </c>
      <c r="AQ920">
        <f t="shared" si="1351"/>
        <v>0.84439776196645644</v>
      </c>
      <c r="AR920">
        <f t="shared" si="1351"/>
        <v>0.84439776196645644</v>
      </c>
      <c r="AS920">
        <f t="shared" si="1351"/>
        <v>0.85531184566090523</v>
      </c>
      <c r="AT920">
        <f t="shared" si="1351"/>
        <v>0.84439776196645644</v>
      </c>
      <c r="AU920">
        <f t="shared" si="1351"/>
        <v>0.84862744041459903</v>
      </c>
      <c r="AV920">
        <f t="shared" si="1351"/>
        <v>0.8491909471182093</v>
      </c>
      <c r="AW920">
        <f t="shared" si="1351"/>
        <v>0.84439776196645644</v>
      </c>
      <c r="AX920">
        <f t="shared" si="1351"/>
        <v>0.84439776196645644</v>
      </c>
      <c r="AY920">
        <f t="shared" si="1351"/>
        <v>0.84439776196645644</v>
      </c>
      <c r="AZ920">
        <f t="shared" si="1351"/>
        <v>0.8460360025439948</v>
      </c>
      <c r="BA920">
        <f t="shared" si="1351"/>
        <v>0.84630895489574309</v>
      </c>
      <c r="BB920">
        <f t="shared" si="1351"/>
        <v>0.84439776196645644</v>
      </c>
      <c r="BC920">
        <f t="shared" si="1351"/>
        <v>0.84439776196645644</v>
      </c>
      <c r="BD920">
        <f t="shared" si="1351"/>
        <v>0.84439776196645644</v>
      </c>
      <c r="BE920">
        <f t="shared" si="1351"/>
        <v>0.84439776196645644</v>
      </c>
      <c r="BF920">
        <f t="shared" si="1351"/>
        <v>0.84439776196645644</v>
      </c>
      <c r="BG920">
        <f t="shared" si="1351"/>
        <v>0.84439776196645644</v>
      </c>
      <c r="BH920">
        <f t="shared" si="1351"/>
        <v>0.84439776196645644</v>
      </c>
    </row>
    <row r="921" spans="1:60" x14ac:dyDescent="0.25">
      <c r="A921" t="s">
        <v>950</v>
      </c>
      <c r="B921">
        <f t="shared" ref="B921:AG921" si="1352">B920/180</f>
        <v>4.6910986775914243E-3</v>
      </c>
      <c r="C921">
        <f t="shared" si="1352"/>
        <v>4.6912590406741868E-3</v>
      </c>
      <c r="D921">
        <f t="shared" si="1352"/>
        <v>4.6910986775914243E-3</v>
      </c>
      <c r="E921">
        <f t="shared" si="1352"/>
        <v>4.6913633201943481E-3</v>
      </c>
      <c r="F921">
        <f t="shared" si="1352"/>
        <v>4.6910986775914243E-3</v>
      </c>
      <c r="G921">
        <f t="shared" si="1352"/>
        <v>4.6910986775914243E-3</v>
      </c>
      <c r="H921">
        <f t="shared" si="1352"/>
        <v>4.6905582254295058E-3</v>
      </c>
      <c r="I921">
        <f t="shared" si="1352"/>
        <v>4.6908401387810422E-3</v>
      </c>
      <c r="J921">
        <f t="shared" si="1352"/>
        <v>4.6910986775914243E-3</v>
      </c>
      <c r="K921">
        <f t="shared" si="1352"/>
        <v>4.6910986775914243E-3</v>
      </c>
      <c r="L921">
        <f t="shared" si="1352"/>
        <v>4.6910986775914243E-3</v>
      </c>
      <c r="M921">
        <f t="shared" si="1352"/>
        <v>4.6910986775914243E-3</v>
      </c>
      <c r="N921">
        <f t="shared" si="1352"/>
        <v>4.6910986775914243E-3</v>
      </c>
      <c r="O921">
        <f t="shared" si="1352"/>
        <v>4.6910986775914243E-3</v>
      </c>
      <c r="P921">
        <f t="shared" si="1352"/>
        <v>4.6910986775914243E-3</v>
      </c>
      <c r="Q921">
        <f t="shared" si="1352"/>
        <v>4.6910986775914243E-3</v>
      </c>
      <c r="R921">
        <f t="shared" si="1352"/>
        <v>4.6910986775914243E-3</v>
      </c>
      <c r="S921">
        <f t="shared" si="1352"/>
        <v>4.6910986775914243E-3</v>
      </c>
      <c r="T921">
        <f t="shared" si="1352"/>
        <v>4.6910986775914243E-3</v>
      </c>
      <c r="U921">
        <f t="shared" si="1352"/>
        <v>4.6302404154051294E-3</v>
      </c>
      <c r="V921">
        <f t="shared" si="1352"/>
        <v>4.6302404154051294E-3</v>
      </c>
      <c r="W921">
        <f t="shared" si="1352"/>
        <v>4.6910986775914243E-3</v>
      </c>
      <c r="X921">
        <f t="shared" si="1352"/>
        <v>4.6910986775914243E-3</v>
      </c>
      <c r="Y921">
        <f t="shared" si="1352"/>
        <v>4.6910986775914243E-3</v>
      </c>
      <c r="Z921">
        <f t="shared" si="1352"/>
        <v>4.6910986775914243E-3</v>
      </c>
      <c r="AA921">
        <f t="shared" si="1352"/>
        <v>5.0274040574046046E-3</v>
      </c>
      <c r="AB921">
        <f t="shared" si="1352"/>
        <v>4.6910986775914243E-3</v>
      </c>
      <c r="AC921">
        <f t="shared" si="1352"/>
        <v>4.6910986775914243E-3</v>
      </c>
      <c r="AD921">
        <f t="shared" si="1352"/>
        <v>4.6910986775914243E-3</v>
      </c>
      <c r="AE921">
        <f t="shared" si="1352"/>
        <v>4.6910986775914243E-3</v>
      </c>
      <c r="AF921">
        <f t="shared" si="1352"/>
        <v>4.7252258558307513E-3</v>
      </c>
      <c r="AG921">
        <f t="shared" si="1352"/>
        <v>4.7067678466694331E-3</v>
      </c>
      <c r="AH921">
        <f t="shared" ref="AH921:BH921" si="1353">AH920/180</f>
        <v>4.6910986775914243E-3</v>
      </c>
      <c r="AI921">
        <f t="shared" si="1353"/>
        <v>4.6910986775914243E-3</v>
      </c>
      <c r="AJ921">
        <f t="shared" si="1353"/>
        <v>4.6910986775914243E-3</v>
      </c>
      <c r="AK921">
        <f t="shared" si="1353"/>
        <v>4.6910986775914243E-3</v>
      </c>
      <c r="AL921">
        <f t="shared" si="1353"/>
        <v>4.6910986775914243E-3</v>
      </c>
      <c r="AM921">
        <f t="shared" si="1353"/>
        <v>4.7022565011634373E-3</v>
      </c>
      <c r="AN921">
        <f t="shared" si="1353"/>
        <v>4.6910986775914243E-3</v>
      </c>
      <c r="AO921">
        <f t="shared" si="1353"/>
        <v>4.6991725375263999E-3</v>
      </c>
      <c r="AP921">
        <f t="shared" si="1353"/>
        <v>4.6910986775914243E-3</v>
      </c>
      <c r="AQ921">
        <f t="shared" si="1353"/>
        <v>4.6910986775914243E-3</v>
      </c>
      <c r="AR921">
        <f t="shared" si="1353"/>
        <v>4.6910986775914243E-3</v>
      </c>
      <c r="AS921">
        <f t="shared" si="1353"/>
        <v>4.7517324758939179E-3</v>
      </c>
      <c r="AT921">
        <f t="shared" si="1353"/>
        <v>4.6910986775914243E-3</v>
      </c>
      <c r="AU921">
        <f t="shared" si="1353"/>
        <v>4.714596891192217E-3</v>
      </c>
      <c r="AV921">
        <f t="shared" si="1353"/>
        <v>4.7177274839900517E-3</v>
      </c>
      <c r="AW921">
        <f t="shared" si="1353"/>
        <v>4.6910986775914243E-3</v>
      </c>
      <c r="AX921">
        <f t="shared" si="1353"/>
        <v>4.6910986775914243E-3</v>
      </c>
      <c r="AY921">
        <f t="shared" si="1353"/>
        <v>4.6910986775914243E-3</v>
      </c>
      <c r="AZ921">
        <f t="shared" si="1353"/>
        <v>4.7002000141333046E-3</v>
      </c>
      <c r="BA921">
        <f t="shared" si="1353"/>
        <v>4.7017164160874612E-3</v>
      </c>
      <c r="BB921">
        <f t="shared" si="1353"/>
        <v>4.6910986775914243E-3</v>
      </c>
      <c r="BC921">
        <f t="shared" si="1353"/>
        <v>4.6910986775914243E-3</v>
      </c>
      <c r="BD921">
        <f t="shared" si="1353"/>
        <v>4.6910986775914243E-3</v>
      </c>
      <c r="BE921">
        <f t="shared" si="1353"/>
        <v>4.6910986775914243E-3</v>
      </c>
      <c r="BF921">
        <f t="shared" si="1353"/>
        <v>4.6910986775914243E-3</v>
      </c>
      <c r="BG921">
        <f t="shared" si="1353"/>
        <v>4.6910986775914243E-3</v>
      </c>
      <c r="BH921">
        <f t="shared" si="1353"/>
        <v>4.6910986775914243E-3</v>
      </c>
    </row>
    <row r="922" spans="1:60" x14ac:dyDescent="0.25">
      <c r="A922" t="s">
        <v>951</v>
      </c>
      <c r="B922">
        <f t="shared" ref="B922:AG922" si="1354">B921*B872</f>
        <v>1.6728621990440836E-2</v>
      </c>
      <c r="C922">
        <f t="shared" si="1354"/>
        <v>1.672848167274342E-2</v>
      </c>
      <c r="D922">
        <f t="shared" si="1354"/>
        <v>1.6728621990440836E-2</v>
      </c>
      <c r="E922">
        <f t="shared" si="1354"/>
        <v>1.6728390428163278E-2</v>
      </c>
      <c r="F922">
        <f t="shared" si="1354"/>
        <v>1.6728621990440836E-2</v>
      </c>
      <c r="G922">
        <f t="shared" si="1354"/>
        <v>1.6728621990440836E-2</v>
      </c>
      <c r="H922">
        <f t="shared" si="1354"/>
        <v>1.6726694719125093E-2</v>
      </c>
      <c r="I922">
        <f t="shared" si="1354"/>
        <v>1.672770003199869E-2</v>
      </c>
      <c r="J922">
        <f t="shared" si="1354"/>
        <v>1.6728621990440836E-2</v>
      </c>
      <c r="K922">
        <f t="shared" si="1354"/>
        <v>1.6728621990440836E-2</v>
      </c>
      <c r="L922">
        <f t="shared" si="1354"/>
        <v>1.6728621990440836E-2</v>
      </c>
      <c r="M922">
        <f t="shared" si="1354"/>
        <v>1.6728621990440836E-2</v>
      </c>
      <c r="N922">
        <f t="shared" si="1354"/>
        <v>1.6728621990440836E-2</v>
      </c>
      <c r="O922">
        <f t="shared" si="1354"/>
        <v>1.6728621990440836E-2</v>
      </c>
      <c r="P922">
        <f t="shared" si="1354"/>
        <v>1.6728621990440836E-2</v>
      </c>
      <c r="Q922">
        <f t="shared" si="1354"/>
        <v>1.6728621990440836E-2</v>
      </c>
      <c r="R922">
        <f t="shared" si="1354"/>
        <v>1.6728621990440836E-2</v>
      </c>
      <c r="S922">
        <f t="shared" si="1354"/>
        <v>1.6728621990440836E-2</v>
      </c>
      <c r="T922">
        <f t="shared" si="1354"/>
        <v>1.6728621990440836E-2</v>
      </c>
      <c r="U922">
        <f t="shared" si="1354"/>
        <v>1.6781872969853843E-2</v>
      </c>
      <c r="V922">
        <f t="shared" si="1354"/>
        <v>1.6781872969853843E-2</v>
      </c>
      <c r="W922">
        <f t="shared" si="1354"/>
        <v>1.6728621990440836E-2</v>
      </c>
      <c r="X922">
        <f t="shared" si="1354"/>
        <v>1.6728621990440836E-2</v>
      </c>
      <c r="Y922">
        <f t="shared" si="1354"/>
        <v>1.6728621990440836E-2</v>
      </c>
      <c r="Z922">
        <f t="shared" si="1354"/>
        <v>1.6728621990440836E-2</v>
      </c>
      <c r="AA922">
        <f t="shared" si="1354"/>
        <v>1.6434354783104302E-2</v>
      </c>
      <c r="AB922">
        <f t="shared" si="1354"/>
        <v>1.6728621990440836E-2</v>
      </c>
      <c r="AC922">
        <f t="shared" si="1354"/>
        <v>1.6728621990440836E-2</v>
      </c>
      <c r="AD922">
        <f t="shared" si="1354"/>
        <v>1.6728621990440836E-2</v>
      </c>
      <c r="AE922">
        <f t="shared" si="1354"/>
        <v>1.6728621990440836E-2</v>
      </c>
      <c r="AF922">
        <f t="shared" si="1354"/>
        <v>1.6698760709481428E-2</v>
      </c>
      <c r="AG922">
        <f t="shared" si="1354"/>
        <v>1.6714911467497581E-2</v>
      </c>
      <c r="AH922">
        <f t="shared" ref="AH922:BH922" si="1355">AH921*AH872</f>
        <v>1.6728621990440836E-2</v>
      </c>
      <c r="AI922">
        <f t="shared" si="1355"/>
        <v>1.6728621990440836E-2</v>
      </c>
      <c r="AJ922">
        <f t="shared" si="1355"/>
        <v>1.6728621990440836E-2</v>
      </c>
      <c r="AK922">
        <f t="shared" si="1355"/>
        <v>1.6728621990440836E-2</v>
      </c>
      <c r="AL922">
        <f t="shared" si="1355"/>
        <v>1.6728621990440836E-2</v>
      </c>
      <c r="AM922">
        <f t="shared" si="1355"/>
        <v>1.6718858894815326E-2</v>
      </c>
      <c r="AN922">
        <f t="shared" si="1355"/>
        <v>1.6728621990440836E-2</v>
      </c>
      <c r="AO922">
        <f t="shared" si="1355"/>
        <v>1.6721557362997734E-2</v>
      </c>
      <c r="AP922">
        <f t="shared" si="1355"/>
        <v>1.6728621990440836E-2</v>
      </c>
      <c r="AQ922">
        <f t="shared" si="1355"/>
        <v>1.6728621990440836E-2</v>
      </c>
      <c r="AR922">
        <f t="shared" si="1355"/>
        <v>1.6728621990440836E-2</v>
      </c>
      <c r="AS922">
        <f t="shared" si="1355"/>
        <v>1.6675567416926156E-2</v>
      </c>
      <c r="AT922">
        <f t="shared" si="1355"/>
        <v>1.6728621990440836E-2</v>
      </c>
      <c r="AU922">
        <f t="shared" si="1355"/>
        <v>1.6708061053540141E-2</v>
      </c>
      <c r="AV922">
        <f t="shared" si="1355"/>
        <v>1.6705321784842037E-2</v>
      </c>
      <c r="AW922">
        <f t="shared" si="1355"/>
        <v>1.6728621990440836E-2</v>
      </c>
      <c r="AX922">
        <f t="shared" si="1355"/>
        <v>1.6728621990440836E-2</v>
      </c>
      <c r="AY922">
        <f t="shared" si="1355"/>
        <v>1.6728621990440836E-2</v>
      </c>
      <c r="AZ922">
        <f t="shared" si="1355"/>
        <v>1.6720658320966694E-2</v>
      </c>
      <c r="BA922">
        <f t="shared" si="1355"/>
        <v>1.6719331469256801E-2</v>
      </c>
      <c r="BB922">
        <f t="shared" si="1355"/>
        <v>1.6728621990440836E-2</v>
      </c>
      <c r="BC922">
        <f t="shared" si="1355"/>
        <v>1.6728621990440836E-2</v>
      </c>
      <c r="BD922">
        <f t="shared" si="1355"/>
        <v>1.6728621990440836E-2</v>
      </c>
      <c r="BE922">
        <f t="shared" si="1355"/>
        <v>1.6728621990440836E-2</v>
      </c>
      <c r="BF922">
        <f t="shared" si="1355"/>
        <v>1.6728621990440836E-2</v>
      </c>
      <c r="BG922">
        <f t="shared" si="1355"/>
        <v>1.6728621990440836E-2</v>
      </c>
      <c r="BH922">
        <f t="shared" si="1355"/>
        <v>1.6728621990440836E-2</v>
      </c>
    </row>
    <row r="924" spans="1:60" x14ac:dyDescent="0.25">
      <c r="A924" t="s">
        <v>952</v>
      </c>
      <c r="B924">
        <f t="shared" ref="B924:AG924" si="1356">B830/B46+B$52*0.01*SwordSpec*(B830*B84/B46+SUM(B935:B939)+B943)+B$55*0.01*SwordSpec*(B932*B85+B943)</f>
        <v>0.91859840294981232</v>
      </c>
      <c r="C924">
        <f t="shared" si="1356"/>
        <v>0.91859840294981232</v>
      </c>
      <c r="D924">
        <f t="shared" si="1356"/>
        <v>0.91859840294981232</v>
      </c>
      <c r="E924">
        <f t="shared" si="1356"/>
        <v>0.91859840294981232</v>
      </c>
      <c r="F924">
        <f t="shared" si="1356"/>
        <v>0.91859840294981232</v>
      </c>
      <c r="G924">
        <f t="shared" si="1356"/>
        <v>0.91859840294981232</v>
      </c>
      <c r="H924">
        <f t="shared" si="1356"/>
        <v>0.91859840294981232</v>
      </c>
      <c r="I924">
        <f t="shared" si="1356"/>
        <v>0.91859840294981232</v>
      </c>
      <c r="J924">
        <f t="shared" si="1356"/>
        <v>0.91882725164037726</v>
      </c>
      <c r="K924">
        <f t="shared" si="1356"/>
        <v>0.91859840294981232</v>
      </c>
      <c r="L924">
        <f t="shared" si="1356"/>
        <v>0.91859840294981232</v>
      </c>
      <c r="M924">
        <f t="shared" si="1356"/>
        <v>0.91859840294981232</v>
      </c>
      <c r="N924">
        <f t="shared" si="1356"/>
        <v>0.95534233906780486</v>
      </c>
      <c r="O924">
        <f t="shared" si="1356"/>
        <v>0.91859840294981232</v>
      </c>
      <c r="P924">
        <f t="shared" si="1356"/>
        <v>0.88457623987759704</v>
      </c>
      <c r="Q924">
        <f t="shared" si="1356"/>
        <v>0.91859840294981232</v>
      </c>
      <c r="R924">
        <f t="shared" si="1356"/>
        <v>0.91859840294981232</v>
      </c>
      <c r="S924">
        <f t="shared" si="1356"/>
        <v>0.91859840294981232</v>
      </c>
      <c r="T924">
        <f t="shared" si="1356"/>
        <v>0.91859840294981232</v>
      </c>
      <c r="U924">
        <f t="shared" si="1356"/>
        <v>0.91859840294981232</v>
      </c>
      <c r="V924">
        <f t="shared" si="1356"/>
        <v>0.91859840294981232</v>
      </c>
      <c r="W924">
        <f t="shared" si="1356"/>
        <v>0.91859840294981232</v>
      </c>
      <c r="X924">
        <f t="shared" si="1356"/>
        <v>0.91859840294981232</v>
      </c>
      <c r="Y924">
        <f t="shared" si="1356"/>
        <v>0.91859840294981232</v>
      </c>
      <c r="Z924">
        <f t="shared" si="1356"/>
        <v>0.91859840294981232</v>
      </c>
      <c r="AA924">
        <f t="shared" si="1356"/>
        <v>0.91859840294981232</v>
      </c>
      <c r="AB924">
        <f t="shared" si="1356"/>
        <v>0.91859840294981232</v>
      </c>
      <c r="AC924">
        <f t="shared" si="1356"/>
        <v>0.91859840294981232</v>
      </c>
      <c r="AD924">
        <f t="shared" si="1356"/>
        <v>0.91859840294981232</v>
      </c>
      <c r="AE924">
        <f t="shared" si="1356"/>
        <v>0.9536427229810962</v>
      </c>
      <c r="AF924">
        <f t="shared" si="1356"/>
        <v>0.91859840294981232</v>
      </c>
      <c r="AG924">
        <f t="shared" si="1356"/>
        <v>0.91859840294981232</v>
      </c>
      <c r="AH924">
        <f t="shared" ref="AH924:BH924" si="1357">AH830/AH46+AH$52*0.01*SwordSpec*(AH830*AH84/AH46+SUM(AH935:AH939)+AH943)+AH$55*0.01*SwordSpec*(AH932*AH85+AH943)</f>
        <v>0.91859840294981232</v>
      </c>
      <c r="AI924">
        <f t="shared" si="1357"/>
        <v>0.91859840294981232</v>
      </c>
      <c r="AJ924">
        <f t="shared" si="1357"/>
        <v>0.91859840294981232</v>
      </c>
      <c r="AK924">
        <f t="shared" si="1357"/>
        <v>0.91859840294981232</v>
      </c>
      <c r="AL924">
        <f t="shared" si="1357"/>
        <v>0.91859840294981232</v>
      </c>
      <c r="AM924">
        <f t="shared" si="1357"/>
        <v>0.92258046907517044</v>
      </c>
      <c r="AN924">
        <f t="shared" si="1357"/>
        <v>0.91859840294981232</v>
      </c>
      <c r="AO924">
        <f t="shared" si="1357"/>
        <v>0.92147957792266344</v>
      </c>
      <c r="AP924">
        <f t="shared" si="1357"/>
        <v>0.91859840294981232</v>
      </c>
      <c r="AQ924">
        <f t="shared" si="1357"/>
        <v>0.93416011390822495</v>
      </c>
      <c r="AR924">
        <f t="shared" si="1357"/>
        <v>0.91859840294981232</v>
      </c>
      <c r="AS924">
        <f t="shared" si="1357"/>
        <v>0.91859840294981232</v>
      </c>
      <c r="AT924">
        <f t="shared" si="1357"/>
        <v>0.91859840294981232</v>
      </c>
      <c r="AU924">
        <f t="shared" si="1357"/>
        <v>0.91859840294981232</v>
      </c>
      <c r="AV924">
        <f t="shared" si="1357"/>
        <v>0.91859840294981232</v>
      </c>
      <c r="AW924">
        <f t="shared" si="1357"/>
        <v>0.91859840294981232</v>
      </c>
      <c r="AX924">
        <f t="shared" si="1357"/>
        <v>0.91859840294981232</v>
      </c>
      <c r="AY924">
        <f t="shared" si="1357"/>
        <v>0.91859840294981232</v>
      </c>
      <c r="AZ924">
        <f t="shared" si="1357"/>
        <v>0.93159013655699341</v>
      </c>
      <c r="BA924">
        <f t="shared" si="1357"/>
        <v>0.93375542549152357</v>
      </c>
      <c r="BB924">
        <f t="shared" si="1357"/>
        <v>0.91859840294981232</v>
      </c>
      <c r="BC924">
        <f t="shared" si="1357"/>
        <v>0.91859840294981232</v>
      </c>
      <c r="BD924">
        <f t="shared" si="1357"/>
        <v>0.91859840294981232</v>
      </c>
      <c r="BE924">
        <f t="shared" si="1357"/>
        <v>0.91859840294981232</v>
      </c>
      <c r="BF924">
        <f t="shared" si="1357"/>
        <v>0.91859840294981232</v>
      </c>
      <c r="BG924">
        <f t="shared" si="1357"/>
        <v>0.91859840294981232</v>
      </c>
      <c r="BH924">
        <f t="shared" si="1357"/>
        <v>0.91859840294981232</v>
      </c>
    </row>
    <row r="926" spans="1:60" x14ac:dyDescent="0.25">
      <c r="A926" s="44" t="s">
        <v>859</v>
      </c>
      <c r="B926">
        <f t="shared" ref="B926:AG926" si="1358">SUM(B935:B939)+B924*B84+B943</f>
        <v>1.336486659980334</v>
      </c>
      <c r="C926">
        <f t="shared" si="1358"/>
        <v>1.3364870371769166</v>
      </c>
      <c r="D926">
        <f t="shared" si="1358"/>
        <v>1.3364866674641387</v>
      </c>
      <c r="E926">
        <f t="shared" si="1358"/>
        <v>1.3364872311497553</v>
      </c>
      <c r="F926">
        <f t="shared" si="1358"/>
        <v>1.3361663429806616</v>
      </c>
      <c r="G926">
        <f t="shared" si="1358"/>
        <v>1.3361664398662101</v>
      </c>
      <c r="H926">
        <f t="shared" si="1358"/>
        <v>1.336104882801342</v>
      </c>
      <c r="I926">
        <f t="shared" si="1358"/>
        <v>1.3361208345492388</v>
      </c>
      <c r="J926">
        <f t="shared" si="1358"/>
        <v>1.3367274658992636</v>
      </c>
      <c r="K926">
        <f t="shared" si="1358"/>
        <v>1.3364866384343648</v>
      </c>
      <c r="L926">
        <f t="shared" si="1358"/>
        <v>1.3364872757959751</v>
      </c>
      <c r="M926">
        <f t="shared" si="1358"/>
        <v>1.3364866637843926</v>
      </c>
      <c r="N926">
        <f t="shared" si="1358"/>
        <v>1.3702931850162754</v>
      </c>
      <c r="O926">
        <f t="shared" si="1358"/>
        <v>1.3364866637843926</v>
      </c>
      <c r="P926">
        <f t="shared" si="1358"/>
        <v>1.3051842351941378</v>
      </c>
      <c r="Q926">
        <f t="shared" si="1358"/>
        <v>1.3364866637843926</v>
      </c>
      <c r="R926">
        <f t="shared" si="1358"/>
        <v>1.3284052643140438</v>
      </c>
      <c r="S926">
        <f t="shared" si="1358"/>
        <v>1.3213338305943252</v>
      </c>
      <c r="T926">
        <f t="shared" si="1358"/>
        <v>1.3364866637843926</v>
      </c>
      <c r="U926">
        <f t="shared" si="1358"/>
        <v>1.3363455534396997</v>
      </c>
      <c r="V926">
        <f t="shared" si="1358"/>
        <v>1.3363455534396997</v>
      </c>
      <c r="W926">
        <f t="shared" si="1358"/>
        <v>1.3364866637843926</v>
      </c>
      <c r="X926">
        <f t="shared" si="1358"/>
        <v>1.3364866637843926</v>
      </c>
      <c r="Y926">
        <f t="shared" si="1358"/>
        <v>1.3364866637843926</v>
      </c>
      <c r="Z926">
        <f t="shared" si="1358"/>
        <v>1.3617993563710662</v>
      </c>
      <c r="AA926">
        <f t="shared" si="1358"/>
        <v>1.3372270657640786</v>
      </c>
      <c r="AB926">
        <f t="shared" si="1358"/>
        <v>1.3450650969496907</v>
      </c>
      <c r="AC926">
        <f t="shared" si="1358"/>
        <v>1.3364866637843926</v>
      </c>
      <c r="AD926">
        <f t="shared" si="1358"/>
        <v>1.3364831412470222</v>
      </c>
      <c r="AE926">
        <f t="shared" si="1358"/>
        <v>1.3733703671213553</v>
      </c>
      <c r="AF926">
        <f t="shared" si="1358"/>
        <v>1.3365643209389806</v>
      </c>
      <c r="AG926">
        <f t="shared" si="1358"/>
        <v>1.3365223961705317</v>
      </c>
      <c r="AH926">
        <f t="shared" ref="AH926:BH926" si="1359">SUM(AH935:AH939)+AH924*AH84+AH943</f>
        <v>1.3364866637843926</v>
      </c>
      <c r="AI926">
        <f t="shared" si="1359"/>
        <v>1.3364835088277081</v>
      </c>
      <c r="AJ926">
        <f t="shared" si="1359"/>
        <v>1.3364866637843926</v>
      </c>
      <c r="AK926">
        <f t="shared" si="1359"/>
        <v>1.3364834678560269</v>
      </c>
      <c r="AL926">
        <f t="shared" si="1359"/>
        <v>1.3364849399394556</v>
      </c>
      <c r="AM926">
        <f t="shared" si="1359"/>
        <v>1.3407030216430498</v>
      </c>
      <c r="AN926">
        <f t="shared" si="1359"/>
        <v>1.3364853838112942</v>
      </c>
      <c r="AO926">
        <f t="shared" si="1359"/>
        <v>1.3395373578591248</v>
      </c>
      <c r="AP926">
        <f t="shared" si="1359"/>
        <v>1.3364902219933883</v>
      </c>
      <c r="AQ926">
        <f t="shared" si="1359"/>
        <v>1.3528651985724212</v>
      </c>
      <c r="AR926">
        <f t="shared" si="1359"/>
        <v>1.3434380107302661</v>
      </c>
      <c r="AS926">
        <f t="shared" si="1359"/>
        <v>1.3366426114538763</v>
      </c>
      <c r="AT926">
        <f t="shared" si="1359"/>
        <v>1.3364866637843926</v>
      </c>
      <c r="AU926">
        <f t="shared" si="1359"/>
        <v>1.3365402006970799</v>
      </c>
      <c r="AV926">
        <f t="shared" si="1359"/>
        <v>1.3365473111044353</v>
      </c>
      <c r="AW926">
        <f t="shared" si="1359"/>
        <v>1.3364866637843926</v>
      </c>
      <c r="AX926">
        <f t="shared" si="1359"/>
        <v>1.3364866637843926</v>
      </c>
      <c r="AY926">
        <f t="shared" si="1359"/>
        <v>1.3364866637843926</v>
      </c>
      <c r="AZ926">
        <f t="shared" si="1359"/>
        <v>1.3501811590284676</v>
      </c>
      <c r="BA926">
        <f t="shared" si="1359"/>
        <v>1.3524635777753096</v>
      </c>
      <c r="BB926">
        <f t="shared" si="1359"/>
        <v>1.3364866637843926</v>
      </c>
      <c r="BC926">
        <f t="shared" si="1359"/>
        <v>1.3438777549139476</v>
      </c>
      <c r="BD926">
        <f t="shared" si="1359"/>
        <v>1.3449336091107058</v>
      </c>
      <c r="BE926">
        <f t="shared" si="1359"/>
        <v>1.3364866637843926</v>
      </c>
      <c r="BF926">
        <f t="shared" si="1359"/>
        <v>1.3364866637843926</v>
      </c>
      <c r="BG926">
        <f t="shared" si="1359"/>
        <v>1.3364866637843926</v>
      </c>
      <c r="BH926">
        <f t="shared" si="1359"/>
        <v>1.3364866637843926</v>
      </c>
    </row>
    <row r="927" spans="1:60" x14ac:dyDescent="0.25">
      <c r="A927" s="44" t="s">
        <v>860</v>
      </c>
      <c r="B927">
        <f t="shared" ref="B927:AG927" si="1360">B932*B85+B943</f>
        <v>1.6366467838315186</v>
      </c>
      <c r="C927">
        <f t="shared" si="1360"/>
        <v>1.6366467838315186</v>
      </c>
      <c r="D927">
        <f t="shared" si="1360"/>
        <v>1.6366467838315186</v>
      </c>
      <c r="E927">
        <f t="shared" si="1360"/>
        <v>1.6366467838315186</v>
      </c>
      <c r="F927">
        <f t="shared" si="1360"/>
        <v>1.6361265127090832</v>
      </c>
      <c r="G927">
        <f t="shared" si="1360"/>
        <v>1.6361265127090832</v>
      </c>
      <c r="H927">
        <f t="shared" si="1360"/>
        <v>1.6361061813007038</v>
      </c>
      <c r="I927">
        <f t="shared" si="1360"/>
        <v>1.6361061813007041</v>
      </c>
      <c r="J927">
        <f t="shared" si="1360"/>
        <v>1.6370379100221069</v>
      </c>
      <c r="K927">
        <f t="shared" si="1360"/>
        <v>1.6366467838315186</v>
      </c>
      <c r="L927">
        <f t="shared" si="1360"/>
        <v>1.6366467838315186</v>
      </c>
      <c r="M927">
        <f t="shared" si="1360"/>
        <v>1.6366467838315186</v>
      </c>
      <c r="N927">
        <f t="shared" si="1360"/>
        <v>1.6366467838315186</v>
      </c>
      <c r="O927">
        <f t="shared" si="1360"/>
        <v>1.6366467838315186</v>
      </c>
      <c r="P927">
        <f t="shared" si="1360"/>
        <v>1.6366467838315186</v>
      </c>
      <c r="Q927">
        <f t="shared" si="1360"/>
        <v>1.6366467838315186</v>
      </c>
      <c r="R927">
        <f t="shared" si="1360"/>
        <v>1.5319814426871949</v>
      </c>
      <c r="S927">
        <f t="shared" si="1360"/>
        <v>1.440399269185912</v>
      </c>
      <c r="T927">
        <f t="shared" si="1360"/>
        <v>1.6366467838315186</v>
      </c>
      <c r="U927">
        <f t="shared" si="1360"/>
        <v>1.6366467838315186</v>
      </c>
      <c r="V927">
        <f t="shared" si="1360"/>
        <v>1.6366467838315186</v>
      </c>
      <c r="W927">
        <f t="shared" si="1360"/>
        <v>1.6366467838315186</v>
      </c>
      <c r="X927">
        <f t="shared" si="1360"/>
        <v>1.6366467838315186</v>
      </c>
      <c r="Y927">
        <f t="shared" si="1360"/>
        <v>1.6366467838315186</v>
      </c>
      <c r="Z927">
        <f t="shared" si="1360"/>
        <v>1.6366467838315186</v>
      </c>
      <c r="AA927">
        <f t="shared" si="1360"/>
        <v>1.6366467838315186</v>
      </c>
      <c r="AB927">
        <f t="shared" si="1360"/>
        <v>1.6366467838315186</v>
      </c>
      <c r="AC927">
        <f t="shared" si="1360"/>
        <v>1.6366467838315186</v>
      </c>
      <c r="AD927">
        <f t="shared" si="1360"/>
        <v>1.6366467838315186</v>
      </c>
      <c r="AE927">
        <f t="shared" si="1360"/>
        <v>1.6965411680281386</v>
      </c>
      <c r="AF927">
        <f t="shared" si="1360"/>
        <v>1.6366467838315186</v>
      </c>
      <c r="AG927">
        <f t="shared" si="1360"/>
        <v>1.6366467838315186</v>
      </c>
      <c r="AH927">
        <f t="shared" ref="AH927:BH927" si="1361">AH932*AH85+AH943</f>
        <v>1.6366467838315186</v>
      </c>
      <c r="AI927">
        <f t="shared" si="1361"/>
        <v>1.6366467838315186</v>
      </c>
      <c r="AJ927">
        <f t="shared" si="1361"/>
        <v>1.6366467838315186</v>
      </c>
      <c r="AK927">
        <f t="shared" si="1361"/>
        <v>1.6366467838315186</v>
      </c>
      <c r="AL927">
        <f t="shared" si="1361"/>
        <v>1.6366467838315186</v>
      </c>
      <c r="AM927">
        <f t="shared" si="1361"/>
        <v>1.6434525485944143</v>
      </c>
      <c r="AN927">
        <f t="shared" si="1361"/>
        <v>1.6366467838315186</v>
      </c>
      <c r="AO927">
        <f t="shared" si="1361"/>
        <v>1.6415710112272159</v>
      </c>
      <c r="AP927">
        <f t="shared" si="1361"/>
        <v>1.6366467838315186</v>
      </c>
      <c r="AQ927">
        <f t="shared" si="1361"/>
        <v>1.663243364791511</v>
      </c>
      <c r="AR927">
        <f t="shared" si="1361"/>
        <v>1.6366467838315186</v>
      </c>
      <c r="AS927">
        <f t="shared" si="1361"/>
        <v>1.6366467838315186</v>
      </c>
      <c r="AT927">
        <f t="shared" si="1361"/>
        <v>1.6366467838315186</v>
      </c>
      <c r="AU927">
        <f t="shared" si="1361"/>
        <v>1.6366467838315186</v>
      </c>
      <c r="AV927">
        <f t="shared" si="1361"/>
        <v>1.6366467838315186</v>
      </c>
      <c r="AW927">
        <f t="shared" si="1361"/>
        <v>1.6366467838315186</v>
      </c>
      <c r="AX927">
        <f t="shared" si="1361"/>
        <v>1.6366467838315186</v>
      </c>
      <c r="AY927">
        <f t="shared" si="1361"/>
        <v>1.6366467838315186</v>
      </c>
      <c r="AZ927">
        <f t="shared" si="1361"/>
        <v>1.6588510064660003</v>
      </c>
      <c r="BA927">
        <f t="shared" si="1361"/>
        <v>1.6625517102384135</v>
      </c>
      <c r="BB927">
        <f t="shared" si="1361"/>
        <v>1.6366467838315186</v>
      </c>
      <c r="BC927">
        <f t="shared" si="1361"/>
        <v>1.6366467838315186</v>
      </c>
      <c r="BD927">
        <f t="shared" si="1361"/>
        <v>1.6366467838315186</v>
      </c>
      <c r="BE927">
        <f t="shared" si="1361"/>
        <v>1.6366467838315186</v>
      </c>
      <c r="BF927">
        <f t="shared" si="1361"/>
        <v>1.6366467838315186</v>
      </c>
      <c r="BG927">
        <f t="shared" si="1361"/>
        <v>1.6366467838315186</v>
      </c>
      <c r="BH927">
        <f t="shared" si="1361"/>
        <v>1.6366467838315186</v>
      </c>
    </row>
    <row r="928" spans="1:60" x14ac:dyDescent="0.25">
      <c r="A928" s="44" t="s">
        <v>861</v>
      </c>
      <c r="B928">
        <f t="shared" ref="B928:AG928" si="1362">0.5*B$36*(B926+B927)/8</f>
        <v>0</v>
      </c>
      <c r="C928">
        <f t="shared" si="1362"/>
        <v>0</v>
      </c>
      <c r="D928">
        <f t="shared" si="1362"/>
        <v>0</v>
      </c>
      <c r="E928">
        <f t="shared" si="1362"/>
        <v>0</v>
      </c>
      <c r="F928">
        <f t="shared" si="1362"/>
        <v>0</v>
      </c>
      <c r="G928">
        <f t="shared" si="1362"/>
        <v>0</v>
      </c>
      <c r="H928">
        <f t="shared" si="1362"/>
        <v>0</v>
      </c>
      <c r="I928">
        <f t="shared" si="1362"/>
        <v>0</v>
      </c>
      <c r="J928">
        <f t="shared" si="1362"/>
        <v>0</v>
      </c>
      <c r="K928">
        <f t="shared" si="1362"/>
        <v>0</v>
      </c>
      <c r="L928">
        <f t="shared" si="1362"/>
        <v>0</v>
      </c>
      <c r="M928">
        <f t="shared" si="1362"/>
        <v>0</v>
      </c>
      <c r="N928">
        <f t="shared" si="1362"/>
        <v>0</v>
      </c>
      <c r="O928">
        <f t="shared" si="1362"/>
        <v>0</v>
      </c>
      <c r="P928">
        <f t="shared" si="1362"/>
        <v>0</v>
      </c>
      <c r="Q928">
        <f t="shared" si="1362"/>
        <v>0</v>
      </c>
      <c r="R928">
        <f t="shared" si="1362"/>
        <v>0</v>
      </c>
      <c r="S928">
        <f t="shared" si="1362"/>
        <v>0</v>
      </c>
      <c r="T928">
        <f t="shared" si="1362"/>
        <v>0</v>
      </c>
      <c r="U928">
        <f t="shared" si="1362"/>
        <v>0</v>
      </c>
      <c r="V928">
        <f t="shared" si="1362"/>
        <v>0</v>
      </c>
      <c r="W928">
        <f t="shared" si="1362"/>
        <v>0</v>
      </c>
      <c r="X928">
        <f t="shared" si="1362"/>
        <v>0</v>
      </c>
      <c r="Y928">
        <f t="shared" si="1362"/>
        <v>0</v>
      </c>
      <c r="Z928">
        <f t="shared" si="1362"/>
        <v>0</v>
      </c>
      <c r="AA928">
        <f t="shared" si="1362"/>
        <v>0</v>
      </c>
      <c r="AB928">
        <f t="shared" si="1362"/>
        <v>0</v>
      </c>
      <c r="AC928">
        <f t="shared" si="1362"/>
        <v>0</v>
      </c>
      <c r="AD928">
        <f t="shared" si="1362"/>
        <v>0</v>
      </c>
      <c r="AE928">
        <f t="shared" si="1362"/>
        <v>0</v>
      </c>
      <c r="AF928">
        <f t="shared" si="1362"/>
        <v>0</v>
      </c>
      <c r="AG928">
        <f t="shared" si="1362"/>
        <v>0</v>
      </c>
      <c r="AH928">
        <f t="shared" ref="AH928:BH928" si="1363">0.5*AH$36*(AH926+AH927)/8</f>
        <v>0</v>
      </c>
      <c r="AI928">
        <f t="shared" si="1363"/>
        <v>0</v>
      </c>
      <c r="AJ928">
        <f t="shared" si="1363"/>
        <v>0</v>
      </c>
      <c r="AK928">
        <f t="shared" si="1363"/>
        <v>0</v>
      </c>
      <c r="AL928">
        <f t="shared" si="1363"/>
        <v>0</v>
      </c>
      <c r="AM928">
        <f t="shared" si="1363"/>
        <v>0</v>
      </c>
      <c r="AN928">
        <f t="shared" si="1363"/>
        <v>0</v>
      </c>
      <c r="AO928">
        <f t="shared" si="1363"/>
        <v>0</v>
      </c>
      <c r="AP928">
        <f t="shared" si="1363"/>
        <v>0</v>
      </c>
      <c r="AQ928">
        <f t="shared" si="1363"/>
        <v>0</v>
      </c>
      <c r="AR928">
        <f t="shared" si="1363"/>
        <v>0</v>
      </c>
      <c r="AS928">
        <f t="shared" si="1363"/>
        <v>0</v>
      </c>
      <c r="AT928">
        <f t="shared" si="1363"/>
        <v>0</v>
      </c>
      <c r="AU928">
        <f t="shared" si="1363"/>
        <v>0</v>
      </c>
      <c r="AV928">
        <f t="shared" si="1363"/>
        <v>0</v>
      </c>
      <c r="AW928">
        <f t="shared" si="1363"/>
        <v>0</v>
      </c>
      <c r="AX928">
        <f t="shared" si="1363"/>
        <v>0</v>
      </c>
      <c r="AY928">
        <f t="shared" si="1363"/>
        <v>0</v>
      </c>
      <c r="AZ928">
        <f t="shared" si="1363"/>
        <v>0</v>
      </c>
      <c r="BA928">
        <f t="shared" si="1363"/>
        <v>0</v>
      </c>
      <c r="BB928">
        <f t="shared" si="1363"/>
        <v>0</v>
      </c>
      <c r="BC928">
        <f t="shared" si="1363"/>
        <v>0.18628278367159162</v>
      </c>
      <c r="BD928">
        <f t="shared" si="1363"/>
        <v>0</v>
      </c>
      <c r="BE928">
        <f t="shared" si="1363"/>
        <v>0</v>
      </c>
      <c r="BF928">
        <f t="shared" si="1363"/>
        <v>0</v>
      </c>
      <c r="BG928">
        <f t="shared" si="1363"/>
        <v>0</v>
      </c>
      <c r="BH928">
        <f t="shared" si="1363"/>
        <v>0</v>
      </c>
    </row>
    <row r="929" spans="1:60" x14ac:dyDescent="0.25">
      <c r="A929" s="44" t="s">
        <v>862</v>
      </c>
      <c r="B929">
        <f t="shared" ref="B929:AG929" si="1364">0.5*B$37*(B926+B927)/7</f>
        <v>0</v>
      </c>
      <c r="C929">
        <f t="shared" si="1364"/>
        <v>0</v>
      </c>
      <c r="D929">
        <f t="shared" si="1364"/>
        <v>0</v>
      </c>
      <c r="E929">
        <f t="shared" si="1364"/>
        <v>0</v>
      </c>
      <c r="F929">
        <f t="shared" si="1364"/>
        <v>0</v>
      </c>
      <c r="G929">
        <f t="shared" si="1364"/>
        <v>0</v>
      </c>
      <c r="H929">
        <f t="shared" si="1364"/>
        <v>0</v>
      </c>
      <c r="I929">
        <f t="shared" si="1364"/>
        <v>0</v>
      </c>
      <c r="J929">
        <f t="shared" si="1364"/>
        <v>0</v>
      </c>
      <c r="K929">
        <f t="shared" si="1364"/>
        <v>0</v>
      </c>
      <c r="L929">
        <f t="shared" si="1364"/>
        <v>0</v>
      </c>
      <c r="M929">
        <f t="shared" si="1364"/>
        <v>0</v>
      </c>
      <c r="N929">
        <f t="shared" si="1364"/>
        <v>0</v>
      </c>
      <c r="O929">
        <f t="shared" si="1364"/>
        <v>0</v>
      </c>
      <c r="P929">
        <f t="shared" si="1364"/>
        <v>0</v>
      </c>
      <c r="Q929">
        <f t="shared" si="1364"/>
        <v>0</v>
      </c>
      <c r="R929">
        <f t="shared" si="1364"/>
        <v>0</v>
      </c>
      <c r="S929">
        <f t="shared" si="1364"/>
        <v>0</v>
      </c>
      <c r="T929">
        <f t="shared" si="1364"/>
        <v>0</v>
      </c>
      <c r="U929">
        <f t="shared" si="1364"/>
        <v>0</v>
      </c>
      <c r="V929">
        <f t="shared" si="1364"/>
        <v>0</v>
      </c>
      <c r="W929">
        <f t="shared" si="1364"/>
        <v>0</v>
      </c>
      <c r="X929">
        <f t="shared" si="1364"/>
        <v>0</v>
      </c>
      <c r="Y929">
        <f t="shared" si="1364"/>
        <v>0</v>
      </c>
      <c r="Z929">
        <f t="shared" si="1364"/>
        <v>0</v>
      </c>
      <c r="AA929">
        <f t="shared" si="1364"/>
        <v>0</v>
      </c>
      <c r="AB929">
        <f t="shared" si="1364"/>
        <v>0</v>
      </c>
      <c r="AC929">
        <f t="shared" si="1364"/>
        <v>0</v>
      </c>
      <c r="AD929">
        <f t="shared" si="1364"/>
        <v>0</v>
      </c>
      <c r="AE929">
        <f t="shared" si="1364"/>
        <v>0</v>
      </c>
      <c r="AF929">
        <f t="shared" si="1364"/>
        <v>0</v>
      </c>
      <c r="AG929">
        <f t="shared" si="1364"/>
        <v>0</v>
      </c>
      <c r="AH929">
        <f t="shared" ref="AH929:BH929" si="1365">0.5*AH$37*(AH926+AH927)/7</f>
        <v>0</v>
      </c>
      <c r="AI929">
        <f t="shared" si="1365"/>
        <v>0</v>
      </c>
      <c r="AJ929">
        <f t="shared" si="1365"/>
        <v>0</v>
      </c>
      <c r="AK929">
        <f t="shared" si="1365"/>
        <v>0</v>
      </c>
      <c r="AL929">
        <f t="shared" si="1365"/>
        <v>0</v>
      </c>
      <c r="AM929">
        <f t="shared" si="1365"/>
        <v>0</v>
      </c>
      <c r="AN929">
        <f t="shared" si="1365"/>
        <v>0</v>
      </c>
      <c r="AO929">
        <f t="shared" si="1365"/>
        <v>0</v>
      </c>
      <c r="AP929">
        <f t="shared" si="1365"/>
        <v>0</v>
      </c>
      <c r="AQ929">
        <f t="shared" si="1365"/>
        <v>0</v>
      </c>
      <c r="AR929">
        <f t="shared" si="1365"/>
        <v>0</v>
      </c>
      <c r="AS929">
        <f t="shared" si="1365"/>
        <v>0</v>
      </c>
      <c r="AT929">
        <f t="shared" si="1365"/>
        <v>0</v>
      </c>
      <c r="AU929">
        <f t="shared" si="1365"/>
        <v>0</v>
      </c>
      <c r="AV929">
        <f t="shared" si="1365"/>
        <v>0</v>
      </c>
      <c r="AW929">
        <f t="shared" si="1365"/>
        <v>0</v>
      </c>
      <c r="AX929">
        <f t="shared" si="1365"/>
        <v>0</v>
      </c>
      <c r="AY929">
        <f t="shared" si="1365"/>
        <v>0</v>
      </c>
      <c r="AZ929">
        <f t="shared" si="1365"/>
        <v>0</v>
      </c>
      <c r="BA929">
        <f t="shared" si="1365"/>
        <v>0</v>
      </c>
      <c r="BB929">
        <f t="shared" si="1365"/>
        <v>0</v>
      </c>
      <c r="BC929">
        <f t="shared" si="1365"/>
        <v>0</v>
      </c>
      <c r="BD929">
        <f t="shared" si="1365"/>
        <v>0.21297002806730175</v>
      </c>
      <c r="BE929">
        <f t="shared" si="1365"/>
        <v>0</v>
      </c>
      <c r="BF929">
        <f t="shared" si="1365"/>
        <v>0</v>
      </c>
      <c r="BG929">
        <f t="shared" si="1365"/>
        <v>0</v>
      </c>
      <c r="BH929">
        <f t="shared" si="1365"/>
        <v>0</v>
      </c>
    </row>
    <row r="931" spans="1:60" x14ac:dyDescent="0.25">
      <c r="A931" t="s">
        <v>953</v>
      </c>
      <c r="B931">
        <f t="shared" ref="B931:AG931" si="1366">B830/B46+B$52*0.01*SwordSpec*(B830*B84/B46+SUM(B935:B939)+B943+B933)+B$55*0.01*SwordSpec*(B932*B85+B943+B934)</f>
        <v>0.91859840294981232</v>
      </c>
      <c r="C931">
        <f t="shared" si="1366"/>
        <v>0.91859840294981232</v>
      </c>
      <c r="D931">
        <f t="shared" si="1366"/>
        <v>0.91859840294981232</v>
      </c>
      <c r="E931">
        <f t="shared" si="1366"/>
        <v>0.91859840294981232</v>
      </c>
      <c r="F931">
        <f t="shared" si="1366"/>
        <v>0.91859840294981232</v>
      </c>
      <c r="G931">
        <f t="shared" si="1366"/>
        <v>0.91859840294981232</v>
      </c>
      <c r="H931">
        <f t="shared" si="1366"/>
        <v>0.91859840294981232</v>
      </c>
      <c r="I931">
        <f t="shared" si="1366"/>
        <v>0.91859840294981232</v>
      </c>
      <c r="J931">
        <f t="shared" si="1366"/>
        <v>0.91882725164037726</v>
      </c>
      <c r="K931">
        <f t="shared" si="1366"/>
        <v>0.91859840294981232</v>
      </c>
      <c r="L931">
        <f t="shared" si="1366"/>
        <v>0.91859840294981232</v>
      </c>
      <c r="M931">
        <f t="shared" si="1366"/>
        <v>0.91859840294981232</v>
      </c>
      <c r="N931">
        <f t="shared" si="1366"/>
        <v>0.95534233906780486</v>
      </c>
      <c r="O931">
        <f t="shared" si="1366"/>
        <v>0.91859840294981232</v>
      </c>
      <c r="P931">
        <f t="shared" si="1366"/>
        <v>0.88457623987759704</v>
      </c>
      <c r="Q931">
        <f t="shared" si="1366"/>
        <v>0.91859840294981232</v>
      </c>
      <c r="R931">
        <f t="shared" si="1366"/>
        <v>0.91859840294981232</v>
      </c>
      <c r="S931">
        <f t="shared" si="1366"/>
        <v>0.91859840294981232</v>
      </c>
      <c r="T931">
        <f t="shared" si="1366"/>
        <v>0.91859840294981232</v>
      </c>
      <c r="U931">
        <f t="shared" si="1366"/>
        <v>0.91859840294981232</v>
      </c>
      <c r="V931">
        <f t="shared" si="1366"/>
        <v>0.91859840294981232</v>
      </c>
      <c r="W931">
        <f t="shared" si="1366"/>
        <v>0.91859840294981232</v>
      </c>
      <c r="X931">
        <f t="shared" si="1366"/>
        <v>0.91859840294981232</v>
      </c>
      <c r="Y931">
        <f t="shared" si="1366"/>
        <v>0.91859840294981232</v>
      </c>
      <c r="Z931">
        <f t="shared" si="1366"/>
        <v>0.91859840294981232</v>
      </c>
      <c r="AA931">
        <f t="shared" si="1366"/>
        <v>0.91859840294981232</v>
      </c>
      <c r="AB931">
        <f t="shared" si="1366"/>
        <v>0.91859840294981232</v>
      </c>
      <c r="AC931">
        <f t="shared" si="1366"/>
        <v>0.91859840294981232</v>
      </c>
      <c r="AD931">
        <f t="shared" si="1366"/>
        <v>0.91859840294981232</v>
      </c>
      <c r="AE931">
        <f t="shared" si="1366"/>
        <v>0.9536427229810962</v>
      </c>
      <c r="AF931">
        <f t="shared" si="1366"/>
        <v>0.91859840294981232</v>
      </c>
      <c r="AG931">
        <f t="shared" si="1366"/>
        <v>0.91859840294981232</v>
      </c>
      <c r="AH931">
        <f t="shared" ref="AH931:BH931" si="1367">AH830/AH46+AH$52*0.01*SwordSpec*(AH830*AH84/AH46+SUM(AH935:AH939)+AH943+AH933)+AH$55*0.01*SwordSpec*(AH932*AH85+AH943+AH934)</f>
        <v>0.91859840294981232</v>
      </c>
      <c r="AI931">
        <f t="shared" si="1367"/>
        <v>0.91859840294981232</v>
      </c>
      <c r="AJ931">
        <f t="shared" si="1367"/>
        <v>0.91859840294981232</v>
      </c>
      <c r="AK931">
        <f t="shared" si="1367"/>
        <v>0.91859840294981232</v>
      </c>
      <c r="AL931">
        <f t="shared" si="1367"/>
        <v>0.91859840294981232</v>
      </c>
      <c r="AM931">
        <f t="shared" si="1367"/>
        <v>0.92258046907517044</v>
      </c>
      <c r="AN931">
        <f t="shared" si="1367"/>
        <v>0.91859840294981232</v>
      </c>
      <c r="AO931">
        <f t="shared" si="1367"/>
        <v>0.92147957792266344</v>
      </c>
      <c r="AP931">
        <f t="shared" si="1367"/>
        <v>0.91859840294981232</v>
      </c>
      <c r="AQ931">
        <f t="shared" si="1367"/>
        <v>0.93416011390822495</v>
      </c>
      <c r="AR931">
        <f t="shared" si="1367"/>
        <v>0.91859840294981232</v>
      </c>
      <c r="AS931">
        <f t="shared" si="1367"/>
        <v>0.91859840294981232</v>
      </c>
      <c r="AT931">
        <f t="shared" si="1367"/>
        <v>0.91859840294981232</v>
      </c>
      <c r="AU931">
        <f t="shared" si="1367"/>
        <v>0.91859840294981232</v>
      </c>
      <c r="AV931">
        <f t="shared" si="1367"/>
        <v>0.91859840294981232</v>
      </c>
      <c r="AW931">
        <f t="shared" si="1367"/>
        <v>0.91859840294981232</v>
      </c>
      <c r="AX931">
        <f t="shared" si="1367"/>
        <v>0.91859840294981232</v>
      </c>
      <c r="AY931">
        <f t="shared" si="1367"/>
        <v>0.91859840294981232</v>
      </c>
      <c r="AZ931">
        <f t="shared" si="1367"/>
        <v>0.93159013655699341</v>
      </c>
      <c r="BA931">
        <f t="shared" si="1367"/>
        <v>0.93375542549152357</v>
      </c>
      <c r="BB931">
        <f t="shared" si="1367"/>
        <v>0.91859840294981232</v>
      </c>
      <c r="BC931">
        <f t="shared" si="1367"/>
        <v>0.91859840294981232</v>
      </c>
      <c r="BD931">
        <f t="shared" si="1367"/>
        <v>0.91859840294981232</v>
      </c>
      <c r="BE931">
        <f t="shared" si="1367"/>
        <v>0.91859840294981232</v>
      </c>
      <c r="BF931">
        <f t="shared" si="1367"/>
        <v>0.91859840294981232</v>
      </c>
      <c r="BG931">
        <f t="shared" si="1367"/>
        <v>0.91859840294981232</v>
      </c>
      <c r="BH931">
        <f t="shared" si="1367"/>
        <v>0.91859840294981232</v>
      </c>
    </row>
    <row r="932" spans="1:60" x14ac:dyDescent="0.25">
      <c r="A932" t="s">
        <v>954</v>
      </c>
      <c r="B932">
        <f t="shared" ref="B932:AG932" si="1368">B830/B47</f>
        <v>1.7059684626210803</v>
      </c>
      <c r="C932">
        <f t="shared" si="1368"/>
        <v>1.7059684626210803</v>
      </c>
      <c r="D932">
        <f t="shared" si="1368"/>
        <v>1.7059684626210803</v>
      </c>
      <c r="E932">
        <f t="shared" si="1368"/>
        <v>1.7059684626210803</v>
      </c>
      <c r="F932">
        <f t="shared" si="1368"/>
        <v>1.7059684626210803</v>
      </c>
      <c r="G932">
        <f t="shared" si="1368"/>
        <v>1.7059684626210803</v>
      </c>
      <c r="H932">
        <f t="shared" si="1368"/>
        <v>1.7059684626210803</v>
      </c>
      <c r="I932">
        <f t="shared" si="1368"/>
        <v>1.7059684626210803</v>
      </c>
      <c r="J932">
        <f t="shared" si="1368"/>
        <v>1.7063934673321293</v>
      </c>
      <c r="K932">
        <f t="shared" si="1368"/>
        <v>1.7059684626210803</v>
      </c>
      <c r="L932">
        <f t="shared" si="1368"/>
        <v>1.7059684626210803</v>
      </c>
      <c r="M932">
        <f t="shared" si="1368"/>
        <v>1.7059684626210803</v>
      </c>
      <c r="N932">
        <f t="shared" si="1368"/>
        <v>1.7059684626210803</v>
      </c>
      <c r="O932">
        <f t="shared" si="1368"/>
        <v>1.7059684626210803</v>
      </c>
      <c r="P932">
        <f t="shared" si="1368"/>
        <v>1.7059684626210803</v>
      </c>
      <c r="Q932">
        <f t="shared" si="1368"/>
        <v>1.7059684626210803</v>
      </c>
      <c r="R932">
        <f t="shared" si="1368"/>
        <v>1.5922372317796747</v>
      </c>
      <c r="S932">
        <f t="shared" si="1368"/>
        <v>1.4927224047934451</v>
      </c>
      <c r="T932">
        <f t="shared" si="1368"/>
        <v>1.7059684626210803</v>
      </c>
      <c r="U932">
        <f t="shared" si="1368"/>
        <v>1.7059684626210803</v>
      </c>
      <c r="V932">
        <f t="shared" si="1368"/>
        <v>1.7059684626210803</v>
      </c>
      <c r="W932">
        <f t="shared" si="1368"/>
        <v>1.7059684626210803</v>
      </c>
      <c r="X932">
        <f t="shared" si="1368"/>
        <v>1.7059684626210803</v>
      </c>
      <c r="Y932">
        <f t="shared" si="1368"/>
        <v>1.7059684626210803</v>
      </c>
      <c r="Z932">
        <f t="shared" si="1368"/>
        <v>1.7059684626210803</v>
      </c>
      <c r="AA932">
        <f t="shared" si="1368"/>
        <v>1.7059684626210803</v>
      </c>
      <c r="AB932">
        <f t="shared" si="1368"/>
        <v>1.7059684626210803</v>
      </c>
      <c r="AC932">
        <f t="shared" si="1368"/>
        <v>1.7059684626210803</v>
      </c>
      <c r="AD932">
        <f t="shared" si="1368"/>
        <v>1.7059684626210803</v>
      </c>
      <c r="AE932">
        <f t="shared" si="1368"/>
        <v>1.7710507712506074</v>
      </c>
      <c r="AF932">
        <f t="shared" si="1368"/>
        <v>1.7059684626210803</v>
      </c>
      <c r="AG932">
        <f t="shared" si="1368"/>
        <v>1.7059684626210803</v>
      </c>
      <c r="AH932">
        <f t="shared" ref="AH932:BH932" si="1369">AH830/AH47</f>
        <v>1.7059684626210803</v>
      </c>
      <c r="AI932">
        <f t="shared" si="1369"/>
        <v>1.7059684626210803</v>
      </c>
      <c r="AJ932">
        <f t="shared" si="1369"/>
        <v>1.7059684626210803</v>
      </c>
      <c r="AK932">
        <f t="shared" si="1369"/>
        <v>1.7059684626210803</v>
      </c>
      <c r="AL932">
        <f t="shared" si="1369"/>
        <v>1.7059684626210803</v>
      </c>
      <c r="AM932">
        <f t="shared" si="1369"/>
        <v>1.7133637282824596</v>
      </c>
      <c r="AN932">
        <f t="shared" si="1369"/>
        <v>1.7059684626210803</v>
      </c>
      <c r="AO932">
        <f t="shared" si="1369"/>
        <v>1.7113192161420894</v>
      </c>
      <c r="AP932">
        <f t="shared" si="1369"/>
        <v>1.7059684626210803</v>
      </c>
      <c r="AQ932">
        <f t="shared" si="1369"/>
        <v>1.7348687829724181</v>
      </c>
      <c r="AR932">
        <f t="shared" si="1369"/>
        <v>1.7059684626210803</v>
      </c>
      <c r="AS932">
        <f t="shared" si="1369"/>
        <v>1.7059684626210803</v>
      </c>
      <c r="AT932">
        <f t="shared" si="1369"/>
        <v>1.7059684626210803</v>
      </c>
      <c r="AU932">
        <f t="shared" si="1369"/>
        <v>1.7059684626210803</v>
      </c>
      <c r="AV932">
        <f t="shared" si="1369"/>
        <v>1.7059684626210803</v>
      </c>
      <c r="AW932">
        <f t="shared" si="1369"/>
        <v>1.7059684626210803</v>
      </c>
      <c r="AX932">
        <f t="shared" si="1369"/>
        <v>1.7059684626210803</v>
      </c>
      <c r="AY932">
        <f t="shared" si="1369"/>
        <v>1.7059684626210803</v>
      </c>
      <c r="AZ932">
        <f t="shared" si="1369"/>
        <v>1.7300959678915595</v>
      </c>
      <c r="BA932">
        <f t="shared" si="1369"/>
        <v>1.7341172187699725</v>
      </c>
      <c r="BB932">
        <f t="shared" si="1369"/>
        <v>1.7059684626210803</v>
      </c>
      <c r="BC932">
        <f t="shared" si="1369"/>
        <v>1.7059684626210803</v>
      </c>
      <c r="BD932">
        <f t="shared" si="1369"/>
        <v>1.7059684626210803</v>
      </c>
      <c r="BE932">
        <f t="shared" si="1369"/>
        <v>1.7059684626210803</v>
      </c>
      <c r="BF932">
        <f t="shared" si="1369"/>
        <v>1.7059684626210803</v>
      </c>
      <c r="BG932">
        <f t="shared" si="1369"/>
        <v>1.7059684626210803</v>
      </c>
      <c r="BH932">
        <f t="shared" si="1369"/>
        <v>1.7059684626210803</v>
      </c>
    </row>
    <row r="933" spans="1:60" x14ac:dyDescent="0.25">
      <c r="A933" t="s">
        <v>863</v>
      </c>
      <c r="B933">
        <f t="shared" ref="B933:AG933" si="1370">(B928+B929)*B$86*B926/(B926+B927)</f>
        <v>0</v>
      </c>
      <c r="C933">
        <f t="shared" si="1370"/>
        <v>0</v>
      </c>
      <c r="D933">
        <f t="shared" si="1370"/>
        <v>0</v>
      </c>
      <c r="E933">
        <f t="shared" si="1370"/>
        <v>0</v>
      </c>
      <c r="F933">
        <f t="shared" si="1370"/>
        <v>0</v>
      </c>
      <c r="G933">
        <f t="shared" si="1370"/>
        <v>0</v>
      </c>
      <c r="H933">
        <f t="shared" si="1370"/>
        <v>0</v>
      </c>
      <c r="I933">
        <f t="shared" si="1370"/>
        <v>0</v>
      </c>
      <c r="J933">
        <f t="shared" si="1370"/>
        <v>0</v>
      </c>
      <c r="K933">
        <f t="shared" si="1370"/>
        <v>0</v>
      </c>
      <c r="L933">
        <f t="shared" si="1370"/>
        <v>0</v>
      </c>
      <c r="M933">
        <f t="shared" si="1370"/>
        <v>0</v>
      </c>
      <c r="N933">
        <f t="shared" si="1370"/>
        <v>0</v>
      </c>
      <c r="O933">
        <f t="shared" si="1370"/>
        <v>0</v>
      </c>
      <c r="P933">
        <f t="shared" si="1370"/>
        <v>0</v>
      </c>
      <c r="Q933">
        <f t="shared" si="1370"/>
        <v>0</v>
      </c>
      <c r="R933">
        <f t="shared" si="1370"/>
        <v>0</v>
      </c>
      <c r="S933">
        <f t="shared" si="1370"/>
        <v>0</v>
      </c>
      <c r="T933">
        <f t="shared" si="1370"/>
        <v>0</v>
      </c>
      <c r="U933">
        <f t="shared" si="1370"/>
        <v>0</v>
      </c>
      <c r="V933">
        <f t="shared" si="1370"/>
        <v>0</v>
      </c>
      <c r="W933">
        <f t="shared" si="1370"/>
        <v>0</v>
      </c>
      <c r="X933">
        <f t="shared" si="1370"/>
        <v>0</v>
      </c>
      <c r="Y933">
        <f t="shared" si="1370"/>
        <v>0</v>
      </c>
      <c r="Z933">
        <f t="shared" si="1370"/>
        <v>0</v>
      </c>
      <c r="AA933">
        <f t="shared" si="1370"/>
        <v>0</v>
      </c>
      <c r="AB933">
        <f t="shared" si="1370"/>
        <v>0</v>
      </c>
      <c r="AC933">
        <f t="shared" si="1370"/>
        <v>0</v>
      </c>
      <c r="AD933">
        <f t="shared" si="1370"/>
        <v>0</v>
      </c>
      <c r="AE933">
        <f t="shared" si="1370"/>
        <v>0</v>
      </c>
      <c r="AF933">
        <f t="shared" si="1370"/>
        <v>0</v>
      </c>
      <c r="AG933">
        <f t="shared" si="1370"/>
        <v>0</v>
      </c>
      <c r="AH933">
        <f t="shared" ref="AH933:BH933" si="1371">(AH928+AH929)*AH$86*AH926/(AH926+AH927)</f>
        <v>0</v>
      </c>
      <c r="AI933">
        <f t="shared" si="1371"/>
        <v>0</v>
      </c>
      <c r="AJ933">
        <f t="shared" si="1371"/>
        <v>0</v>
      </c>
      <c r="AK933">
        <f t="shared" si="1371"/>
        <v>0</v>
      </c>
      <c r="AL933">
        <f t="shared" si="1371"/>
        <v>0</v>
      </c>
      <c r="AM933">
        <f t="shared" si="1371"/>
        <v>0</v>
      </c>
      <c r="AN933">
        <f t="shared" si="1371"/>
        <v>0</v>
      </c>
      <c r="AO933">
        <f t="shared" si="1371"/>
        <v>0</v>
      </c>
      <c r="AP933">
        <f t="shared" si="1371"/>
        <v>0</v>
      </c>
      <c r="AQ933">
        <f t="shared" si="1371"/>
        <v>0</v>
      </c>
      <c r="AR933">
        <f t="shared" si="1371"/>
        <v>0</v>
      </c>
      <c r="AS933">
        <f t="shared" si="1371"/>
        <v>0</v>
      </c>
      <c r="AT933">
        <f t="shared" si="1371"/>
        <v>0</v>
      </c>
      <c r="AU933">
        <f t="shared" si="1371"/>
        <v>0</v>
      </c>
      <c r="AV933">
        <f t="shared" si="1371"/>
        <v>0</v>
      </c>
      <c r="AW933">
        <f t="shared" si="1371"/>
        <v>0</v>
      </c>
      <c r="AX933">
        <f t="shared" si="1371"/>
        <v>0</v>
      </c>
      <c r="AY933">
        <f t="shared" si="1371"/>
        <v>0</v>
      </c>
      <c r="AZ933">
        <f t="shared" si="1371"/>
        <v>0</v>
      </c>
      <c r="BA933">
        <f t="shared" si="1371"/>
        <v>0</v>
      </c>
      <c r="BB933">
        <f t="shared" si="1371"/>
        <v>0</v>
      </c>
      <c r="BC933">
        <f t="shared" si="1371"/>
        <v>8.3992359682121723E-2</v>
      </c>
      <c r="BD933">
        <f t="shared" si="1371"/>
        <v>9.6066686365050405E-2</v>
      </c>
      <c r="BE933">
        <f t="shared" si="1371"/>
        <v>0</v>
      </c>
      <c r="BF933">
        <f t="shared" si="1371"/>
        <v>0</v>
      </c>
      <c r="BG933">
        <f t="shared" si="1371"/>
        <v>0</v>
      </c>
      <c r="BH933">
        <f t="shared" si="1371"/>
        <v>0</v>
      </c>
    </row>
    <row r="934" spans="1:60" x14ac:dyDescent="0.25">
      <c r="A934" t="s">
        <v>864</v>
      </c>
      <c r="B934">
        <f t="shared" ref="B934:AG934" si="1372">(B928+B929)*B$86*B927/(B926+B927)</f>
        <v>0</v>
      </c>
      <c r="C934">
        <f t="shared" si="1372"/>
        <v>0</v>
      </c>
      <c r="D934">
        <f t="shared" si="1372"/>
        <v>0</v>
      </c>
      <c r="E934">
        <f t="shared" si="1372"/>
        <v>0</v>
      </c>
      <c r="F934">
        <f t="shared" si="1372"/>
        <v>0</v>
      </c>
      <c r="G934">
        <f t="shared" si="1372"/>
        <v>0</v>
      </c>
      <c r="H934">
        <f t="shared" si="1372"/>
        <v>0</v>
      </c>
      <c r="I934">
        <f t="shared" si="1372"/>
        <v>0</v>
      </c>
      <c r="J934">
        <f t="shared" si="1372"/>
        <v>0</v>
      </c>
      <c r="K934">
        <f t="shared" si="1372"/>
        <v>0</v>
      </c>
      <c r="L934">
        <f t="shared" si="1372"/>
        <v>0</v>
      </c>
      <c r="M934">
        <f t="shared" si="1372"/>
        <v>0</v>
      </c>
      <c r="N934">
        <f t="shared" si="1372"/>
        <v>0</v>
      </c>
      <c r="O934">
        <f t="shared" si="1372"/>
        <v>0</v>
      </c>
      <c r="P934">
        <f t="shared" si="1372"/>
        <v>0</v>
      </c>
      <c r="Q934">
        <f t="shared" si="1372"/>
        <v>0</v>
      </c>
      <c r="R934">
        <f t="shared" si="1372"/>
        <v>0</v>
      </c>
      <c r="S934">
        <f t="shared" si="1372"/>
        <v>0</v>
      </c>
      <c r="T934">
        <f t="shared" si="1372"/>
        <v>0</v>
      </c>
      <c r="U934">
        <f t="shared" si="1372"/>
        <v>0</v>
      </c>
      <c r="V934">
        <f t="shared" si="1372"/>
        <v>0</v>
      </c>
      <c r="W934">
        <f t="shared" si="1372"/>
        <v>0</v>
      </c>
      <c r="X934">
        <f t="shared" si="1372"/>
        <v>0</v>
      </c>
      <c r="Y934">
        <f t="shared" si="1372"/>
        <v>0</v>
      </c>
      <c r="Z934">
        <f t="shared" si="1372"/>
        <v>0</v>
      </c>
      <c r="AA934">
        <f t="shared" si="1372"/>
        <v>0</v>
      </c>
      <c r="AB934">
        <f t="shared" si="1372"/>
        <v>0</v>
      </c>
      <c r="AC934">
        <f t="shared" si="1372"/>
        <v>0</v>
      </c>
      <c r="AD934">
        <f t="shared" si="1372"/>
        <v>0</v>
      </c>
      <c r="AE934">
        <f t="shared" si="1372"/>
        <v>0</v>
      </c>
      <c r="AF934">
        <f t="shared" si="1372"/>
        <v>0</v>
      </c>
      <c r="AG934">
        <f t="shared" si="1372"/>
        <v>0</v>
      </c>
      <c r="AH934">
        <f t="shared" ref="AH934:BH934" si="1373">(AH928+AH929)*AH$86*AH927/(AH926+AH927)</f>
        <v>0</v>
      </c>
      <c r="AI934">
        <f t="shared" si="1373"/>
        <v>0</v>
      </c>
      <c r="AJ934">
        <f t="shared" si="1373"/>
        <v>0</v>
      </c>
      <c r="AK934">
        <f t="shared" si="1373"/>
        <v>0</v>
      </c>
      <c r="AL934">
        <f t="shared" si="1373"/>
        <v>0</v>
      </c>
      <c r="AM934">
        <f t="shared" si="1373"/>
        <v>0</v>
      </c>
      <c r="AN934">
        <f t="shared" si="1373"/>
        <v>0</v>
      </c>
      <c r="AO934">
        <f t="shared" si="1373"/>
        <v>0</v>
      </c>
      <c r="AP934">
        <f t="shared" si="1373"/>
        <v>0</v>
      </c>
      <c r="AQ934">
        <f t="shared" si="1373"/>
        <v>0</v>
      </c>
      <c r="AR934">
        <f t="shared" si="1373"/>
        <v>0</v>
      </c>
      <c r="AS934">
        <f t="shared" si="1373"/>
        <v>0</v>
      </c>
      <c r="AT934">
        <f t="shared" si="1373"/>
        <v>0</v>
      </c>
      <c r="AU934">
        <f t="shared" si="1373"/>
        <v>0</v>
      </c>
      <c r="AV934">
        <f t="shared" si="1373"/>
        <v>0</v>
      </c>
      <c r="AW934">
        <f t="shared" si="1373"/>
        <v>0</v>
      </c>
      <c r="AX934">
        <f t="shared" si="1373"/>
        <v>0</v>
      </c>
      <c r="AY934">
        <f t="shared" si="1373"/>
        <v>0</v>
      </c>
      <c r="AZ934">
        <f t="shared" si="1373"/>
        <v>0</v>
      </c>
      <c r="BA934">
        <f t="shared" si="1373"/>
        <v>0</v>
      </c>
      <c r="BB934">
        <f t="shared" si="1373"/>
        <v>0</v>
      </c>
      <c r="BC934">
        <f t="shared" si="1373"/>
        <v>0.10229042398946991</v>
      </c>
      <c r="BD934">
        <f t="shared" si="1373"/>
        <v>0.11690334170225132</v>
      </c>
      <c r="BE934">
        <f t="shared" si="1373"/>
        <v>0</v>
      </c>
      <c r="BF934">
        <f t="shared" si="1373"/>
        <v>0</v>
      </c>
      <c r="BG934">
        <f t="shared" si="1373"/>
        <v>0</v>
      </c>
      <c r="BH934">
        <f t="shared" si="1373"/>
        <v>0</v>
      </c>
    </row>
    <row r="935" spans="1:60" x14ac:dyDescent="0.25">
      <c r="A935" t="s">
        <v>854</v>
      </c>
      <c r="B935">
        <f t="shared" ref="B935:AG935" si="1374">B922+B915</f>
        <v>0.35913256144602107</v>
      </c>
      <c r="C935">
        <f t="shared" si="1374"/>
        <v>0.35912979543159312</v>
      </c>
      <c r="D935">
        <f t="shared" si="1374"/>
        <v>0.35913262740059848</v>
      </c>
      <c r="E935">
        <f t="shared" si="1374"/>
        <v>0.35912754455684037</v>
      </c>
      <c r="F935">
        <f t="shared" si="1374"/>
        <v>0.35910106702571587</v>
      </c>
      <c r="G935">
        <f t="shared" si="1374"/>
        <v>0.3591019211363965</v>
      </c>
      <c r="H935">
        <f t="shared" si="1374"/>
        <v>0.35906983957777538</v>
      </c>
      <c r="I935">
        <f t="shared" si="1374"/>
        <v>0.35908079079902488</v>
      </c>
      <c r="J935">
        <f t="shared" si="1374"/>
        <v>0.35915623810833613</v>
      </c>
      <c r="K935">
        <f t="shared" si="1374"/>
        <v>0.35913237157961836</v>
      </c>
      <c r="L935">
        <f t="shared" si="1374"/>
        <v>0.35913799924497691</v>
      </c>
      <c r="M935">
        <f t="shared" si="1374"/>
        <v>0.35913259497069722</v>
      </c>
      <c r="N935">
        <f t="shared" si="1374"/>
        <v>0.35906014425940252</v>
      </c>
      <c r="O935">
        <f t="shared" si="1374"/>
        <v>0.35913259497069722</v>
      </c>
      <c r="P935">
        <f t="shared" si="1374"/>
        <v>0.35920238822499212</v>
      </c>
      <c r="Q935">
        <f t="shared" si="1374"/>
        <v>0.35913259497069722</v>
      </c>
      <c r="R935">
        <f t="shared" si="1374"/>
        <v>0.35279719959123718</v>
      </c>
      <c r="S935">
        <f t="shared" si="1374"/>
        <v>0.34725287441237784</v>
      </c>
      <c r="T935">
        <f t="shared" si="1374"/>
        <v>0.35913259497069722</v>
      </c>
      <c r="U935">
        <f t="shared" si="1374"/>
        <v>0.36020984402335571</v>
      </c>
      <c r="V935">
        <f t="shared" si="1374"/>
        <v>0.36020984402335571</v>
      </c>
      <c r="W935">
        <f t="shared" si="1374"/>
        <v>0.35913259497069722</v>
      </c>
      <c r="X935">
        <f t="shared" si="1374"/>
        <v>0.35913259497069722</v>
      </c>
      <c r="Y935">
        <f t="shared" si="1374"/>
        <v>0.35913259497069722</v>
      </c>
      <c r="Z935">
        <f t="shared" si="1374"/>
        <v>0.37896695159038474</v>
      </c>
      <c r="AA935">
        <f t="shared" si="1374"/>
        <v>0.35312121501499966</v>
      </c>
      <c r="AB935">
        <f t="shared" si="1374"/>
        <v>0.36585522013432292</v>
      </c>
      <c r="AC935">
        <f t="shared" si="1374"/>
        <v>0.35913259497069722</v>
      </c>
      <c r="AD935">
        <f t="shared" si="1374"/>
        <v>0.35910189213511406</v>
      </c>
      <c r="AE935">
        <f t="shared" si="1374"/>
        <v>0.36279776551795012</v>
      </c>
      <c r="AF935">
        <f t="shared" si="1374"/>
        <v>0.35852357551744057</v>
      </c>
      <c r="AG935">
        <f t="shared" si="1374"/>
        <v>0.35885298414147643</v>
      </c>
      <c r="AH935">
        <f t="shared" ref="AH935:BH935" si="1375">AH922+AH915</f>
        <v>0.35913259497069722</v>
      </c>
      <c r="AI935">
        <f t="shared" si="1375"/>
        <v>0.35910506487306532</v>
      </c>
      <c r="AJ935">
        <f t="shared" si="1375"/>
        <v>0.35913259497069722</v>
      </c>
      <c r="AK935">
        <f t="shared" si="1375"/>
        <v>0.35910471087912171</v>
      </c>
      <c r="AL935">
        <f t="shared" si="1375"/>
        <v>0.35911748559392348</v>
      </c>
      <c r="AM935">
        <f t="shared" si="1375"/>
        <v>0.35935176552309317</v>
      </c>
      <c r="AN935">
        <f t="shared" si="1375"/>
        <v>0.35912136041737353</v>
      </c>
      <c r="AO935">
        <f t="shared" si="1375"/>
        <v>0.35929125993984717</v>
      </c>
      <c r="AP935">
        <f t="shared" si="1375"/>
        <v>0.3591643212199781</v>
      </c>
      <c r="AQ935">
        <f t="shared" si="1375"/>
        <v>0.36076024463682482</v>
      </c>
      <c r="AR935">
        <f t="shared" si="1375"/>
        <v>0.36463177065737157</v>
      </c>
      <c r="AS935">
        <f t="shared" si="1375"/>
        <v>0.35824300659085212</v>
      </c>
      <c r="AT935">
        <f t="shared" si="1375"/>
        <v>0.35913259497069722</v>
      </c>
      <c r="AU935">
        <f t="shared" si="1375"/>
        <v>0.35871326831983441</v>
      </c>
      <c r="AV935">
        <f t="shared" si="1375"/>
        <v>0.35865739852894046</v>
      </c>
      <c r="AW935">
        <f t="shared" si="1375"/>
        <v>0.35913259497069722</v>
      </c>
      <c r="AX935">
        <f t="shared" si="1375"/>
        <v>0.35913259497069722</v>
      </c>
      <c r="AY935">
        <f t="shared" si="1375"/>
        <v>0.35913259497069722</v>
      </c>
      <c r="AZ935">
        <f t="shared" si="1375"/>
        <v>0.36032840595160193</v>
      </c>
      <c r="BA935">
        <f t="shared" si="1375"/>
        <v>0.36052758014661163</v>
      </c>
      <c r="BB935">
        <f t="shared" si="1375"/>
        <v>0.35913259497069722</v>
      </c>
      <c r="BC935">
        <f t="shared" si="1375"/>
        <v>0.36492572552007296</v>
      </c>
      <c r="BD935">
        <f t="shared" si="1375"/>
        <v>0.36575324767195433</v>
      </c>
      <c r="BE935">
        <f t="shared" si="1375"/>
        <v>0.35913259497069722</v>
      </c>
      <c r="BF935">
        <f t="shared" si="1375"/>
        <v>0.35913259497069722</v>
      </c>
      <c r="BG935">
        <f t="shared" si="1375"/>
        <v>0.35913259497069722</v>
      </c>
      <c r="BH935">
        <f t="shared" si="1375"/>
        <v>0.35913259497069722</v>
      </c>
    </row>
    <row r="936" spans="1:60" x14ac:dyDescent="0.25">
      <c r="A936" t="s">
        <v>955</v>
      </c>
      <c r="B936">
        <f t="shared" ref="B936:AG936" si="1376">B916-B937</f>
        <v>3.5178191291554257E-2</v>
      </c>
      <c r="C936">
        <f t="shared" si="1376"/>
        <v>3.5177858990477422E-2</v>
      </c>
      <c r="D936">
        <f t="shared" si="1376"/>
        <v>3.5178151844483765E-2</v>
      </c>
      <c r="E936">
        <f t="shared" si="1376"/>
        <v>3.5177913359890969E-2</v>
      </c>
      <c r="F936">
        <f t="shared" si="1376"/>
        <v>3.5178367565395233E-2</v>
      </c>
      <c r="G936">
        <f t="shared" si="1376"/>
        <v>3.5177856795555018E-2</v>
      </c>
      <c r="H936">
        <f t="shared" si="1376"/>
        <v>3.5177618758295066E-2</v>
      </c>
      <c r="I936">
        <f t="shared" si="1376"/>
        <v>3.5178750343748927E-2</v>
      </c>
      <c r="J936">
        <f t="shared" si="1376"/>
        <v>3.5178058788803014E-2</v>
      </c>
      <c r="K936">
        <f t="shared" si="1376"/>
        <v>3.5178304854283096E-2</v>
      </c>
      <c r="L936">
        <f t="shared" si="1376"/>
        <v>3.5174941788738971E-2</v>
      </c>
      <c r="M936">
        <f t="shared" si="1376"/>
        <v>3.5178171240524879E-2</v>
      </c>
      <c r="N936">
        <f t="shared" si="1376"/>
        <v>3.5222003465874153E-2</v>
      </c>
      <c r="O936">
        <f t="shared" si="1376"/>
        <v>3.5178171240524879E-2</v>
      </c>
      <c r="P936">
        <f t="shared" si="1376"/>
        <v>3.5136902363906534E-2</v>
      </c>
      <c r="Q936">
        <f t="shared" si="1376"/>
        <v>3.5178171240524879E-2</v>
      </c>
      <c r="R936">
        <f t="shared" si="1376"/>
        <v>3.5213500235628033E-2</v>
      </c>
      <c r="S936">
        <f t="shared" si="1376"/>
        <v>3.5245185941001116E-2</v>
      </c>
      <c r="T936">
        <f t="shared" si="1376"/>
        <v>3.5178171240524879E-2</v>
      </c>
      <c r="U936">
        <f t="shared" si="1376"/>
        <v>3.5290348305690472E-2</v>
      </c>
      <c r="V936">
        <f t="shared" si="1376"/>
        <v>3.5290348305690472E-2</v>
      </c>
      <c r="W936">
        <f t="shared" si="1376"/>
        <v>3.5178171240524879E-2</v>
      </c>
      <c r="X936">
        <f t="shared" si="1376"/>
        <v>3.5178171240524879E-2</v>
      </c>
      <c r="Y936">
        <f t="shared" si="1376"/>
        <v>3.5178171240524879E-2</v>
      </c>
      <c r="Z936">
        <f t="shared" si="1376"/>
        <v>3.5077540156861063E-2</v>
      </c>
      <c r="AA936">
        <f t="shared" si="1376"/>
        <v>3.4669647386926329E-2</v>
      </c>
      <c r="AB936">
        <f t="shared" si="1376"/>
        <v>3.514317435584316E-2</v>
      </c>
      <c r="AC936">
        <f t="shared" si="1376"/>
        <v>3.5178171240524879E-2</v>
      </c>
      <c r="AD936">
        <f t="shared" si="1376"/>
        <v>3.5196624772917316E-2</v>
      </c>
      <c r="AE936">
        <f t="shared" si="1376"/>
        <v>3.5125268717194756E-2</v>
      </c>
      <c r="AF936">
        <f t="shared" si="1376"/>
        <v>3.5120347615013668E-2</v>
      </c>
      <c r="AG936">
        <f t="shared" si="1376"/>
        <v>3.5151437888092052E-2</v>
      </c>
      <c r="AH936">
        <f t="shared" ref="AH936:BH936" si="1377">AH916-AH937</f>
        <v>3.5178171240524879E-2</v>
      </c>
      <c r="AI936">
        <f t="shared" si="1377"/>
        <v>3.5194709505332968E-2</v>
      </c>
      <c r="AJ936">
        <f t="shared" si="1377"/>
        <v>3.5178171240524879E-2</v>
      </c>
      <c r="AK936">
        <f t="shared" si="1377"/>
        <v>3.5194923103903736E-2</v>
      </c>
      <c r="AL936">
        <f t="shared" si="1377"/>
        <v>3.518723000430294E-2</v>
      </c>
      <c r="AM936">
        <f t="shared" si="1377"/>
        <v>3.5152896734588143E-2</v>
      </c>
      <c r="AN936">
        <f t="shared" si="1377"/>
        <v>3.5184902695529083E-2</v>
      </c>
      <c r="AO936">
        <f t="shared" si="1377"/>
        <v>3.5159853020575206E-2</v>
      </c>
      <c r="AP936">
        <f t="shared" si="1377"/>
        <v>3.5159293336441584E-2</v>
      </c>
      <c r="AQ936">
        <f t="shared" si="1377"/>
        <v>3.5154573475327369E-2</v>
      </c>
      <c r="AR936">
        <f t="shared" si="1377"/>
        <v>3.5099082006684955E-2</v>
      </c>
      <c r="AS936">
        <f t="shared" si="1377"/>
        <v>3.4969343942306032E-2</v>
      </c>
      <c r="AT936">
        <f t="shared" si="1377"/>
        <v>3.5178171240524879E-2</v>
      </c>
      <c r="AU936">
        <f t="shared" si="1377"/>
        <v>3.5138198162807333E-2</v>
      </c>
      <c r="AV936">
        <f t="shared" si="1377"/>
        <v>3.5132925759414721E-2</v>
      </c>
      <c r="AW936">
        <f t="shared" si="1377"/>
        <v>3.5178171240524879E-2</v>
      </c>
      <c r="AX936">
        <f t="shared" si="1377"/>
        <v>3.5178171240524879E-2</v>
      </c>
      <c r="AY936">
        <f t="shared" si="1377"/>
        <v>3.5178171240524879E-2</v>
      </c>
      <c r="AZ936">
        <f t="shared" si="1377"/>
        <v>3.5142966472592865E-2</v>
      </c>
      <c r="BA936">
        <f t="shared" si="1377"/>
        <v>3.5137135990477762E-2</v>
      </c>
      <c r="BB936">
        <f t="shared" si="1377"/>
        <v>3.5178171240524879E-2</v>
      </c>
      <c r="BC936">
        <f t="shared" si="1377"/>
        <v>3.5147347411587163E-2</v>
      </c>
      <c r="BD936">
        <f t="shared" si="1377"/>
        <v>3.5143003900402044E-2</v>
      </c>
      <c r="BE936">
        <f t="shared" si="1377"/>
        <v>3.5178171240524879E-2</v>
      </c>
      <c r="BF936">
        <f t="shared" si="1377"/>
        <v>3.5178171240524879E-2</v>
      </c>
      <c r="BG936">
        <f t="shared" si="1377"/>
        <v>3.5178171240524879E-2</v>
      </c>
      <c r="BH936">
        <f t="shared" si="1377"/>
        <v>3.5178171240524879E-2</v>
      </c>
    </row>
    <row r="937" spans="1:60" x14ac:dyDescent="0.25">
      <c r="A937" t="s">
        <v>956</v>
      </c>
      <c r="B937">
        <f t="shared" ref="B937:AG937" si="1378">B916*INDEX(B859:B863,B526)</f>
        <v>0</v>
      </c>
      <c r="C937">
        <f t="shared" si="1378"/>
        <v>0</v>
      </c>
      <c r="D937">
        <f t="shared" si="1378"/>
        <v>0</v>
      </c>
      <c r="E937">
        <f t="shared" si="1378"/>
        <v>0</v>
      </c>
      <c r="F937">
        <f t="shared" si="1378"/>
        <v>0</v>
      </c>
      <c r="G937">
        <f t="shared" si="1378"/>
        <v>0</v>
      </c>
      <c r="H937">
        <f t="shared" si="1378"/>
        <v>0</v>
      </c>
      <c r="I937">
        <f t="shared" si="1378"/>
        <v>0</v>
      </c>
      <c r="J937">
        <f t="shared" si="1378"/>
        <v>0</v>
      </c>
      <c r="K937">
        <f t="shared" si="1378"/>
        <v>0</v>
      </c>
      <c r="L937">
        <f t="shared" si="1378"/>
        <v>0</v>
      </c>
      <c r="M937">
        <f t="shared" si="1378"/>
        <v>0</v>
      </c>
      <c r="N937">
        <f t="shared" si="1378"/>
        <v>0</v>
      </c>
      <c r="O937">
        <f t="shared" si="1378"/>
        <v>0</v>
      </c>
      <c r="P937">
        <f t="shared" si="1378"/>
        <v>0</v>
      </c>
      <c r="Q937">
        <f t="shared" si="1378"/>
        <v>0</v>
      </c>
      <c r="R937">
        <f t="shared" si="1378"/>
        <v>0</v>
      </c>
      <c r="S937">
        <f t="shared" si="1378"/>
        <v>0</v>
      </c>
      <c r="T937">
        <f t="shared" si="1378"/>
        <v>0</v>
      </c>
      <c r="U937">
        <f t="shared" si="1378"/>
        <v>0</v>
      </c>
      <c r="V937">
        <f t="shared" si="1378"/>
        <v>0</v>
      </c>
      <c r="W937">
        <f t="shared" si="1378"/>
        <v>0</v>
      </c>
      <c r="X937">
        <f t="shared" si="1378"/>
        <v>0</v>
      </c>
      <c r="Y937">
        <f t="shared" si="1378"/>
        <v>0</v>
      </c>
      <c r="Z937">
        <f t="shared" si="1378"/>
        <v>0</v>
      </c>
      <c r="AA937">
        <f t="shared" si="1378"/>
        <v>0</v>
      </c>
      <c r="AB937">
        <f t="shared" si="1378"/>
        <v>0</v>
      </c>
      <c r="AC937">
        <f t="shared" si="1378"/>
        <v>0</v>
      </c>
      <c r="AD937">
        <f t="shared" si="1378"/>
        <v>0</v>
      </c>
      <c r="AE937">
        <f t="shared" si="1378"/>
        <v>0</v>
      </c>
      <c r="AF937">
        <f t="shared" si="1378"/>
        <v>0</v>
      </c>
      <c r="AG937">
        <f t="shared" si="1378"/>
        <v>0</v>
      </c>
      <c r="AH937">
        <f t="shared" ref="AH937:BH937" si="1379">AH916*INDEX(AH859:AH863,AH526)</f>
        <v>0</v>
      </c>
      <c r="AI937">
        <f t="shared" si="1379"/>
        <v>0</v>
      </c>
      <c r="AJ937">
        <f t="shared" si="1379"/>
        <v>0</v>
      </c>
      <c r="AK937">
        <f t="shared" si="1379"/>
        <v>0</v>
      </c>
      <c r="AL937">
        <f t="shared" si="1379"/>
        <v>0</v>
      </c>
      <c r="AM937">
        <f t="shared" si="1379"/>
        <v>0</v>
      </c>
      <c r="AN937">
        <f t="shared" si="1379"/>
        <v>0</v>
      </c>
      <c r="AO937">
        <f t="shared" si="1379"/>
        <v>0</v>
      </c>
      <c r="AP937">
        <f t="shared" si="1379"/>
        <v>0</v>
      </c>
      <c r="AQ937">
        <f t="shared" si="1379"/>
        <v>0</v>
      </c>
      <c r="AR937">
        <f t="shared" si="1379"/>
        <v>0</v>
      </c>
      <c r="AS937">
        <f t="shared" si="1379"/>
        <v>0</v>
      </c>
      <c r="AT937">
        <f t="shared" si="1379"/>
        <v>0</v>
      </c>
      <c r="AU937">
        <f t="shared" si="1379"/>
        <v>0</v>
      </c>
      <c r="AV937">
        <f t="shared" si="1379"/>
        <v>0</v>
      </c>
      <c r="AW937">
        <f t="shared" si="1379"/>
        <v>0</v>
      </c>
      <c r="AX937">
        <f t="shared" si="1379"/>
        <v>0</v>
      </c>
      <c r="AY937">
        <f t="shared" si="1379"/>
        <v>0</v>
      </c>
      <c r="AZ937">
        <f t="shared" si="1379"/>
        <v>0</v>
      </c>
      <c r="BA937">
        <f t="shared" si="1379"/>
        <v>0</v>
      </c>
      <c r="BB937">
        <f t="shared" si="1379"/>
        <v>0</v>
      </c>
      <c r="BC937">
        <f t="shared" si="1379"/>
        <v>0</v>
      </c>
      <c r="BD937">
        <f t="shared" si="1379"/>
        <v>0</v>
      </c>
      <c r="BE937">
        <f t="shared" si="1379"/>
        <v>0</v>
      </c>
      <c r="BF937">
        <f t="shared" si="1379"/>
        <v>0</v>
      </c>
      <c r="BG937">
        <f t="shared" si="1379"/>
        <v>0</v>
      </c>
      <c r="BH937">
        <f t="shared" si="1379"/>
        <v>0</v>
      </c>
    </row>
    <row r="938" spans="1:60" x14ac:dyDescent="0.25">
      <c r="A938" t="s">
        <v>957</v>
      </c>
      <c r="B938">
        <f t="shared" ref="B938:AG938" si="1380">B917-B939</f>
        <v>3.0135331333479391E-2</v>
      </c>
      <c r="C938">
        <f t="shared" si="1380"/>
        <v>3.0138806845566822E-2</v>
      </c>
      <c r="D938">
        <f t="shared" si="1380"/>
        <v>3.0135312309777177E-2</v>
      </c>
      <c r="E938">
        <f t="shared" si="1380"/>
        <v>3.014119732374473E-2</v>
      </c>
      <c r="F938">
        <f t="shared" si="1380"/>
        <v>3.0126478469275162E-2</v>
      </c>
      <c r="G938">
        <f t="shared" si="1380"/>
        <v>3.0126232013983231E-2</v>
      </c>
      <c r="H938">
        <f t="shared" si="1380"/>
        <v>3.01173259533755E-2</v>
      </c>
      <c r="I938">
        <f t="shared" si="1380"/>
        <v>3.0121194894568711E-2</v>
      </c>
      <c r="J938">
        <f t="shared" si="1380"/>
        <v>3.014198668252864E-2</v>
      </c>
      <c r="K938">
        <f t="shared" si="1380"/>
        <v>3.0135386091184064E-2</v>
      </c>
      <c r="L938">
        <f t="shared" si="1380"/>
        <v>3.0133758852980159E-2</v>
      </c>
      <c r="M938">
        <f t="shared" si="1380"/>
        <v>3.0135321663891337E-2</v>
      </c>
      <c r="N938">
        <f t="shared" si="1380"/>
        <v>3.0155505012014885E-2</v>
      </c>
      <c r="O938">
        <f t="shared" si="1380"/>
        <v>3.0135321663891337E-2</v>
      </c>
      <c r="P938">
        <f t="shared" si="1380"/>
        <v>3.0114513482723468E-2</v>
      </c>
      <c r="Q938">
        <f t="shared" si="1380"/>
        <v>3.0135321663891337E-2</v>
      </c>
      <c r="R938">
        <f t="shared" si="1380"/>
        <v>2.8353988577899281E-2</v>
      </c>
      <c r="S938">
        <f t="shared" si="1380"/>
        <v>2.6795194331666924E-2</v>
      </c>
      <c r="T938">
        <f t="shared" si="1380"/>
        <v>3.0135321663891337E-2</v>
      </c>
      <c r="U938">
        <f t="shared" si="1380"/>
        <v>2.8804785201374219E-2</v>
      </c>
      <c r="V938">
        <f t="shared" si="1380"/>
        <v>2.8804785201374219E-2</v>
      </c>
      <c r="W938">
        <f t="shared" si="1380"/>
        <v>3.0135321663891337E-2</v>
      </c>
      <c r="X938">
        <f t="shared" si="1380"/>
        <v>3.0135321663891337E-2</v>
      </c>
      <c r="Y938">
        <f t="shared" si="1380"/>
        <v>3.0135321663891337E-2</v>
      </c>
      <c r="Z938">
        <f t="shared" si="1380"/>
        <v>3.5714288714541104E-2</v>
      </c>
      <c r="AA938">
        <f t="shared" si="1380"/>
        <v>3.7395627452873351E-2</v>
      </c>
      <c r="AB938">
        <f t="shared" si="1380"/>
        <v>3.2026126550245365E-2</v>
      </c>
      <c r="AC938">
        <f t="shared" si="1380"/>
        <v>3.0135321663891337E-2</v>
      </c>
      <c r="AD938">
        <f t="shared" si="1380"/>
        <v>3.0144048429711488E-2</v>
      </c>
      <c r="AE938">
        <f t="shared" si="1380"/>
        <v>3.115593471721281E-2</v>
      </c>
      <c r="AF938">
        <f t="shared" si="1380"/>
        <v>3.0879821897247164E-2</v>
      </c>
      <c r="AG938">
        <f t="shared" si="1380"/>
        <v>3.0477398231684088E-2</v>
      </c>
      <c r="AH938">
        <f t="shared" ref="AH938:BH938" si="1381">AH917-AH939</f>
        <v>3.0135321663891337E-2</v>
      </c>
      <c r="AI938">
        <f t="shared" si="1381"/>
        <v>3.0143158540030586E-2</v>
      </c>
      <c r="AJ938">
        <f t="shared" si="1381"/>
        <v>3.0135321663891337E-2</v>
      </c>
      <c r="AK938">
        <f t="shared" si="1381"/>
        <v>3.0143257963722189E-2</v>
      </c>
      <c r="AL938">
        <f t="shared" si="1381"/>
        <v>3.0139648431949859E-2</v>
      </c>
      <c r="AM938">
        <f t="shared" si="1381"/>
        <v>3.049314091145329E-2</v>
      </c>
      <c r="AN938">
        <f t="shared" si="1381"/>
        <v>3.0138544789112497E-2</v>
      </c>
      <c r="AO938">
        <f t="shared" si="1381"/>
        <v>3.0394161930201512E-2</v>
      </c>
      <c r="AP938">
        <f t="shared" si="1381"/>
        <v>3.0126031527689386E-2</v>
      </c>
      <c r="AQ938">
        <f t="shared" si="1381"/>
        <v>3.0588568649455604E-2</v>
      </c>
      <c r="AR938">
        <f t="shared" si="1381"/>
        <v>3.1666582156930322E-2</v>
      </c>
      <c r="AS938">
        <f t="shared" si="1381"/>
        <v>3.1389685011438857E-2</v>
      </c>
      <c r="AT938">
        <f t="shared" si="1381"/>
        <v>3.0135321663891337E-2</v>
      </c>
      <c r="AU938">
        <f t="shared" si="1381"/>
        <v>3.0648158305158813E-2</v>
      </c>
      <c r="AV938">
        <f t="shared" si="1381"/>
        <v>3.0716410906800738E-2</v>
      </c>
      <c r="AW938">
        <f t="shared" si="1381"/>
        <v>3.0135321663891337E-2</v>
      </c>
      <c r="AX938">
        <f t="shared" si="1381"/>
        <v>3.0135321663891337E-2</v>
      </c>
      <c r="AY938">
        <f t="shared" si="1381"/>
        <v>3.0135321663891337E-2</v>
      </c>
      <c r="AZ938">
        <f t="shared" si="1381"/>
        <v>3.071309081488835E-2</v>
      </c>
      <c r="BA938">
        <f t="shared" si="1381"/>
        <v>3.080947920215139E-2</v>
      </c>
      <c r="BB938">
        <f t="shared" si="1381"/>
        <v>3.0135321663891337E-2</v>
      </c>
      <c r="BC938">
        <f t="shared" si="1381"/>
        <v>3.1764106073008183E-2</v>
      </c>
      <c r="BD938">
        <f t="shared" si="1381"/>
        <v>3.1996781629070346E-2</v>
      </c>
      <c r="BE938">
        <f t="shared" si="1381"/>
        <v>3.0135321663891337E-2</v>
      </c>
      <c r="BF938">
        <f t="shared" si="1381"/>
        <v>3.0135321663891337E-2</v>
      </c>
      <c r="BG938">
        <f t="shared" si="1381"/>
        <v>3.0135321663891337E-2</v>
      </c>
      <c r="BH938">
        <f t="shared" si="1381"/>
        <v>3.0135321663891337E-2</v>
      </c>
    </row>
    <row r="939" spans="1:60" x14ac:dyDescent="0.25">
      <c r="A939" t="s">
        <v>958</v>
      </c>
      <c r="B939">
        <f t="shared" ref="B939:AG939" si="1382">B917*INDEX(B859:B863,B486)</f>
        <v>0</v>
      </c>
      <c r="C939">
        <f t="shared" si="1382"/>
        <v>0</v>
      </c>
      <c r="D939">
        <f t="shared" si="1382"/>
        <v>0</v>
      </c>
      <c r="E939">
        <f t="shared" si="1382"/>
        <v>0</v>
      </c>
      <c r="F939">
        <f t="shared" si="1382"/>
        <v>0</v>
      </c>
      <c r="G939">
        <f t="shared" si="1382"/>
        <v>0</v>
      </c>
      <c r="H939">
        <f t="shared" si="1382"/>
        <v>0</v>
      </c>
      <c r="I939">
        <f t="shared" si="1382"/>
        <v>0</v>
      </c>
      <c r="J939">
        <f t="shared" si="1382"/>
        <v>0</v>
      </c>
      <c r="K939">
        <f t="shared" si="1382"/>
        <v>0</v>
      </c>
      <c r="L939">
        <f t="shared" si="1382"/>
        <v>0</v>
      </c>
      <c r="M939">
        <f t="shared" si="1382"/>
        <v>0</v>
      </c>
      <c r="N939">
        <f t="shared" si="1382"/>
        <v>0</v>
      </c>
      <c r="O939">
        <f t="shared" si="1382"/>
        <v>0</v>
      </c>
      <c r="P939">
        <f t="shared" si="1382"/>
        <v>0</v>
      </c>
      <c r="Q939">
        <f t="shared" si="1382"/>
        <v>0</v>
      </c>
      <c r="R939">
        <f t="shared" si="1382"/>
        <v>0</v>
      </c>
      <c r="S939">
        <f t="shared" si="1382"/>
        <v>0</v>
      </c>
      <c r="T939">
        <f t="shared" si="1382"/>
        <v>0</v>
      </c>
      <c r="U939">
        <f t="shared" si="1382"/>
        <v>0</v>
      </c>
      <c r="V939">
        <f t="shared" si="1382"/>
        <v>0</v>
      </c>
      <c r="W939">
        <f t="shared" si="1382"/>
        <v>0</v>
      </c>
      <c r="X939">
        <f t="shared" si="1382"/>
        <v>0</v>
      </c>
      <c r="Y939">
        <f t="shared" si="1382"/>
        <v>0</v>
      </c>
      <c r="Z939">
        <f t="shared" si="1382"/>
        <v>0</v>
      </c>
      <c r="AA939">
        <f t="shared" si="1382"/>
        <v>0</v>
      </c>
      <c r="AB939">
        <f t="shared" si="1382"/>
        <v>0</v>
      </c>
      <c r="AC939">
        <f t="shared" si="1382"/>
        <v>0</v>
      </c>
      <c r="AD939">
        <f t="shared" si="1382"/>
        <v>0</v>
      </c>
      <c r="AE939">
        <f t="shared" si="1382"/>
        <v>0</v>
      </c>
      <c r="AF939">
        <f t="shared" si="1382"/>
        <v>0</v>
      </c>
      <c r="AG939">
        <f t="shared" si="1382"/>
        <v>0</v>
      </c>
      <c r="AH939">
        <f t="shared" ref="AH939:BH939" si="1383">AH917*INDEX(AH859:AH863,AH486)</f>
        <v>0</v>
      </c>
      <c r="AI939">
        <f t="shared" si="1383"/>
        <v>0</v>
      </c>
      <c r="AJ939">
        <f t="shared" si="1383"/>
        <v>0</v>
      </c>
      <c r="AK939">
        <f t="shared" si="1383"/>
        <v>0</v>
      </c>
      <c r="AL939">
        <f t="shared" si="1383"/>
        <v>0</v>
      </c>
      <c r="AM939">
        <f t="shared" si="1383"/>
        <v>0</v>
      </c>
      <c r="AN939">
        <f t="shared" si="1383"/>
        <v>0</v>
      </c>
      <c r="AO939">
        <f t="shared" si="1383"/>
        <v>0</v>
      </c>
      <c r="AP939">
        <f t="shared" si="1383"/>
        <v>0</v>
      </c>
      <c r="AQ939">
        <f t="shared" si="1383"/>
        <v>0</v>
      </c>
      <c r="AR939">
        <f t="shared" si="1383"/>
        <v>0</v>
      </c>
      <c r="AS939">
        <f t="shared" si="1383"/>
        <v>0</v>
      </c>
      <c r="AT939">
        <f t="shared" si="1383"/>
        <v>0</v>
      </c>
      <c r="AU939">
        <f t="shared" si="1383"/>
        <v>0</v>
      </c>
      <c r="AV939">
        <f t="shared" si="1383"/>
        <v>0</v>
      </c>
      <c r="AW939">
        <f t="shared" si="1383"/>
        <v>0</v>
      </c>
      <c r="AX939">
        <f t="shared" si="1383"/>
        <v>0</v>
      </c>
      <c r="AY939">
        <f t="shared" si="1383"/>
        <v>0</v>
      </c>
      <c r="AZ939">
        <f t="shared" si="1383"/>
        <v>0</v>
      </c>
      <c r="BA939">
        <f t="shared" si="1383"/>
        <v>0</v>
      </c>
      <c r="BB939">
        <f t="shared" si="1383"/>
        <v>0</v>
      </c>
      <c r="BC939">
        <f t="shared" si="1383"/>
        <v>0</v>
      </c>
      <c r="BD939">
        <f t="shared" si="1383"/>
        <v>0</v>
      </c>
      <c r="BE939">
        <f t="shared" si="1383"/>
        <v>0</v>
      </c>
      <c r="BF939">
        <f t="shared" si="1383"/>
        <v>0</v>
      </c>
      <c r="BG939">
        <f t="shared" si="1383"/>
        <v>0</v>
      </c>
      <c r="BH939">
        <f t="shared" si="1383"/>
        <v>0</v>
      </c>
    </row>
    <row r="940" spans="1:60" x14ac:dyDescent="0.25">
      <c r="A940" t="s">
        <v>959</v>
      </c>
      <c r="B940">
        <f t="shared" ref="B940:AG940" si="1384">B811*B88*(B804+0.5*B933*B46/1.4)</f>
        <v>0</v>
      </c>
      <c r="C940">
        <f t="shared" si="1384"/>
        <v>0</v>
      </c>
      <c r="D940">
        <f t="shared" si="1384"/>
        <v>0</v>
      </c>
      <c r="E940">
        <f t="shared" si="1384"/>
        <v>0</v>
      </c>
      <c r="F940">
        <f t="shared" si="1384"/>
        <v>0</v>
      </c>
      <c r="G940">
        <f t="shared" si="1384"/>
        <v>0</v>
      </c>
      <c r="H940">
        <f t="shared" si="1384"/>
        <v>0</v>
      </c>
      <c r="I940">
        <f t="shared" si="1384"/>
        <v>0</v>
      </c>
      <c r="J940">
        <f t="shared" si="1384"/>
        <v>0</v>
      </c>
      <c r="K940">
        <f t="shared" si="1384"/>
        <v>0</v>
      </c>
      <c r="L940">
        <f t="shared" si="1384"/>
        <v>0</v>
      </c>
      <c r="M940">
        <f t="shared" si="1384"/>
        <v>0</v>
      </c>
      <c r="N940">
        <f t="shared" si="1384"/>
        <v>0</v>
      </c>
      <c r="O940">
        <f t="shared" si="1384"/>
        <v>0</v>
      </c>
      <c r="P940">
        <f t="shared" si="1384"/>
        <v>0</v>
      </c>
      <c r="Q940">
        <f t="shared" si="1384"/>
        <v>0</v>
      </c>
      <c r="R940">
        <f t="shared" si="1384"/>
        <v>0</v>
      </c>
      <c r="S940">
        <f t="shared" si="1384"/>
        <v>0</v>
      </c>
      <c r="T940">
        <f t="shared" si="1384"/>
        <v>0</v>
      </c>
      <c r="U940">
        <f t="shared" si="1384"/>
        <v>0</v>
      </c>
      <c r="V940">
        <f t="shared" si="1384"/>
        <v>0</v>
      </c>
      <c r="W940">
        <f t="shared" si="1384"/>
        <v>0</v>
      </c>
      <c r="X940">
        <f t="shared" si="1384"/>
        <v>0</v>
      </c>
      <c r="Y940">
        <f t="shared" si="1384"/>
        <v>0</v>
      </c>
      <c r="Z940">
        <f t="shared" si="1384"/>
        <v>0</v>
      </c>
      <c r="AA940">
        <f t="shared" si="1384"/>
        <v>0</v>
      </c>
      <c r="AB940">
        <f t="shared" si="1384"/>
        <v>0</v>
      </c>
      <c r="AC940">
        <f t="shared" si="1384"/>
        <v>0</v>
      </c>
      <c r="AD940">
        <f t="shared" si="1384"/>
        <v>0</v>
      </c>
      <c r="AE940">
        <f t="shared" si="1384"/>
        <v>0</v>
      </c>
      <c r="AF940">
        <f t="shared" si="1384"/>
        <v>0</v>
      </c>
      <c r="AG940">
        <f t="shared" si="1384"/>
        <v>0</v>
      </c>
      <c r="AH940">
        <f t="shared" ref="AH940:BH940" si="1385">AH811*AH88*(AH804+0.5*AH933*AH46/1.4)</f>
        <v>0</v>
      </c>
      <c r="AI940">
        <f t="shared" si="1385"/>
        <v>0</v>
      </c>
      <c r="AJ940">
        <f t="shared" si="1385"/>
        <v>0</v>
      </c>
      <c r="AK940">
        <f t="shared" si="1385"/>
        <v>0</v>
      </c>
      <c r="AL940">
        <f t="shared" si="1385"/>
        <v>0</v>
      </c>
      <c r="AM940">
        <f t="shared" si="1385"/>
        <v>0</v>
      </c>
      <c r="AN940">
        <f t="shared" si="1385"/>
        <v>0</v>
      </c>
      <c r="AO940">
        <f t="shared" si="1385"/>
        <v>0</v>
      </c>
      <c r="AP940">
        <f t="shared" si="1385"/>
        <v>0</v>
      </c>
      <c r="AQ940">
        <f t="shared" si="1385"/>
        <v>0</v>
      </c>
      <c r="AR940">
        <f t="shared" si="1385"/>
        <v>0</v>
      </c>
      <c r="AS940">
        <f t="shared" si="1385"/>
        <v>0</v>
      </c>
      <c r="AT940">
        <f t="shared" si="1385"/>
        <v>0</v>
      </c>
      <c r="AU940">
        <f t="shared" si="1385"/>
        <v>0</v>
      </c>
      <c r="AV940">
        <f t="shared" si="1385"/>
        <v>0</v>
      </c>
      <c r="AW940">
        <f t="shared" si="1385"/>
        <v>0</v>
      </c>
      <c r="AX940">
        <f t="shared" si="1385"/>
        <v>0</v>
      </c>
      <c r="AY940">
        <f t="shared" si="1385"/>
        <v>0</v>
      </c>
      <c r="AZ940">
        <f t="shared" si="1385"/>
        <v>0</v>
      </c>
      <c r="BA940">
        <f t="shared" si="1385"/>
        <v>0</v>
      </c>
      <c r="BB940">
        <f t="shared" si="1385"/>
        <v>0</v>
      </c>
      <c r="BC940">
        <f t="shared" si="1385"/>
        <v>0</v>
      </c>
      <c r="BD940">
        <f t="shared" si="1385"/>
        <v>0</v>
      </c>
      <c r="BE940">
        <f t="shared" si="1385"/>
        <v>0</v>
      </c>
      <c r="BF940">
        <f t="shared" si="1385"/>
        <v>0</v>
      </c>
      <c r="BG940">
        <f t="shared" si="1385"/>
        <v>0</v>
      </c>
      <c r="BH940">
        <f t="shared" si="1385"/>
        <v>0</v>
      </c>
    </row>
    <row r="941" spans="1:60" x14ac:dyDescent="0.25">
      <c r="A941" t="s">
        <v>960</v>
      </c>
      <c r="B941">
        <f t="shared" ref="B941:AG941" si="1386">(1-B811)*B88*(B805+(0.2+0.02*ImprovedPoisons)*B933*B46/1.4+(0.3+0.04*ImprovedPoisons)*B934)</f>
        <v>1.4311639170856056</v>
      </c>
      <c r="C941">
        <f t="shared" si="1386"/>
        <v>1.4311641132278288</v>
      </c>
      <c r="D941">
        <f t="shared" si="1386"/>
        <v>1.431163920977184</v>
      </c>
      <c r="E941">
        <f t="shared" si="1386"/>
        <v>1.4311642140937049</v>
      </c>
      <c r="F941">
        <f t="shared" si="1386"/>
        <v>1.4307580275294556</v>
      </c>
      <c r="G941">
        <f t="shared" si="1386"/>
        <v>1.4302126530567161</v>
      </c>
      <c r="H941">
        <f t="shared" si="1386"/>
        <v>1.4301713067029458</v>
      </c>
      <c r="I941">
        <f t="shared" si="1386"/>
        <v>1.4307250106972611</v>
      </c>
      <c r="J941">
        <f t="shared" si="1386"/>
        <v>1.4314690542111197</v>
      </c>
      <c r="K941">
        <f t="shared" si="1386"/>
        <v>1.4311639058817018</v>
      </c>
      <c r="L941">
        <f t="shared" si="1386"/>
        <v>1.4311642373097393</v>
      </c>
      <c r="M941">
        <f t="shared" si="1386"/>
        <v>1.4311639190637162</v>
      </c>
      <c r="N941">
        <f t="shared" si="1386"/>
        <v>1.4213374464039696</v>
      </c>
      <c r="O941">
        <f t="shared" si="1386"/>
        <v>1.4311639190637162</v>
      </c>
      <c r="P941">
        <f t="shared" si="1386"/>
        <v>1.4409903409006666</v>
      </c>
      <c r="Q941">
        <f t="shared" si="1386"/>
        <v>1.4311639190637162</v>
      </c>
      <c r="R941">
        <f t="shared" si="1386"/>
        <v>1.378815534412746</v>
      </c>
      <c r="S941">
        <f t="shared" si="1386"/>
        <v>1.3330105890679018</v>
      </c>
      <c r="T941">
        <f t="shared" si="1386"/>
        <v>1.4311639190637162</v>
      </c>
      <c r="U941">
        <f t="shared" si="1386"/>
        <v>1.4310905416844759</v>
      </c>
      <c r="V941">
        <f t="shared" si="1386"/>
        <v>1.4310905416844759</v>
      </c>
      <c r="W941">
        <f t="shared" si="1386"/>
        <v>1.4311639190637162</v>
      </c>
      <c r="X941">
        <f t="shared" si="1386"/>
        <v>1.4311639190637162</v>
      </c>
      <c r="Y941">
        <f t="shared" si="1386"/>
        <v>1.4311639190637162</v>
      </c>
      <c r="Z941">
        <f t="shared" si="1386"/>
        <v>1.4443265192087864</v>
      </c>
      <c r="AA941">
        <f t="shared" si="1386"/>
        <v>1.4315489280931528</v>
      </c>
      <c r="AB941">
        <f t="shared" si="1386"/>
        <v>1.4356247043096713</v>
      </c>
      <c r="AC941">
        <f t="shared" si="1386"/>
        <v>1.4311639190637162</v>
      </c>
      <c r="AD941">
        <f t="shared" si="1386"/>
        <v>1.4311620873442834</v>
      </c>
      <c r="AE941">
        <f t="shared" si="1386"/>
        <v>1.4778948615293819</v>
      </c>
      <c r="AF941">
        <f t="shared" si="1386"/>
        <v>1.431204300784102</v>
      </c>
      <c r="AG941">
        <f t="shared" si="1386"/>
        <v>1.4311824999045086</v>
      </c>
      <c r="AH941">
        <f t="shared" ref="AH941:BH941" si="1387">(1-AH811)*AH88*(AH805+(0.2+0.02*ImprovedPoisons)*AH933*AH46/1.4+(0.3+0.04*ImprovedPoisons)*AH934)</f>
        <v>1.4311639190637162</v>
      </c>
      <c r="AI941">
        <f t="shared" si="1387"/>
        <v>1.4311622784862403</v>
      </c>
      <c r="AJ941">
        <f t="shared" si="1387"/>
        <v>1.4311639190637162</v>
      </c>
      <c r="AK941">
        <f t="shared" si="1387"/>
        <v>1.4311622571809659</v>
      </c>
      <c r="AL941">
        <f t="shared" si="1387"/>
        <v>1.4311630226643488</v>
      </c>
      <c r="AM941">
        <f t="shared" si="1387"/>
        <v>1.43648707694115</v>
      </c>
      <c r="AN941">
        <f t="shared" si="1387"/>
        <v>1.431163253477705</v>
      </c>
      <c r="AO941">
        <f t="shared" si="1387"/>
        <v>1.4350154245845976</v>
      </c>
      <c r="AP941">
        <f t="shared" si="1387"/>
        <v>1.4311657693323938</v>
      </c>
      <c r="AQ941">
        <f t="shared" si="1387"/>
        <v>1.4519151843950875</v>
      </c>
      <c r="AR941">
        <f t="shared" si="1387"/>
        <v>1.4347786194755705</v>
      </c>
      <c r="AS941">
        <f t="shared" si="1387"/>
        <v>1.4312450118518476</v>
      </c>
      <c r="AT941">
        <f t="shared" si="1387"/>
        <v>1.4311639190637162</v>
      </c>
      <c r="AU941">
        <f t="shared" si="1387"/>
        <v>1.4311917582583136</v>
      </c>
      <c r="AV941">
        <f t="shared" si="1387"/>
        <v>1.4311954556701383</v>
      </c>
      <c r="AW941">
        <f t="shared" si="1387"/>
        <v>1.4311639190637162</v>
      </c>
      <c r="AX941">
        <f t="shared" si="1387"/>
        <v>1.4311639190637162</v>
      </c>
      <c r="AY941">
        <f t="shared" si="1387"/>
        <v>1.4311639190637162</v>
      </c>
      <c r="AZ941">
        <f t="shared" si="1387"/>
        <v>1.4484989990024966</v>
      </c>
      <c r="BA941">
        <f t="shared" si="1387"/>
        <v>1.4513881804861648</v>
      </c>
      <c r="BB941">
        <f t="shared" si="1387"/>
        <v>1.4311639190637162</v>
      </c>
      <c r="BC941">
        <f t="shared" si="1387"/>
        <v>1.5257369085209445</v>
      </c>
      <c r="BD941">
        <f t="shared" si="1387"/>
        <v>1.5392865447262609</v>
      </c>
      <c r="BE941">
        <f t="shared" si="1387"/>
        <v>1.4311639190637162</v>
      </c>
      <c r="BF941">
        <f t="shared" si="1387"/>
        <v>1.4311639190637162</v>
      </c>
      <c r="BG941">
        <f t="shared" si="1387"/>
        <v>1.4311639190637162</v>
      </c>
      <c r="BH941">
        <f t="shared" si="1387"/>
        <v>1.4311639190637162</v>
      </c>
    </row>
    <row r="942" spans="1:60" x14ac:dyDescent="0.25">
      <c r="A942" t="s">
        <v>961</v>
      </c>
      <c r="B942">
        <f t="shared" ref="B942:AG942" si="1388">B833</f>
        <v>4.9998086404723905</v>
      </c>
      <c r="C942">
        <f t="shared" si="1388"/>
        <v>4.9998086404723905</v>
      </c>
      <c r="D942">
        <f t="shared" si="1388"/>
        <v>4.9998086404723905</v>
      </c>
      <c r="E942">
        <f t="shared" si="1388"/>
        <v>4.9998086404723905</v>
      </c>
      <c r="F942">
        <f t="shared" si="1388"/>
        <v>4.9998076852197411</v>
      </c>
      <c r="G942">
        <f t="shared" si="1388"/>
        <v>4.9998065811091896</v>
      </c>
      <c r="H942">
        <f t="shared" si="1388"/>
        <v>4.9998065811091896</v>
      </c>
      <c r="I942">
        <f t="shared" si="1388"/>
        <v>4.9998076852197411</v>
      </c>
      <c r="J942">
        <f t="shared" si="1388"/>
        <v>4.9998091769464983</v>
      </c>
      <c r="K942">
        <f t="shared" si="1388"/>
        <v>4.9998086404723905</v>
      </c>
      <c r="L942">
        <f t="shared" si="1388"/>
        <v>4.9998086404723905</v>
      </c>
      <c r="M942">
        <f t="shared" si="1388"/>
        <v>4.9998086404723905</v>
      </c>
      <c r="N942">
        <f t="shared" si="1388"/>
        <v>4.9998086404723905</v>
      </c>
      <c r="O942">
        <f t="shared" si="1388"/>
        <v>4.9998086404723905</v>
      </c>
      <c r="P942">
        <f t="shared" si="1388"/>
        <v>4.9998086404723905</v>
      </c>
      <c r="Q942">
        <f t="shared" si="1388"/>
        <v>4.9998086404723905</v>
      </c>
      <c r="R942">
        <f t="shared" si="1388"/>
        <v>4.9995943755958985</v>
      </c>
      <c r="S942">
        <f t="shared" si="1388"/>
        <v>4.9992172798998471</v>
      </c>
      <c r="T942">
        <f t="shared" si="1388"/>
        <v>4.9998086404723905</v>
      </c>
      <c r="U942">
        <f t="shared" si="1388"/>
        <v>4.9998086404723905</v>
      </c>
      <c r="V942">
        <f t="shared" si="1388"/>
        <v>4.9998086404723905</v>
      </c>
      <c r="W942">
        <f t="shared" si="1388"/>
        <v>4.9998086404723905</v>
      </c>
      <c r="X942">
        <f t="shared" si="1388"/>
        <v>4.9998086404723905</v>
      </c>
      <c r="Y942">
        <f t="shared" si="1388"/>
        <v>4.9998086404723905</v>
      </c>
      <c r="Z942">
        <f t="shared" si="1388"/>
        <v>4.9998086404723905</v>
      </c>
      <c r="AA942">
        <f t="shared" si="1388"/>
        <v>4.9998086404723905</v>
      </c>
      <c r="AB942">
        <f t="shared" si="1388"/>
        <v>4.9998086404723905</v>
      </c>
      <c r="AC942">
        <f t="shared" si="1388"/>
        <v>4.9998086404723905</v>
      </c>
      <c r="AD942">
        <f t="shared" si="1388"/>
        <v>4.9998086404723905</v>
      </c>
      <c r="AE942">
        <f t="shared" si="1388"/>
        <v>4.9998755087743856</v>
      </c>
      <c r="AF942">
        <f t="shared" si="1388"/>
        <v>4.9998086404723905</v>
      </c>
      <c r="AG942">
        <f t="shared" si="1388"/>
        <v>4.9998086404723905</v>
      </c>
      <c r="AH942">
        <f t="shared" ref="AH942:BH942" si="1389">AH833</f>
        <v>4.9998086404723905</v>
      </c>
      <c r="AI942">
        <f t="shared" si="1389"/>
        <v>4.9998086404723905</v>
      </c>
      <c r="AJ942">
        <f t="shared" si="1389"/>
        <v>4.9998086404723905</v>
      </c>
      <c r="AK942">
        <f t="shared" si="1389"/>
        <v>4.9998086404723905</v>
      </c>
      <c r="AL942">
        <f t="shared" si="1389"/>
        <v>4.9998086404723905</v>
      </c>
      <c r="AM942">
        <f t="shared" si="1389"/>
        <v>4.9998177639577079</v>
      </c>
      <c r="AN942">
        <f t="shared" si="1389"/>
        <v>4.9998086404723905</v>
      </c>
      <c r="AO942">
        <f t="shared" si="1389"/>
        <v>4.9998152860747247</v>
      </c>
      <c r="AP942">
        <f t="shared" si="1389"/>
        <v>4.9998086404723905</v>
      </c>
      <c r="AQ942">
        <f t="shared" si="1389"/>
        <v>4.9998418971909366</v>
      </c>
      <c r="AR942">
        <f t="shared" si="1389"/>
        <v>4.9998086404723905</v>
      </c>
      <c r="AS942">
        <f t="shared" si="1389"/>
        <v>4.9998086404723905</v>
      </c>
      <c r="AT942">
        <f t="shared" si="1389"/>
        <v>4.9998086404723905</v>
      </c>
      <c r="AU942">
        <f t="shared" si="1389"/>
        <v>4.9998086404723905</v>
      </c>
      <c r="AV942">
        <f t="shared" si="1389"/>
        <v>4.9998086404723905</v>
      </c>
      <c r="AW942">
        <f t="shared" si="1389"/>
        <v>4.9998086404723905</v>
      </c>
      <c r="AX942">
        <f t="shared" si="1389"/>
        <v>4.9998086404723905</v>
      </c>
      <c r="AY942">
        <f t="shared" si="1389"/>
        <v>4.9998086404723905</v>
      </c>
      <c r="AZ942">
        <f t="shared" si="1389"/>
        <v>4.9998368331066665</v>
      </c>
      <c r="BA942">
        <f t="shared" si="1389"/>
        <v>4.9998411103047529</v>
      </c>
      <c r="BB942">
        <f t="shared" si="1389"/>
        <v>4.9998086404723905</v>
      </c>
      <c r="BC942">
        <f t="shared" si="1389"/>
        <v>4.9998086404723905</v>
      </c>
      <c r="BD942">
        <f t="shared" si="1389"/>
        <v>4.9998086404723905</v>
      </c>
      <c r="BE942">
        <f t="shared" si="1389"/>
        <v>4.9998086404723905</v>
      </c>
      <c r="BF942">
        <f t="shared" si="1389"/>
        <v>4.9998086404723905</v>
      </c>
      <c r="BG942">
        <f t="shared" si="1389"/>
        <v>4.9998086404723905</v>
      </c>
      <c r="BH942">
        <f t="shared" si="1389"/>
        <v>4.9998086404723905</v>
      </c>
    </row>
    <row r="943" spans="1:60" x14ac:dyDescent="0.25">
      <c r="A943" t="s">
        <v>962</v>
      </c>
      <c r="B943">
        <f t="shared" ref="B943:AG943" si="1390">KillingSpree*5/(120-45*GlyphOfKSp)*B86</f>
        <v>6.6666666666666666E-2</v>
      </c>
      <c r="C943">
        <f t="shared" si="1390"/>
        <v>6.6666666666666666E-2</v>
      </c>
      <c r="D943">
        <f t="shared" si="1390"/>
        <v>6.6666666666666666E-2</v>
      </c>
      <c r="E943">
        <f t="shared" si="1390"/>
        <v>6.6666666666666666E-2</v>
      </c>
      <c r="F943">
        <f t="shared" si="1390"/>
        <v>6.6666666666666666E-2</v>
      </c>
      <c r="G943">
        <f t="shared" si="1390"/>
        <v>6.6666666666666666E-2</v>
      </c>
      <c r="H943">
        <f t="shared" si="1390"/>
        <v>6.6646335258287392E-2</v>
      </c>
      <c r="I943">
        <f t="shared" si="1390"/>
        <v>6.6646335258287392E-2</v>
      </c>
      <c r="J943">
        <f t="shared" si="1390"/>
        <v>6.6666666666666666E-2</v>
      </c>
      <c r="K943">
        <f t="shared" si="1390"/>
        <v>6.6666666666666666E-2</v>
      </c>
      <c r="L943">
        <f t="shared" si="1390"/>
        <v>6.6666666666666666E-2</v>
      </c>
      <c r="M943">
        <f t="shared" si="1390"/>
        <v>6.6666666666666666E-2</v>
      </c>
      <c r="N943">
        <f t="shared" si="1390"/>
        <v>6.6666666666666666E-2</v>
      </c>
      <c r="O943">
        <f t="shared" si="1390"/>
        <v>6.6666666666666666E-2</v>
      </c>
      <c r="P943">
        <f t="shared" si="1390"/>
        <v>6.6666666666666666E-2</v>
      </c>
      <c r="Q943">
        <f t="shared" si="1390"/>
        <v>6.6666666666666666E-2</v>
      </c>
      <c r="R943">
        <f t="shared" si="1390"/>
        <v>6.6666666666666666E-2</v>
      </c>
      <c r="S943">
        <f t="shared" si="1390"/>
        <v>6.6666666666666666E-2</v>
      </c>
      <c r="T943">
        <f t="shared" si="1390"/>
        <v>6.6666666666666666E-2</v>
      </c>
      <c r="U943">
        <f t="shared" si="1390"/>
        <v>6.6666666666666666E-2</v>
      </c>
      <c r="V943">
        <f t="shared" si="1390"/>
        <v>6.6666666666666666E-2</v>
      </c>
      <c r="W943">
        <f t="shared" si="1390"/>
        <v>6.6666666666666666E-2</v>
      </c>
      <c r="X943">
        <f t="shared" si="1390"/>
        <v>6.6666666666666666E-2</v>
      </c>
      <c r="Y943">
        <f t="shared" si="1390"/>
        <v>6.6666666666666666E-2</v>
      </c>
      <c r="Z943">
        <f t="shared" si="1390"/>
        <v>6.6666666666666666E-2</v>
      </c>
      <c r="AA943">
        <f t="shared" si="1390"/>
        <v>6.6666666666666666E-2</v>
      </c>
      <c r="AB943">
        <f t="shared" si="1390"/>
        <v>6.6666666666666666E-2</v>
      </c>
      <c r="AC943">
        <f t="shared" si="1390"/>
        <v>6.6666666666666666E-2</v>
      </c>
      <c r="AD943">
        <f t="shared" si="1390"/>
        <v>6.6666666666666666E-2</v>
      </c>
      <c r="AE943">
        <f t="shared" si="1390"/>
        <v>6.6666666666666666E-2</v>
      </c>
      <c r="AF943">
        <f t="shared" si="1390"/>
        <v>6.6666666666666666E-2</v>
      </c>
      <c r="AG943">
        <f t="shared" si="1390"/>
        <v>6.6666666666666666E-2</v>
      </c>
      <c r="AH943">
        <f t="shared" ref="AH943:BH943" si="1391">KillingSpree*5/(120-45*GlyphOfKSp)*AH86</f>
        <v>6.6666666666666666E-2</v>
      </c>
      <c r="AI943">
        <f t="shared" si="1391"/>
        <v>6.6666666666666666E-2</v>
      </c>
      <c r="AJ943">
        <f t="shared" si="1391"/>
        <v>6.6666666666666666E-2</v>
      </c>
      <c r="AK943">
        <f t="shared" si="1391"/>
        <v>6.6666666666666666E-2</v>
      </c>
      <c r="AL943">
        <f t="shared" si="1391"/>
        <v>6.6666666666666666E-2</v>
      </c>
      <c r="AM943">
        <f t="shared" si="1391"/>
        <v>6.6666666666666666E-2</v>
      </c>
      <c r="AN943">
        <f t="shared" si="1391"/>
        <v>6.6666666666666666E-2</v>
      </c>
      <c r="AO943">
        <f t="shared" si="1391"/>
        <v>6.6666666666666666E-2</v>
      </c>
      <c r="AP943">
        <f t="shared" si="1391"/>
        <v>6.6666666666666666E-2</v>
      </c>
      <c r="AQ943">
        <f t="shared" si="1391"/>
        <v>6.6666666666666666E-2</v>
      </c>
      <c r="AR943">
        <f t="shared" si="1391"/>
        <v>6.6666666666666666E-2</v>
      </c>
      <c r="AS943">
        <f t="shared" si="1391"/>
        <v>6.6666666666666666E-2</v>
      </c>
      <c r="AT943">
        <f t="shared" si="1391"/>
        <v>6.6666666666666666E-2</v>
      </c>
      <c r="AU943">
        <f t="shared" si="1391"/>
        <v>6.6666666666666666E-2</v>
      </c>
      <c r="AV943">
        <f t="shared" si="1391"/>
        <v>6.6666666666666666E-2</v>
      </c>
      <c r="AW943">
        <f t="shared" si="1391"/>
        <v>6.6666666666666666E-2</v>
      </c>
      <c r="AX943">
        <f t="shared" si="1391"/>
        <v>6.6666666666666666E-2</v>
      </c>
      <c r="AY943">
        <f t="shared" si="1391"/>
        <v>6.6666666666666666E-2</v>
      </c>
      <c r="AZ943">
        <f t="shared" si="1391"/>
        <v>6.6666666666666666E-2</v>
      </c>
      <c r="BA943">
        <f t="shared" si="1391"/>
        <v>6.6666666666666666E-2</v>
      </c>
      <c r="BB943">
        <f t="shared" si="1391"/>
        <v>6.6666666666666666E-2</v>
      </c>
      <c r="BC943">
        <f t="shared" si="1391"/>
        <v>6.6666666666666666E-2</v>
      </c>
      <c r="BD943">
        <f t="shared" si="1391"/>
        <v>6.6666666666666666E-2</v>
      </c>
      <c r="BE943">
        <f t="shared" si="1391"/>
        <v>6.6666666666666666E-2</v>
      </c>
      <c r="BF943">
        <f t="shared" si="1391"/>
        <v>6.6666666666666666E-2</v>
      </c>
      <c r="BG943">
        <f t="shared" si="1391"/>
        <v>6.6666666666666666E-2</v>
      </c>
      <c r="BH943">
        <f t="shared" si="1391"/>
        <v>6.6666666666666666E-2</v>
      </c>
    </row>
    <row r="945" spans="1:60" x14ac:dyDescent="0.25">
      <c r="A945" t="s">
        <v>963</v>
      </c>
      <c r="B945">
        <f t="shared" ref="B945:AG945" si="1392">KillingSpree*2.5/(120-45*GlyphOfKSp)</f>
        <v>3.3333333333333333E-2</v>
      </c>
      <c r="C945">
        <f t="shared" si="1392"/>
        <v>3.3333333333333333E-2</v>
      </c>
      <c r="D945">
        <f t="shared" si="1392"/>
        <v>3.3333333333333333E-2</v>
      </c>
      <c r="E945">
        <f t="shared" si="1392"/>
        <v>3.3333333333333333E-2</v>
      </c>
      <c r="F945">
        <f t="shared" si="1392"/>
        <v>3.3333333333333333E-2</v>
      </c>
      <c r="G945">
        <f t="shared" si="1392"/>
        <v>3.3333333333333333E-2</v>
      </c>
      <c r="H945">
        <f t="shared" si="1392"/>
        <v>3.3333333333333333E-2</v>
      </c>
      <c r="I945">
        <f t="shared" si="1392"/>
        <v>3.3333333333333333E-2</v>
      </c>
      <c r="J945">
        <f t="shared" si="1392"/>
        <v>3.3333333333333333E-2</v>
      </c>
      <c r="K945">
        <f t="shared" si="1392"/>
        <v>3.3333333333333333E-2</v>
      </c>
      <c r="L945">
        <f t="shared" si="1392"/>
        <v>3.3333333333333333E-2</v>
      </c>
      <c r="M945">
        <f t="shared" si="1392"/>
        <v>3.3333333333333333E-2</v>
      </c>
      <c r="N945">
        <f t="shared" si="1392"/>
        <v>3.3333333333333333E-2</v>
      </c>
      <c r="O945">
        <f t="shared" si="1392"/>
        <v>3.3333333333333333E-2</v>
      </c>
      <c r="P945">
        <f t="shared" si="1392"/>
        <v>3.3333333333333333E-2</v>
      </c>
      <c r="Q945">
        <f t="shared" si="1392"/>
        <v>3.3333333333333333E-2</v>
      </c>
      <c r="R945">
        <f t="shared" si="1392"/>
        <v>3.3333333333333333E-2</v>
      </c>
      <c r="S945">
        <f t="shared" si="1392"/>
        <v>3.3333333333333333E-2</v>
      </c>
      <c r="T945">
        <f t="shared" si="1392"/>
        <v>3.3333333333333333E-2</v>
      </c>
      <c r="U945">
        <f t="shared" si="1392"/>
        <v>3.3333333333333333E-2</v>
      </c>
      <c r="V945">
        <f t="shared" si="1392"/>
        <v>3.3333333333333333E-2</v>
      </c>
      <c r="W945">
        <f t="shared" si="1392"/>
        <v>3.3333333333333333E-2</v>
      </c>
      <c r="X945">
        <f t="shared" si="1392"/>
        <v>3.3333333333333333E-2</v>
      </c>
      <c r="Y945">
        <f t="shared" si="1392"/>
        <v>3.3333333333333333E-2</v>
      </c>
      <c r="Z945">
        <f t="shared" si="1392"/>
        <v>3.3333333333333333E-2</v>
      </c>
      <c r="AA945">
        <f t="shared" si="1392"/>
        <v>3.3333333333333333E-2</v>
      </c>
      <c r="AB945">
        <f t="shared" si="1392"/>
        <v>3.3333333333333333E-2</v>
      </c>
      <c r="AC945">
        <f t="shared" si="1392"/>
        <v>3.3333333333333333E-2</v>
      </c>
      <c r="AD945">
        <f t="shared" si="1392"/>
        <v>3.3333333333333333E-2</v>
      </c>
      <c r="AE945">
        <f t="shared" si="1392"/>
        <v>3.3333333333333333E-2</v>
      </c>
      <c r="AF945">
        <f t="shared" si="1392"/>
        <v>3.3333333333333333E-2</v>
      </c>
      <c r="AG945">
        <f t="shared" si="1392"/>
        <v>3.3333333333333333E-2</v>
      </c>
      <c r="AH945">
        <f t="shared" ref="AH945:BH945" si="1393">KillingSpree*2.5/(120-45*GlyphOfKSp)</f>
        <v>3.3333333333333333E-2</v>
      </c>
      <c r="AI945">
        <f t="shared" si="1393"/>
        <v>3.3333333333333333E-2</v>
      </c>
      <c r="AJ945">
        <f t="shared" si="1393"/>
        <v>3.3333333333333333E-2</v>
      </c>
      <c r="AK945">
        <f t="shared" si="1393"/>
        <v>3.3333333333333333E-2</v>
      </c>
      <c r="AL945">
        <f t="shared" si="1393"/>
        <v>3.3333333333333333E-2</v>
      </c>
      <c r="AM945">
        <f t="shared" si="1393"/>
        <v>3.3333333333333333E-2</v>
      </c>
      <c r="AN945">
        <f t="shared" si="1393"/>
        <v>3.3333333333333333E-2</v>
      </c>
      <c r="AO945">
        <f t="shared" si="1393"/>
        <v>3.3333333333333333E-2</v>
      </c>
      <c r="AP945">
        <f t="shared" si="1393"/>
        <v>3.3333333333333333E-2</v>
      </c>
      <c r="AQ945">
        <f t="shared" si="1393"/>
        <v>3.3333333333333333E-2</v>
      </c>
      <c r="AR945">
        <f t="shared" si="1393"/>
        <v>3.3333333333333333E-2</v>
      </c>
      <c r="AS945">
        <f t="shared" si="1393"/>
        <v>3.3333333333333333E-2</v>
      </c>
      <c r="AT945">
        <f t="shared" si="1393"/>
        <v>3.3333333333333333E-2</v>
      </c>
      <c r="AU945">
        <f t="shared" si="1393"/>
        <v>3.3333333333333333E-2</v>
      </c>
      <c r="AV945">
        <f t="shared" si="1393"/>
        <v>3.3333333333333333E-2</v>
      </c>
      <c r="AW945">
        <f t="shared" si="1393"/>
        <v>3.3333333333333333E-2</v>
      </c>
      <c r="AX945">
        <f t="shared" si="1393"/>
        <v>3.3333333333333333E-2</v>
      </c>
      <c r="AY945">
        <f t="shared" si="1393"/>
        <v>3.3333333333333333E-2</v>
      </c>
      <c r="AZ945">
        <f t="shared" si="1393"/>
        <v>3.3333333333333333E-2</v>
      </c>
      <c r="BA945">
        <f t="shared" si="1393"/>
        <v>3.3333333333333333E-2</v>
      </c>
      <c r="BB945">
        <f t="shared" si="1393"/>
        <v>3.3333333333333333E-2</v>
      </c>
      <c r="BC945">
        <f t="shared" si="1393"/>
        <v>3.3333333333333333E-2</v>
      </c>
      <c r="BD945">
        <f t="shared" si="1393"/>
        <v>3.3333333333333333E-2</v>
      </c>
      <c r="BE945">
        <f t="shared" si="1393"/>
        <v>3.3333333333333333E-2</v>
      </c>
      <c r="BF945">
        <f t="shared" si="1393"/>
        <v>3.3333333333333333E-2</v>
      </c>
      <c r="BG945">
        <f t="shared" si="1393"/>
        <v>3.3333333333333333E-2</v>
      </c>
      <c r="BH945">
        <f t="shared" si="1393"/>
        <v>3.3333333333333333E-2</v>
      </c>
    </row>
    <row r="947" spans="1:60" x14ac:dyDescent="0.25">
      <c r="A947" t="s">
        <v>964</v>
      </c>
      <c r="B947">
        <f t="shared" ref="B947:AG947" si="1394">B46*(B48+B790/14)</f>
        <v>2060.7659787596267</v>
      </c>
      <c r="C947">
        <f t="shared" si="1394"/>
        <v>2060.9996947827335</v>
      </c>
      <c r="D947">
        <f t="shared" si="1394"/>
        <v>2060.9784360902049</v>
      </c>
      <c r="E947">
        <f t="shared" si="1394"/>
        <v>2060.7659992000654</v>
      </c>
      <c r="F947">
        <f t="shared" si="1394"/>
        <v>2060.7491204081912</v>
      </c>
      <c r="G947">
        <f t="shared" si="1394"/>
        <v>2060.7491228389185</v>
      </c>
      <c r="H947">
        <f t="shared" si="1394"/>
        <v>2060.7476348342316</v>
      </c>
      <c r="I947">
        <f t="shared" si="1394"/>
        <v>2060.7480178168857</v>
      </c>
      <c r="J947">
        <f t="shared" si="1394"/>
        <v>2060.7790861997778</v>
      </c>
      <c r="K947">
        <f t="shared" si="1394"/>
        <v>2060.7659782191736</v>
      </c>
      <c r="L947">
        <f t="shared" si="1394"/>
        <v>2063.3659942058653</v>
      </c>
      <c r="M947">
        <f t="shared" si="1394"/>
        <v>2060.7659788550463</v>
      </c>
      <c r="N947">
        <f t="shared" si="1394"/>
        <v>1981.0624709624688</v>
      </c>
      <c r="O947">
        <f t="shared" si="1394"/>
        <v>2060.7659788550463</v>
      </c>
      <c r="P947">
        <f t="shared" si="1394"/>
        <v>2140.5004864741313</v>
      </c>
      <c r="Q947">
        <f t="shared" si="1394"/>
        <v>2060.7659788550463</v>
      </c>
      <c r="R947">
        <f t="shared" si="1394"/>
        <v>2060.5224077121411</v>
      </c>
      <c r="S947">
        <f t="shared" si="1394"/>
        <v>2060.3064596639488</v>
      </c>
      <c r="T947">
        <f t="shared" si="1394"/>
        <v>2060.7659788550463</v>
      </c>
      <c r="U947">
        <f t="shared" si="1394"/>
        <v>2060.7610328703358</v>
      </c>
      <c r="V947">
        <f t="shared" si="1394"/>
        <v>2060.7610328703358</v>
      </c>
      <c r="W947">
        <f t="shared" si="1394"/>
        <v>2060.7659788550463</v>
      </c>
      <c r="X947">
        <f t="shared" si="1394"/>
        <v>2060.7659788550463</v>
      </c>
      <c r="Y947">
        <f t="shared" si="1394"/>
        <v>2060.7659788550463</v>
      </c>
      <c r="Z947">
        <f t="shared" si="1394"/>
        <v>2061.402848497059</v>
      </c>
      <c r="AA947">
        <f t="shared" si="1394"/>
        <v>2060.7923053243649</v>
      </c>
      <c r="AB947">
        <f t="shared" si="1394"/>
        <v>2060.9830229927302</v>
      </c>
      <c r="AC947">
        <f t="shared" si="1394"/>
        <v>2060.7659788550463</v>
      </c>
      <c r="AD947">
        <f t="shared" si="1394"/>
        <v>2060.7658904750938</v>
      </c>
      <c r="AE947">
        <f t="shared" si="1394"/>
        <v>2060.8883635864927</v>
      </c>
      <c r="AF947">
        <f t="shared" si="1394"/>
        <v>2060.7659788550463</v>
      </c>
      <c r="AG947">
        <f t="shared" si="1394"/>
        <v>2083.6119553572048</v>
      </c>
      <c r="AH947">
        <f t="shared" ref="AH947:BH947" si="1395">AH46*(AH48+AH790/14)</f>
        <v>2109.7279612631219</v>
      </c>
      <c r="AI947">
        <f t="shared" si="1395"/>
        <v>2060.7658996996279</v>
      </c>
      <c r="AJ947">
        <f t="shared" si="1395"/>
        <v>2107.8213420104707</v>
      </c>
      <c r="AK947">
        <f t="shared" si="1395"/>
        <v>2060.7658986714555</v>
      </c>
      <c r="AL947">
        <f t="shared" si="1395"/>
        <v>2011.5694244247425</v>
      </c>
      <c r="AM947">
        <f t="shared" si="1395"/>
        <v>2077.2533057151545</v>
      </c>
      <c r="AN947">
        <f t="shared" si="1395"/>
        <v>2025.1858037967961</v>
      </c>
      <c r="AO947">
        <f t="shared" si="1395"/>
        <v>2072.7006142971713</v>
      </c>
      <c r="AP947">
        <f t="shared" si="1395"/>
        <v>2060.7660680845133</v>
      </c>
      <c r="AQ947">
        <f t="shared" si="1395"/>
        <v>2060.7659788550463</v>
      </c>
      <c r="AR947">
        <f t="shared" si="1395"/>
        <v>2060.9489411691493</v>
      </c>
      <c r="AS947">
        <f t="shared" si="1395"/>
        <v>2060.7712891145584</v>
      </c>
      <c r="AT947">
        <f t="shared" si="1395"/>
        <v>2081.390452375771</v>
      </c>
      <c r="AU947">
        <f t="shared" si="1395"/>
        <v>2095.0349436082838</v>
      </c>
      <c r="AV947">
        <f t="shared" si="1395"/>
        <v>2099.6041389087154</v>
      </c>
      <c r="AW947">
        <f t="shared" si="1395"/>
        <v>2102.1031713143266</v>
      </c>
      <c r="AX947">
        <f t="shared" si="1395"/>
        <v>1984.6127238478523</v>
      </c>
      <c r="AY947">
        <f t="shared" si="1395"/>
        <v>2147.3037686359489</v>
      </c>
      <c r="AZ947">
        <f t="shared" si="1395"/>
        <v>2098.1556551866065</v>
      </c>
      <c r="BA947">
        <f t="shared" si="1395"/>
        <v>2104.3872679085334</v>
      </c>
      <c r="BB947">
        <f t="shared" si="1395"/>
        <v>2046.296201097924</v>
      </c>
      <c r="BC947">
        <f t="shared" si="1395"/>
        <v>2064.6104565866872</v>
      </c>
      <c r="BD947">
        <f t="shared" si="1395"/>
        <v>2065.1459209835198</v>
      </c>
      <c r="BE947">
        <f t="shared" si="1395"/>
        <v>2060.7659788550463</v>
      </c>
      <c r="BF947">
        <f t="shared" si="1395"/>
        <v>2060.7659788550463</v>
      </c>
      <c r="BG947">
        <f t="shared" si="1395"/>
        <v>2151.0422011544838</v>
      </c>
      <c r="BH947">
        <f t="shared" si="1395"/>
        <v>2162.6728801010368</v>
      </c>
    </row>
    <row r="948" spans="1:60" x14ac:dyDescent="0.25">
      <c r="A948" t="s">
        <v>965</v>
      </c>
      <c r="B948">
        <f t="shared" ref="B948:AG948" si="1396">B84-0.06+0.01*B782*(B148-1)</f>
        <v>1.7375987804167967</v>
      </c>
      <c r="C948">
        <f t="shared" si="1396"/>
        <v>1.7377930844167966</v>
      </c>
      <c r="D948">
        <f t="shared" si="1396"/>
        <v>1.7375987804167967</v>
      </c>
      <c r="E948">
        <f t="shared" si="1396"/>
        <v>1.7379194357611061</v>
      </c>
      <c r="F948">
        <f t="shared" si="1396"/>
        <v>1.7372938092911077</v>
      </c>
      <c r="G948">
        <f t="shared" si="1396"/>
        <v>1.7372938092911077</v>
      </c>
      <c r="H948">
        <f t="shared" si="1396"/>
        <v>1.7372938092911077</v>
      </c>
      <c r="I948">
        <f t="shared" si="1396"/>
        <v>1.7372938092911077</v>
      </c>
      <c r="J948">
        <f t="shared" si="1396"/>
        <v>1.7375987804167967</v>
      </c>
      <c r="K948">
        <f t="shared" si="1396"/>
        <v>1.7375987804167967</v>
      </c>
      <c r="L948">
        <f t="shared" si="1396"/>
        <v>1.7375987804167967</v>
      </c>
      <c r="M948">
        <f t="shared" si="1396"/>
        <v>1.7375987804167967</v>
      </c>
      <c r="N948">
        <f t="shared" si="1396"/>
        <v>1.7375987804167967</v>
      </c>
      <c r="O948">
        <f t="shared" si="1396"/>
        <v>1.7375987804167967</v>
      </c>
      <c r="P948">
        <f t="shared" si="1396"/>
        <v>1.7375987804167967</v>
      </c>
      <c r="Q948">
        <f t="shared" si="1396"/>
        <v>1.7375987804167967</v>
      </c>
      <c r="R948">
        <f t="shared" si="1396"/>
        <v>1.7375987804167967</v>
      </c>
      <c r="S948">
        <f t="shared" si="1396"/>
        <v>1.7375987804167967</v>
      </c>
      <c r="T948">
        <f t="shared" si="1396"/>
        <v>1.7375987804167967</v>
      </c>
      <c r="U948">
        <f t="shared" si="1396"/>
        <v>1.6639987804167966</v>
      </c>
      <c r="V948">
        <f t="shared" si="1396"/>
        <v>1.6639987804167966</v>
      </c>
      <c r="W948">
        <f t="shared" si="1396"/>
        <v>1.7375987804167967</v>
      </c>
      <c r="X948">
        <f t="shared" si="1396"/>
        <v>1.7375987804167967</v>
      </c>
      <c r="Y948">
        <f t="shared" si="1396"/>
        <v>1.7375987804167967</v>
      </c>
      <c r="Z948">
        <f t="shared" si="1396"/>
        <v>1.7375987804167967</v>
      </c>
      <c r="AA948">
        <f t="shared" si="1396"/>
        <v>1.7375987804167967</v>
      </c>
      <c r="AB948">
        <f t="shared" si="1396"/>
        <v>1.7375987804167967</v>
      </c>
      <c r="AC948">
        <f t="shared" si="1396"/>
        <v>1.7375987804167967</v>
      </c>
      <c r="AD948">
        <f t="shared" si="1396"/>
        <v>1.7375987804167967</v>
      </c>
      <c r="AE948">
        <f t="shared" si="1396"/>
        <v>1.7375987804167967</v>
      </c>
      <c r="AF948">
        <f t="shared" si="1396"/>
        <v>1.7637685150334392</v>
      </c>
      <c r="AG948">
        <f t="shared" si="1396"/>
        <v>1.7565932620099842</v>
      </c>
      <c r="AH948">
        <f t="shared" ref="AH948:BH948" si="1397">AH84-0.06+0.01*AH782*(AH148-1)</f>
        <v>1.7375987804167967</v>
      </c>
      <c r="AI948">
        <f t="shared" si="1397"/>
        <v>1.7375987804167967</v>
      </c>
      <c r="AJ948">
        <f t="shared" si="1397"/>
        <v>1.7375987804167967</v>
      </c>
      <c r="AK948">
        <f t="shared" si="1397"/>
        <v>1.7375987804167967</v>
      </c>
      <c r="AL948">
        <f t="shared" si="1397"/>
        <v>1.7375987804167967</v>
      </c>
      <c r="AM948">
        <f t="shared" si="1397"/>
        <v>1.7511226747333728</v>
      </c>
      <c r="AN948">
        <f t="shared" si="1397"/>
        <v>1.7375987804167967</v>
      </c>
      <c r="AO948">
        <f t="shared" si="1397"/>
        <v>1.7473838278303173</v>
      </c>
      <c r="AP948">
        <f t="shared" si="1397"/>
        <v>1.6946867773548497</v>
      </c>
      <c r="AQ948">
        <f t="shared" si="1397"/>
        <v>1.7375987804167967</v>
      </c>
      <c r="AR948">
        <f t="shared" si="1397"/>
        <v>1.7375987804167967</v>
      </c>
      <c r="AS948">
        <f t="shared" si="1397"/>
        <v>1.7375987804167967</v>
      </c>
      <c r="AT948">
        <f t="shared" si="1397"/>
        <v>1.7375987804167967</v>
      </c>
      <c r="AU948">
        <f t="shared" si="1397"/>
        <v>1.7660905028065781</v>
      </c>
      <c r="AV948">
        <f t="shared" si="1397"/>
        <v>1.7698893991252156</v>
      </c>
      <c r="AW948">
        <f t="shared" si="1397"/>
        <v>1.7375987804167967</v>
      </c>
      <c r="AX948">
        <f t="shared" si="1397"/>
        <v>1.7375987804167967</v>
      </c>
      <c r="AY948">
        <f t="shared" si="1397"/>
        <v>1.7375987804167967</v>
      </c>
      <c r="AZ948">
        <f t="shared" si="1397"/>
        <v>1.7486294129302649</v>
      </c>
      <c r="BA948">
        <f t="shared" si="1397"/>
        <v>1.7493378630039866</v>
      </c>
      <c r="BB948">
        <f t="shared" si="1397"/>
        <v>1.7375987804167967</v>
      </c>
      <c r="BC948">
        <f t="shared" si="1397"/>
        <v>1.7375987804167967</v>
      </c>
      <c r="BD948">
        <f t="shared" si="1397"/>
        <v>1.7375987804167967</v>
      </c>
      <c r="BE948">
        <f t="shared" si="1397"/>
        <v>1.7375987804167967</v>
      </c>
      <c r="BF948">
        <f t="shared" si="1397"/>
        <v>1.7375987804167967</v>
      </c>
      <c r="BG948">
        <f t="shared" si="1397"/>
        <v>1.7375987804167967</v>
      </c>
      <c r="BH948">
        <f t="shared" si="1397"/>
        <v>1.7375987804167967</v>
      </c>
    </row>
    <row r="949" spans="1:60" x14ac:dyDescent="0.25">
      <c r="A949" t="s">
        <v>609</v>
      </c>
      <c r="B949">
        <f t="shared" ref="B949:AG949" si="1398">B947*B948*B931*(1+0.2*B945)</f>
        <v>3311.2315642351796</v>
      </c>
      <c r="C949">
        <f t="shared" si="1398"/>
        <v>3311.9774131007853</v>
      </c>
      <c r="D949">
        <f t="shared" si="1398"/>
        <v>3311.5729399305828</v>
      </c>
      <c r="E949">
        <f t="shared" si="1398"/>
        <v>3311.8426495955396</v>
      </c>
      <c r="F949">
        <f t="shared" si="1398"/>
        <v>3310.6233169573165</v>
      </c>
      <c r="G949">
        <f t="shared" si="1398"/>
        <v>3310.6233208623153</v>
      </c>
      <c r="H949">
        <f t="shared" si="1398"/>
        <v>3310.6209303612286</v>
      </c>
      <c r="I949">
        <f t="shared" si="1398"/>
        <v>3310.6215456284108</v>
      </c>
      <c r="J949">
        <f t="shared" si="1398"/>
        <v>3312.0775513561584</v>
      </c>
      <c r="K949">
        <f t="shared" si="1398"/>
        <v>3311.2315633667813</v>
      </c>
      <c r="L949">
        <f t="shared" si="1398"/>
        <v>3315.409259956974</v>
      </c>
      <c r="M949">
        <f t="shared" si="1398"/>
        <v>3311.231564388499</v>
      </c>
      <c r="N949">
        <f t="shared" si="1398"/>
        <v>3310.4908166534346</v>
      </c>
      <c r="O949">
        <f t="shared" si="1398"/>
        <v>3311.231564388499</v>
      </c>
      <c r="P949">
        <f t="shared" si="1398"/>
        <v>3311.9654073489014</v>
      </c>
      <c r="Q949">
        <f t="shared" si="1398"/>
        <v>3311.231564388499</v>
      </c>
      <c r="R949">
        <f t="shared" si="1398"/>
        <v>3310.8401951283126</v>
      </c>
      <c r="S949">
        <f t="shared" si="1398"/>
        <v>3310.4932105600601</v>
      </c>
      <c r="T949">
        <f t="shared" si="1398"/>
        <v>3311.231564388499</v>
      </c>
      <c r="U949">
        <f t="shared" si="1398"/>
        <v>3170.9691113977437</v>
      </c>
      <c r="V949">
        <f t="shared" si="1398"/>
        <v>3170.9691113977437</v>
      </c>
      <c r="W949">
        <f t="shared" si="1398"/>
        <v>3311.231564388499</v>
      </c>
      <c r="X949">
        <f t="shared" si="1398"/>
        <v>3311.231564388499</v>
      </c>
      <c r="Y949">
        <f t="shared" si="1398"/>
        <v>3311.231564388499</v>
      </c>
      <c r="Z949">
        <f t="shared" si="1398"/>
        <v>3312.2548843009358</v>
      </c>
      <c r="AA949">
        <f t="shared" si="1398"/>
        <v>3311.2738656672859</v>
      </c>
      <c r="AB949">
        <f t="shared" si="1398"/>
        <v>3311.5803101495117</v>
      </c>
      <c r="AC949">
        <f t="shared" si="1398"/>
        <v>3311.231564388499</v>
      </c>
      <c r="AD949">
        <f t="shared" si="1398"/>
        <v>3311.2314223799003</v>
      </c>
      <c r="AE949">
        <f t="shared" si="1398"/>
        <v>3437.7584444582894</v>
      </c>
      <c r="AF949">
        <f t="shared" si="1398"/>
        <v>3361.101564454631</v>
      </c>
      <c r="AG949">
        <f t="shared" si="1398"/>
        <v>3384.5382568438895</v>
      </c>
      <c r="AH949">
        <f t="shared" ref="AH949:BH949" si="1399">AH947*AH948*AH931*(1+0.2*AH945)</f>
        <v>3389.9035064081991</v>
      </c>
      <c r="AI949">
        <f t="shared" si="1399"/>
        <v>3311.23143720185</v>
      </c>
      <c r="AJ949">
        <f t="shared" si="1399"/>
        <v>3386.8399572641292</v>
      </c>
      <c r="AK949">
        <f t="shared" si="1399"/>
        <v>3311.2314355497856</v>
      </c>
      <c r="AL949">
        <f t="shared" si="1399"/>
        <v>3232.1827128642294</v>
      </c>
      <c r="AM949">
        <f t="shared" si="1399"/>
        <v>3378.2825897146868</v>
      </c>
      <c r="AN949">
        <f t="shared" si="1399"/>
        <v>3254.0614635967518</v>
      </c>
      <c r="AO949">
        <f t="shared" si="1399"/>
        <v>3359.6674445113831</v>
      </c>
      <c r="AP949">
        <f t="shared" si="1399"/>
        <v>3229.4570272180513</v>
      </c>
      <c r="AQ949">
        <f t="shared" si="1399"/>
        <v>3367.3261845793436</v>
      </c>
      <c r="AR949">
        <f t="shared" si="1399"/>
        <v>3311.525547594631</v>
      </c>
      <c r="AS949">
        <f t="shared" si="1399"/>
        <v>3311.2400968949032</v>
      </c>
      <c r="AT949">
        <f t="shared" si="1399"/>
        <v>3344.3708962784117</v>
      </c>
      <c r="AU949">
        <f t="shared" si="1399"/>
        <v>3421.4925637855672</v>
      </c>
      <c r="AV949">
        <f t="shared" si="1399"/>
        <v>3436.3304658955149</v>
      </c>
      <c r="AW949">
        <f t="shared" si="1399"/>
        <v>3377.6520205969323</v>
      </c>
      <c r="AX949">
        <f t="shared" si="1399"/>
        <v>3188.8687806963658</v>
      </c>
      <c r="AY949">
        <f t="shared" si="1399"/>
        <v>3450.2801822204692</v>
      </c>
      <c r="AZ949">
        <f t="shared" si="1399"/>
        <v>3440.6940230415171</v>
      </c>
      <c r="BA949">
        <f t="shared" si="1399"/>
        <v>3460.335340425956</v>
      </c>
      <c r="BB949">
        <f t="shared" si="1399"/>
        <v>3287.9815761168124</v>
      </c>
      <c r="BC949">
        <f t="shared" si="1399"/>
        <v>3317.4088577562156</v>
      </c>
      <c r="BD949">
        <f t="shared" si="1399"/>
        <v>3318.2692400755045</v>
      </c>
      <c r="BE949">
        <f t="shared" si="1399"/>
        <v>3311.231564388499</v>
      </c>
      <c r="BF949">
        <f t="shared" si="1399"/>
        <v>3311.231564388499</v>
      </c>
      <c r="BG949">
        <f t="shared" si="1399"/>
        <v>3456.2870825108103</v>
      </c>
      <c r="BH949">
        <f t="shared" si="1399"/>
        <v>3474.9752167474262</v>
      </c>
    </row>
    <row r="951" spans="1:60" x14ac:dyDescent="0.25">
      <c r="A951" t="s">
        <v>966</v>
      </c>
      <c r="B951">
        <f t="shared" ref="B951:AG951" si="1400">0.5*(1+0.1*DWSpec)*B47*(B49+B790/14)</f>
        <v>822.62664526831065</v>
      </c>
      <c r="C951">
        <f t="shared" si="1400"/>
        <v>822.72103058533446</v>
      </c>
      <c r="D951">
        <f t="shared" si="1400"/>
        <v>822.71244534412108</v>
      </c>
      <c r="E951">
        <f t="shared" si="1400"/>
        <v>822.62665352310307</v>
      </c>
      <c r="F951">
        <f t="shared" si="1400"/>
        <v>822.6198370879232</v>
      </c>
      <c r="G951">
        <f t="shared" si="1400"/>
        <v>822.619838069563</v>
      </c>
      <c r="H951">
        <f t="shared" si="1400"/>
        <v>822.61923714459328</v>
      </c>
      <c r="I951">
        <f t="shared" si="1400"/>
        <v>822.61939181066521</v>
      </c>
      <c r="J951">
        <f t="shared" si="1400"/>
        <v>822.63193865760229</v>
      </c>
      <c r="K951">
        <f t="shared" si="1400"/>
        <v>822.62664505005068</v>
      </c>
      <c r="L951">
        <f t="shared" si="1400"/>
        <v>822.62665150621467</v>
      </c>
      <c r="M951">
        <f t="shared" si="1400"/>
        <v>823.67664530684556</v>
      </c>
      <c r="N951">
        <f t="shared" si="1400"/>
        <v>822.44046857346746</v>
      </c>
      <c r="O951">
        <f t="shared" si="1400"/>
        <v>822.62664530684549</v>
      </c>
      <c r="P951">
        <f t="shared" si="1400"/>
        <v>822.81108662028169</v>
      </c>
      <c r="Q951">
        <f t="shared" si="1400"/>
        <v>822.62664530684549</v>
      </c>
      <c r="R951">
        <f t="shared" si="1400"/>
        <v>881.28030004028074</v>
      </c>
      <c r="S951">
        <f t="shared" si="1400"/>
        <v>939.93265171303142</v>
      </c>
      <c r="T951">
        <f t="shared" si="1400"/>
        <v>822.62664530684549</v>
      </c>
      <c r="U951">
        <f t="shared" si="1400"/>
        <v>822.62464788994316</v>
      </c>
      <c r="V951">
        <f t="shared" si="1400"/>
        <v>822.62464788994316</v>
      </c>
      <c r="W951">
        <f t="shared" si="1400"/>
        <v>822.62664530684549</v>
      </c>
      <c r="X951">
        <f t="shared" si="1400"/>
        <v>822.62664530684549</v>
      </c>
      <c r="Y951">
        <f t="shared" si="1400"/>
        <v>822.62664530684549</v>
      </c>
      <c r="Z951">
        <f t="shared" si="1400"/>
        <v>822.88384266227365</v>
      </c>
      <c r="AA951">
        <f t="shared" si="1400"/>
        <v>822.63727715022412</v>
      </c>
      <c r="AB951">
        <f t="shared" si="1400"/>
        <v>822.71429774706394</v>
      </c>
      <c r="AC951">
        <f t="shared" si="1400"/>
        <v>822.62664530684549</v>
      </c>
      <c r="AD951">
        <f t="shared" si="1400"/>
        <v>822.62660961494146</v>
      </c>
      <c r="AE951">
        <f t="shared" si="1400"/>
        <v>822.67606990992954</v>
      </c>
      <c r="AF951">
        <f t="shared" si="1400"/>
        <v>822.62664530684549</v>
      </c>
      <c r="AG951">
        <f t="shared" si="1400"/>
        <v>831.85290504810177</v>
      </c>
      <c r="AH951">
        <f t="shared" ref="AH951:BH951" si="1401">0.5*(1+0.1*DWSpec)*AH47*(AH49+AH790/14)</f>
        <v>842.39975358702975</v>
      </c>
      <c r="AI951">
        <f t="shared" si="1401"/>
        <v>822.62661334023414</v>
      </c>
      <c r="AJ951">
        <f t="shared" si="1401"/>
        <v>841.62977273499757</v>
      </c>
      <c r="AK951">
        <f t="shared" si="1401"/>
        <v>822.62661292501059</v>
      </c>
      <c r="AL951">
        <f t="shared" si="1401"/>
        <v>802.75880601768426</v>
      </c>
      <c r="AM951">
        <f t="shared" si="1401"/>
        <v>829.28498884650458</v>
      </c>
      <c r="AN951">
        <f t="shared" si="1401"/>
        <v>808.25772845639824</v>
      </c>
      <c r="AO951">
        <f t="shared" si="1401"/>
        <v>827.44640192770362</v>
      </c>
      <c r="AP951">
        <f t="shared" si="1401"/>
        <v>822.62668134182263</v>
      </c>
      <c r="AQ951">
        <f t="shared" si="1401"/>
        <v>822.62664530684549</v>
      </c>
      <c r="AR951">
        <f t="shared" si="1401"/>
        <v>822.70053393369471</v>
      </c>
      <c r="AS951">
        <f t="shared" si="1401"/>
        <v>822.62878983472535</v>
      </c>
      <c r="AT951">
        <f t="shared" si="1401"/>
        <v>830.955759613292</v>
      </c>
      <c r="AU951">
        <f t="shared" si="1401"/>
        <v>836.46603491872986</v>
      </c>
      <c r="AV951">
        <f t="shared" si="1401"/>
        <v>838.31128686698116</v>
      </c>
      <c r="AW951">
        <f t="shared" si="1401"/>
        <v>839.32051149232404</v>
      </c>
      <c r="AX951">
        <f t="shared" si="1401"/>
        <v>791.8724461693248</v>
      </c>
      <c r="AY951">
        <f t="shared" si="1401"/>
        <v>857.57459887221</v>
      </c>
      <c r="AZ951">
        <f t="shared" si="1401"/>
        <v>837.72632228689872</v>
      </c>
      <c r="BA951">
        <f t="shared" si="1401"/>
        <v>840.24293511690757</v>
      </c>
      <c r="BB951">
        <f t="shared" si="1401"/>
        <v>816.78308121262296</v>
      </c>
      <c r="BC951">
        <f t="shared" si="1401"/>
        <v>824.17922285231589</v>
      </c>
      <c r="BD951">
        <f t="shared" si="1401"/>
        <v>824.39546808949819</v>
      </c>
      <c r="BE951">
        <f t="shared" si="1401"/>
        <v>822.62664530684549</v>
      </c>
      <c r="BF951">
        <f t="shared" si="1401"/>
        <v>822.62664530684549</v>
      </c>
      <c r="BG951">
        <f t="shared" si="1401"/>
        <v>859.08435046623367</v>
      </c>
      <c r="BH951">
        <f t="shared" si="1401"/>
        <v>863.7813554254185</v>
      </c>
    </row>
    <row r="952" spans="1:60" x14ac:dyDescent="0.25">
      <c r="A952" t="s">
        <v>967</v>
      </c>
      <c r="B952">
        <f t="shared" ref="B952:AG952" si="1402">B85-0.06+0.01*B783*(B148-1)</f>
        <v>1.7375987804167967</v>
      </c>
      <c r="C952">
        <f t="shared" si="1402"/>
        <v>1.7377930844167966</v>
      </c>
      <c r="D952">
        <f t="shared" si="1402"/>
        <v>1.7375987804167967</v>
      </c>
      <c r="E952">
        <f t="shared" si="1402"/>
        <v>1.7379194357611061</v>
      </c>
      <c r="F952">
        <f t="shared" si="1402"/>
        <v>1.7372938092911077</v>
      </c>
      <c r="G952">
        <f t="shared" si="1402"/>
        <v>1.7372938092911077</v>
      </c>
      <c r="H952">
        <f t="shared" si="1402"/>
        <v>1.7372938092911077</v>
      </c>
      <c r="I952">
        <f t="shared" si="1402"/>
        <v>1.7372938092911077</v>
      </c>
      <c r="J952">
        <f t="shared" si="1402"/>
        <v>1.7375987804167967</v>
      </c>
      <c r="K952">
        <f t="shared" si="1402"/>
        <v>1.7375987804167967</v>
      </c>
      <c r="L952">
        <f t="shared" si="1402"/>
        <v>1.7375987804167967</v>
      </c>
      <c r="M952">
        <f t="shared" si="1402"/>
        <v>1.7375987804167967</v>
      </c>
      <c r="N952">
        <f t="shared" si="1402"/>
        <v>1.7375987804167967</v>
      </c>
      <c r="O952">
        <f t="shared" si="1402"/>
        <v>1.7375987804167967</v>
      </c>
      <c r="P952">
        <f t="shared" si="1402"/>
        <v>1.7375987804167967</v>
      </c>
      <c r="Q952">
        <f t="shared" si="1402"/>
        <v>1.7375987804167967</v>
      </c>
      <c r="R952">
        <f t="shared" si="1402"/>
        <v>1.7375987804167967</v>
      </c>
      <c r="S952">
        <f t="shared" si="1402"/>
        <v>1.7375987804167967</v>
      </c>
      <c r="T952">
        <f t="shared" si="1402"/>
        <v>1.7375987804167967</v>
      </c>
      <c r="U952">
        <f t="shared" si="1402"/>
        <v>1.7375987804167967</v>
      </c>
      <c r="V952">
        <f t="shared" si="1402"/>
        <v>1.7375987804167967</v>
      </c>
      <c r="W952">
        <f t="shared" si="1402"/>
        <v>1.7375987804167967</v>
      </c>
      <c r="X952">
        <f t="shared" si="1402"/>
        <v>1.6639987804167966</v>
      </c>
      <c r="Y952">
        <f t="shared" si="1402"/>
        <v>1.6639987804167966</v>
      </c>
      <c r="Z952">
        <f t="shared" si="1402"/>
        <v>1.7375987804167967</v>
      </c>
      <c r="AA952">
        <f t="shared" si="1402"/>
        <v>1.7375987804167967</v>
      </c>
      <c r="AB952">
        <f t="shared" si="1402"/>
        <v>1.7375987804167967</v>
      </c>
      <c r="AC952">
        <f t="shared" si="1402"/>
        <v>1.7375987804167967</v>
      </c>
      <c r="AD952">
        <f t="shared" si="1402"/>
        <v>1.7375987804167967</v>
      </c>
      <c r="AE952">
        <f t="shared" si="1402"/>
        <v>1.7375987804167967</v>
      </c>
      <c r="AF952">
        <f t="shared" si="1402"/>
        <v>1.7637685150334392</v>
      </c>
      <c r="AG952">
        <f t="shared" si="1402"/>
        <v>1.7565932620099842</v>
      </c>
      <c r="AH952">
        <f t="shared" ref="AH952:BH952" si="1403">AH85-0.06+0.01*AH783*(AH148-1)</f>
        <v>1.7375987804167967</v>
      </c>
      <c r="AI952">
        <f t="shared" si="1403"/>
        <v>1.7375987804167967</v>
      </c>
      <c r="AJ952">
        <f t="shared" si="1403"/>
        <v>1.7375987804167967</v>
      </c>
      <c r="AK952">
        <f t="shared" si="1403"/>
        <v>1.7375987804167967</v>
      </c>
      <c r="AL952">
        <f t="shared" si="1403"/>
        <v>1.7375987804167967</v>
      </c>
      <c r="AM952">
        <f t="shared" si="1403"/>
        <v>1.7511226747333728</v>
      </c>
      <c r="AN952">
        <f t="shared" si="1403"/>
        <v>1.7375987804167967</v>
      </c>
      <c r="AO952">
        <f t="shared" si="1403"/>
        <v>1.7473838278303173</v>
      </c>
      <c r="AP952">
        <f t="shared" si="1403"/>
        <v>1.6946867773548497</v>
      </c>
      <c r="AQ952">
        <f t="shared" si="1403"/>
        <v>1.7375987804167967</v>
      </c>
      <c r="AR952">
        <f t="shared" si="1403"/>
        <v>1.7375987804167967</v>
      </c>
      <c r="AS952">
        <f t="shared" si="1403"/>
        <v>1.7375987804167967</v>
      </c>
      <c r="AT952">
        <f t="shared" si="1403"/>
        <v>1.7375987804167967</v>
      </c>
      <c r="AU952">
        <f t="shared" si="1403"/>
        <v>1.7660905028065781</v>
      </c>
      <c r="AV952">
        <f t="shared" si="1403"/>
        <v>1.7698893991252156</v>
      </c>
      <c r="AW952">
        <f t="shared" si="1403"/>
        <v>1.7375987804167967</v>
      </c>
      <c r="AX952">
        <f t="shared" si="1403"/>
        <v>1.7375987804167967</v>
      </c>
      <c r="AY952">
        <f t="shared" si="1403"/>
        <v>1.7375987804167967</v>
      </c>
      <c r="AZ952">
        <f t="shared" si="1403"/>
        <v>1.7486294129302649</v>
      </c>
      <c r="BA952">
        <f t="shared" si="1403"/>
        <v>1.7493378630039866</v>
      </c>
      <c r="BB952">
        <f t="shared" si="1403"/>
        <v>1.7375987804167967</v>
      </c>
      <c r="BC952">
        <f t="shared" si="1403"/>
        <v>1.7375987804167967</v>
      </c>
      <c r="BD952">
        <f t="shared" si="1403"/>
        <v>1.7375987804167967</v>
      </c>
      <c r="BE952">
        <f t="shared" si="1403"/>
        <v>1.7375987804167967</v>
      </c>
      <c r="BF952">
        <f t="shared" si="1403"/>
        <v>1.7375987804167967</v>
      </c>
      <c r="BG952">
        <f t="shared" si="1403"/>
        <v>1.7375987804167967</v>
      </c>
      <c r="BH952">
        <f t="shared" si="1403"/>
        <v>1.7375987804167967</v>
      </c>
    </row>
    <row r="953" spans="1:60" x14ac:dyDescent="0.25">
      <c r="A953" t="s">
        <v>610</v>
      </c>
      <c r="B953">
        <f t="shared" ref="B953:AG953" si="1404">B952*B951*B932*(1+0.2*B945)</f>
        <v>2454.7595713087348</v>
      </c>
      <c r="C953">
        <f t="shared" si="1404"/>
        <v>2455.3157526439668</v>
      </c>
      <c r="D953">
        <f t="shared" si="1404"/>
        <v>2455.0156030802882</v>
      </c>
      <c r="E953">
        <f t="shared" si="1404"/>
        <v>2455.212595674363</v>
      </c>
      <c r="F953">
        <f t="shared" si="1404"/>
        <v>2454.3084167720399</v>
      </c>
      <c r="G953">
        <f t="shared" si="1404"/>
        <v>2454.3084197007888</v>
      </c>
      <c r="H953">
        <f t="shared" si="1404"/>
        <v>2454.3066268249731</v>
      </c>
      <c r="I953">
        <f t="shared" si="1404"/>
        <v>2454.3070882753605</v>
      </c>
      <c r="J953">
        <f t="shared" si="1404"/>
        <v>2455.3869206157392</v>
      </c>
      <c r="K953">
        <f t="shared" si="1404"/>
        <v>2454.7595706574357</v>
      </c>
      <c r="L953">
        <f t="shared" si="1404"/>
        <v>2454.7595899229564</v>
      </c>
      <c r="M953">
        <f t="shared" si="1404"/>
        <v>2457.8928246008491</v>
      </c>
      <c r="N953">
        <f t="shared" si="1404"/>
        <v>2454.2040106224263</v>
      </c>
      <c r="O953">
        <f t="shared" si="1404"/>
        <v>2454.7595714237245</v>
      </c>
      <c r="P953">
        <f t="shared" si="1404"/>
        <v>2455.3099536440268</v>
      </c>
      <c r="Q953">
        <f t="shared" si="1404"/>
        <v>2454.7595714237245</v>
      </c>
      <c r="R953">
        <f t="shared" si="1404"/>
        <v>2454.4660444785845</v>
      </c>
      <c r="S953">
        <f t="shared" si="1404"/>
        <v>2454.2058060523959</v>
      </c>
      <c r="T953">
        <f t="shared" si="1404"/>
        <v>2454.7595714237245</v>
      </c>
      <c r="U953">
        <f t="shared" si="1404"/>
        <v>2454.7536110305291</v>
      </c>
      <c r="V953">
        <f t="shared" si="1404"/>
        <v>2454.7536110305291</v>
      </c>
      <c r="W953">
        <f t="shared" si="1404"/>
        <v>2454.7595714237245</v>
      </c>
      <c r="X953">
        <f t="shared" si="1404"/>
        <v>2350.78257368812</v>
      </c>
      <c r="Y953">
        <f t="shared" si="1404"/>
        <v>2350.78257368812</v>
      </c>
      <c r="Z953">
        <f t="shared" si="1404"/>
        <v>2455.5270613580519</v>
      </c>
      <c r="AA953">
        <f t="shared" si="1404"/>
        <v>2454.7912973828147</v>
      </c>
      <c r="AB953">
        <f t="shared" si="1404"/>
        <v>2455.0211307444838</v>
      </c>
      <c r="AC953">
        <f t="shared" si="1404"/>
        <v>2454.7595714237245</v>
      </c>
      <c r="AD953">
        <f t="shared" si="1404"/>
        <v>2454.7594649172752</v>
      </c>
      <c r="AE953">
        <f t="shared" si="1404"/>
        <v>2548.5612025127748</v>
      </c>
      <c r="AF953">
        <f t="shared" si="1404"/>
        <v>2491.7303654043767</v>
      </c>
      <c r="AG953">
        <f t="shared" si="1404"/>
        <v>2509.4262504467501</v>
      </c>
      <c r="AH953">
        <f t="shared" ref="AH953:BH953" si="1405">AH952*AH951*AH932*(1+0.2*AH945)</f>
        <v>2513.7635279384995</v>
      </c>
      <c r="AI953">
        <f t="shared" si="1405"/>
        <v>2454.7594760337374</v>
      </c>
      <c r="AJ953">
        <f t="shared" si="1405"/>
        <v>2511.4658660804466</v>
      </c>
      <c r="AK953">
        <f t="shared" si="1405"/>
        <v>2454.7594747946896</v>
      </c>
      <c r="AL953">
        <f t="shared" si="1405"/>
        <v>2395.4729327805221</v>
      </c>
      <c r="AM953">
        <f t="shared" si="1405"/>
        <v>2504.6995208467483</v>
      </c>
      <c r="AN953">
        <f t="shared" si="1405"/>
        <v>2411.8819958299141</v>
      </c>
      <c r="AO953">
        <f t="shared" si="1405"/>
        <v>2490.8346526243104</v>
      </c>
      <c r="AP953">
        <f t="shared" si="1405"/>
        <v>2394.1365615537425</v>
      </c>
      <c r="AQ953">
        <f t="shared" si="1405"/>
        <v>2496.3449462733042</v>
      </c>
      <c r="AR953">
        <f t="shared" si="1405"/>
        <v>2454.9800588283233</v>
      </c>
      <c r="AS953">
        <f t="shared" si="1405"/>
        <v>2454.7659708035276</v>
      </c>
      <c r="AT953">
        <f t="shared" si="1405"/>
        <v>2479.6140703411593</v>
      </c>
      <c r="AU953">
        <f t="shared" si="1405"/>
        <v>2536.9853104937506</v>
      </c>
      <c r="AV953">
        <f t="shared" si="1405"/>
        <v>2548.0510690125079</v>
      </c>
      <c r="AW953">
        <f t="shared" si="1405"/>
        <v>2504.5749135800497</v>
      </c>
      <c r="AX953">
        <f t="shared" si="1405"/>
        <v>2362.9874836546246</v>
      </c>
      <c r="AY953">
        <f t="shared" si="1405"/>
        <v>2559.0460347977028</v>
      </c>
      <c r="AZ953">
        <f t="shared" si="1405"/>
        <v>2551.2664800123857</v>
      </c>
      <c r="BA953">
        <f t="shared" si="1405"/>
        <v>2565.9175933791753</v>
      </c>
      <c r="BB953">
        <f t="shared" si="1405"/>
        <v>2437.3220802199598</v>
      </c>
      <c r="BC953">
        <f t="shared" si="1405"/>
        <v>2459.3925414495125</v>
      </c>
      <c r="BD953">
        <f t="shared" si="1405"/>
        <v>2460.0378281889789</v>
      </c>
      <c r="BE953">
        <f t="shared" si="1405"/>
        <v>2454.7595714237245</v>
      </c>
      <c r="BF953">
        <f t="shared" si="1405"/>
        <v>2454.7595714237245</v>
      </c>
      <c r="BG953">
        <f t="shared" si="1405"/>
        <v>2563.5512100154574</v>
      </c>
      <c r="BH953">
        <f t="shared" si="1405"/>
        <v>2577.5673106929203</v>
      </c>
    </row>
    <row r="955" spans="1:60" x14ac:dyDescent="0.25">
      <c r="A955" t="s">
        <v>968</v>
      </c>
      <c r="B955">
        <f t="shared" ref="B955:AG955" si="1406">B947/2</f>
        <v>1030.3829893798134</v>
      </c>
      <c r="C955">
        <f t="shared" si="1406"/>
        <v>1030.4998473913668</v>
      </c>
      <c r="D955">
        <f t="shared" si="1406"/>
        <v>1030.4892180451025</v>
      </c>
      <c r="E955">
        <f t="shared" si="1406"/>
        <v>1030.3829996000327</v>
      </c>
      <c r="F955">
        <f t="shared" si="1406"/>
        <v>1030.3745602040956</v>
      </c>
      <c r="G955">
        <f t="shared" si="1406"/>
        <v>1030.3745614194593</v>
      </c>
      <c r="H955">
        <f t="shared" si="1406"/>
        <v>1030.3738174171158</v>
      </c>
      <c r="I955">
        <f t="shared" si="1406"/>
        <v>1030.3740089084429</v>
      </c>
      <c r="J955">
        <f t="shared" si="1406"/>
        <v>1030.3895430998889</v>
      </c>
      <c r="K955">
        <f t="shared" si="1406"/>
        <v>1030.3829891095868</v>
      </c>
      <c r="L955">
        <f t="shared" si="1406"/>
        <v>1031.6829971029326</v>
      </c>
      <c r="M955">
        <f t="shared" si="1406"/>
        <v>1030.3829894275232</v>
      </c>
      <c r="N955">
        <f t="shared" si="1406"/>
        <v>990.53123548123438</v>
      </c>
      <c r="O955">
        <f t="shared" si="1406"/>
        <v>1030.3829894275232</v>
      </c>
      <c r="P955">
        <f t="shared" si="1406"/>
        <v>1070.2502432370657</v>
      </c>
      <c r="Q955">
        <f t="shared" si="1406"/>
        <v>1030.3829894275232</v>
      </c>
      <c r="R955">
        <f t="shared" si="1406"/>
        <v>1030.2612038560706</v>
      </c>
      <c r="S955">
        <f t="shared" si="1406"/>
        <v>1030.1532298319744</v>
      </c>
      <c r="T955">
        <f t="shared" si="1406"/>
        <v>1030.3829894275232</v>
      </c>
      <c r="U955">
        <f t="shared" si="1406"/>
        <v>1030.3805164351679</v>
      </c>
      <c r="V955">
        <f t="shared" si="1406"/>
        <v>1030.3805164351679</v>
      </c>
      <c r="W955">
        <f t="shared" si="1406"/>
        <v>1030.3829894275232</v>
      </c>
      <c r="X955">
        <f t="shared" si="1406"/>
        <v>1030.3829894275232</v>
      </c>
      <c r="Y955">
        <f t="shared" si="1406"/>
        <v>1030.3829894275232</v>
      </c>
      <c r="Z955">
        <f t="shared" si="1406"/>
        <v>1030.7014242485295</v>
      </c>
      <c r="AA955">
        <f t="shared" si="1406"/>
        <v>1030.3961526621824</v>
      </c>
      <c r="AB955">
        <f t="shared" si="1406"/>
        <v>1030.4915114963651</v>
      </c>
      <c r="AC955">
        <f t="shared" si="1406"/>
        <v>1030.3829894275232</v>
      </c>
      <c r="AD955">
        <f t="shared" si="1406"/>
        <v>1030.3829452375469</v>
      </c>
      <c r="AE955">
        <f t="shared" si="1406"/>
        <v>1030.4441817932463</v>
      </c>
      <c r="AF955">
        <f t="shared" si="1406"/>
        <v>1030.3829894275232</v>
      </c>
      <c r="AG955">
        <f t="shared" si="1406"/>
        <v>1041.8059776786024</v>
      </c>
      <c r="AH955">
        <f t="shared" ref="AH955:BH955" si="1407">AH947/2</f>
        <v>1054.8639806315609</v>
      </c>
      <c r="AI955">
        <f t="shared" si="1407"/>
        <v>1030.3829498498139</v>
      </c>
      <c r="AJ955">
        <f t="shared" si="1407"/>
        <v>1053.9106710052354</v>
      </c>
      <c r="AK955">
        <f t="shared" si="1407"/>
        <v>1030.3829493357277</v>
      </c>
      <c r="AL955">
        <f t="shared" si="1407"/>
        <v>1005.7847122123712</v>
      </c>
      <c r="AM955">
        <f t="shared" si="1407"/>
        <v>1038.6266528575773</v>
      </c>
      <c r="AN955">
        <f t="shared" si="1407"/>
        <v>1012.5929018983981</v>
      </c>
      <c r="AO955">
        <f t="shared" si="1407"/>
        <v>1036.3503071485857</v>
      </c>
      <c r="AP955">
        <f t="shared" si="1407"/>
        <v>1030.3830340422567</v>
      </c>
      <c r="AQ955">
        <f t="shared" si="1407"/>
        <v>1030.3829894275232</v>
      </c>
      <c r="AR955">
        <f t="shared" si="1407"/>
        <v>1030.4744705845746</v>
      </c>
      <c r="AS955">
        <f t="shared" si="1407"/>
        <v>1030.3856445572792</v>
      </c>
      <c r="AT955">
        <f t="shared" si="1407"/>
        <v>1040.6952261878855</v>
      </c>
      <c r="AU955">
        <f t="shared" si="1407"/>
        <v>1047.5174718041419</v>
      </c>
      <c r="AV955">
        <f t="shared" si="1407"/>
        <v>1049.8020694543577</v>
      </c>
      <c r="AW955">
        <f t="shared" si="1407"/>
        <v>1051.0515856571633</v>
      </c>
      <c r="AX955">
        <f t="shared" si="1407"/>
        <v>992.30636192392615</v>
      </c>
      <c r="AY955">
        <f t="shared" si="1407"/>
        <v>1073.6518843179745</v>
      </c>
      <c r="AZ955">
        <f t="shared" si="1407"/>
        <v>1049.0778275933033</v>
      </c>
      <c r="BA955">
        <f t="shared" si="1407"/>
        <v>1052.1936339542667</v>
      </c>
      <c r="BB955">
        <f t="shared" si="1407"/>
        <v>1023.148100548962</v>
      </c>
      <c r="BC955">
        <f t="shared" si="1407"/>
        <v>1032.3052282933436</v>
      </c>
      <c r="BD955">
        <f t="shared" si="1407"/>
        <v>1032.5729604917599</v>
      </c>
      <c r="BE955">
        <f t="shared" si="1407"/>
        <v>1030.3829894275232</v>
      </c>
      <c r="BF955">
        <f t="shared" si="1407"/>
        <v>1030.3829894275232</v>
      </c>
      <c r="BG955">
        <f t="shared" si="1407"/>
        <v>1075.5211005772419</v>
      </c>
      <c r="BH955">
        <f t="shared" si="1407"/>
        <v>1081.3364400505184</v>
      </c>
    </row>
    <row r="956" spans="1:60" x14ac:dyDescent="0.25">
      <c r="A956" t="s">
        <v>969</v>
      </c>
      <c r="B956">
        <f t="shared" ref="B956:AG956" si="1408">1+0.01*B784*(B148-1)</f>
        <v>1.8773120625998057</v>
      </c>
      <c r="C956">
        <f t="shared" si="1408"/>
        <v>1.8775063665998055</v>
      </c>
      <c r="D956">
        <f t="shared" si="1408"/>
        <v>1.8773120625998057</v>
      </c>
      <c r="E956">
        <f t="shared" si="1408"/>
        <v>1.877632717944115</v>
      </c>
      <c r="F956">
        <f t="shared" si="1408"/>
        <v>1.8773120625998057</v>
      </c>
      <c r="G956">
        <f t="shared" si="1408"/>
        <v>1.8773120625998057</v>
      </c>
      <c r="H956">
        <f t="shared" si="1408"/>
        <v>1.8773120625998057</v>
      </c>
      <c r="I956">
        <f t="shared" si="1408"/>
        <v>1.8773120625998057</v>
      </c>
      <c r="J956">
        <f t="shared" si="1408"/>
        <v>1.8773120625998057</v>
      </c>
      <c r="K956">
        <f t="shared" si="1408"/>
        <v>1.8773120625998057</v>
      </c>
      <c r="L956">
        <f t="shared" si="1408"/>
        <v>1.8773120625998057</v>
      </c>
      <c r="M956">
        <f t="shared" si="1408"/>
        <v>1.8773120625998057</v>
      </c>
      <c r="N956">
        <f t="shared" si="1408"/>
        <v>1.8773120625998057</v>
      </c>
      <c r="O956">
        <f t="shared" si="1408"/>
        <v>1.8773120625998057</v>
      </c>
      <c r="P956">
        <f t="shared" si="1408"/>
        <v>1.8773120625998057</v>
      </c>
      <c r="Q956">
        <f t="shared" si="1408"/>
        <v>1.8773120625998057</v>
      </c>
      <c r="R956">
        <f t="shared" si="1408"/>
        <v>1.8773120625998057</v>
      </c>
      <c r="S956">
        <f t="shared" si="1408"/>
        <v>1.8773120625998057</v>
      </c>
      <c r="T956">
        <f t="shared" si="1408"/>
        <v>1.8773120625998057</v>
      </c>
      <c r="U956">
        <f t="shared" si="1408"/>
        <v>1.8037120625998055</v>
      </c>
      <c r="V956">
        <f t="shared" si="1408"/>
        <v>1.8037120625998055</v>
      </c>
      <c r="W956">
        <f t="shared" si="1408"/>
        <v>1.8773120625998057</v>
      </c>
      <c r="X956">
        <f t="shared" si="1408"/>
        <v>1.8773120625998057</v>
      </c>
      <c r="Y956">
        <f t="shared" si="1408"/>
        <v>1.8773120625998057</v>
      </c>
      <c r="Z956">
        <f t="shared" si="1408"/>
        <v>1.8773120625998057</v>
      </c>
      <c r="AA956">
        <f t="shared" si="1408"/>
        <v>1.8773120625998057</v>
      </c>
      <c r="AB956">
        <f t="shared" si="1408"/>
        <v>1.8773120625998057</v>
      </c>
      <c r="AC956">
        <f t="shared" si="1408"/>
        <v>1.8773120625998057</v>
      </c>
      <c r="AD956">
        <f t="shared" si="1408"/>
        <v>1.8773120625998057</v>
      </c>
      <c r="AE956">
        <f t="shared" si="1408"/>
        <v>1.8773120625998057</v>
      </c>
      <c r="AF956">
        <f t="shared" si="1408"/>
        <v>1.9187046419497042</v>
      </c>
      <c r="AG956">
        <f t="shared" si="1408"/>
        <v>1.8963065441929934</v>
      </c>
      <c r="AH956">
        <f t="shared" ref="AH956:BH956" si="1409">1+0.01*AH784*(AH148-1)</f>
        <v>1.8773120625998057</v>
      </c>
      <c r="AI956">
        <f t="shared" si="1409"/>
        <v>1.8773120625998057</v>
      </c>
      <c r="AJ956">
        <f t="shared" si="1409"/>
        <v>1.8773120625998057</v>
      </c>
      <c r="AK956">
        <f t="shared" si="1409"/>
        <v>1.8773120625998057</v>
      </c>
      <c r="AL956">
        <f t="shared" si="1409"/>
        <v>1.8773120625998057</v>
      </c>
      <c r="AM956">
        <f t="shared" si="1409"/>
        <v>1.8908359569163817</v>
      </c>
      <c r="AN956">
        <f t="shared" si="1409"/>
        <v>1.8773120625998057</v>
      </c>
      <c r="AO956">
        <f t="shared" si="1409"/>
        <v>1.8870971100133263</v>
      </c>
      <c r="AP956">
        <f t="shared" si="1409"/>
        <v>1.8344000595378587</v>
      </c>
      <c r="AQ956">
        <f t="shared" si="1409"/>
        <v>1.8773120625998057</v>
      </c>
      <c r="AR956">
        <f t="shared" si="1409"/>
        <v>1.8773120625998057</v>
      </c>
      <c r="AS956">
        <f t="shared" si="1409"/>
        <v>1.8773120625998057</v>
      </c>
      <c r="AT956">
        <f t="shared" si="1409"/>
        <v>1.8773120625998057</v>
      </c>
      <c r="AU956">
        <f t="shared" si="1409"/>
        <v>1.905803784989587</v>
      </c>
      <c r="AV956">
        <f t="shared" si="1409"/>
        <v>1.9096026813082243</v>
      </c>
      <c r="AW956">
        <f t="shared" si="1409"/>
        <v>1.8773120625998057</v>
      </c>
      <c r="AX956">
        <f t="shared" si="1409"/>
        <v>1.8773120625998057</v>
      </c>
      <c r="AY956">
        <f t="shared" si="1409"/>
        <v>1.8773120625998057</v>
      </c>
      <c r="AZ956">
        <f t="shared" si="1409"/>
        <v>1.8883426951132738</v>
      </c>
      <c r="BA956">
        <f t="shared" si="1409"/>
        <v>1.8901811338655186</v>
      </c>
      <c r="BB956">
        <f t="shared" si="1409"/>
        <v>1.8773120625998057</v>
      </c>
      <c r="BC956">
        <f t="shared" si="1409"/>
        <v>1.8773120625998057</v>
      </c>
      <c r="BD956">
        <f t="shared" si="1409"/>
        <v>1.8773120625998057</v>
      </c>
      <c r="BE956">
        <f t="shared" si="1409"/>
        <v>1.8773120625998057</v>
      </c>
      <c r="BF956">
        <f t="shared" si="1409"/>
        <v>1.8773120625998057</v>
      </c>
      <c r="BG956">
        <f t="shared" si="1409"/>
        <v>1.8773120625998057</v>
      </c>
      <c r="BH956">
        <f t="shared" si="1409"/>
        <v>1.8773120625998057</v>
      </c>
    </row>
    <row r="957" spans="1:60" x14ac:dyDescent="0.25">
      <c r="A957" t="s">
        <v>970</v>
      </c>
      <c r="B957">
        <f t="shared" ref="B957:AG957" si="1410">B933*B956*B955</f>
        <v>0</v>
      </c>
      <c r="C957">
        <f t="shared" si="1410"/>
        <v>0</v>
      </c>
      <c r="D957">
        <f t="shared" si="1410"/>
        <v>0</v>
      </c>
      <c r="E957">
        <f t="shared" si="1410"/>
        <v>0</v>
      </c>
      <c r="F957">
        <f t="shared" si="1410"/>
        <v>0</v>
      </c>
      <c r="G957">
        <f t="shared" si="1410"/>
        <v>0</v>
      </c>
      <c r="H957">
        <f t="shared" si="1410"/>
        <v>0</v>
      </c>
      <c r="I957">
        <f t="shared" si="1410"/>
        <v>0</v>
      </c>
      <c r="J957">
        <f t="shared" si="1410"/>
        <v>0</v>
      </c>
      <c r="K957">
        <f t="shared" si="1410"/>
        <v>0</v>
      </c>
      <c r="L957">
        <f t="shared" si="1410"/>
        <v>0</v>
      </c>
      <c r="M957">
        <f t="shared" si="1410"/>
        <v>0</v>
      </c>
      <c r="N957">
        <f t="shared" si="1410"/>
        <v>0</v>
      </c>
      <c r="O957">
        <f t="shared" si="1410"/>
        <v>0</v>
      </c>
      <c r="P957">
        <f t="shared" si="1410"/>
        <v>0</v>
      </c>
      <c r="Q957">
        <f t="shared" si="1410"/>
        <v>0</v>
      </c>
      <c r="R957">
        <f t="shared" si="1410"/>
        <v>0</v>
      </c>
      <c r="S957">
        <f t="shared" si="1410"/>
        <v>0</v>
      </c>
      <c r="T957">
        <f t="shared" si="1410"/>
        <v>0</v>
      </c>
      <c r="U957">
        <f t="shared" si="1410"/>
        <v>0</v>
      </c>
      <c r="V957">
        <f t="shared" si="1410"/>
        <v>0</v>
      </c>
      <c r="W957">
        <f t="shared" si="1410"/>
        <v>0</v>
      </c>
      <c r="X957">
        <f t="shared" si="1410"/>
        <v>0</v>
      </c>
      <c r="Y957">
        <f t="shared" si="1410"/>
        <v>0</v>
      </c>
      <c r="Z957">
        <f t="shared" si="1410"/>
        <v>0</v>
      </c>
      <c r="AA957">
        <f t="shared" si="1410"/>
        <v>0</v>
      </c>
      <c r="AB957">
        <f t="shared" si="1410"/>
        <v>0</v>
      </c>
      <c r="AC957">
        <f t="shared" si="1410"/>
        <v>0</v>
      </c>
      <c r="AD957">
        <f t="shared" si="1410"/>
        <v>0</v>
      </c>
      <c r="AE957">
        <f t="shared" si="1410"/>
        <v>0</v>
      </c>
      <c r="AF957">
        <f t="shared" si="1410"/>
        <v>0</v>
      </c>
      <c r="AG957">
        <f t="shared" si="1410"/>
        <v>0</v>
      </c>
      <c r="AH957">
        <f t="shared" ref="AH957:BH957" si="1411">AH933*AH956*AH955</f>
        <v>0</v>
      </c>
      <c r="AI957">
        <f t="shared" si="1411"/>
        <v>0</v>
      </c>
      <c r="AJ957">
        <f t="shared" si="1411"/>
        <v>0</v>
      </c>
      <c r="AK957">
        <f t="shared" si="1411"/>
        <v>0</v>
      </c>
      <c r="AL957">
        <f t="shared" si="1411"/>
        <v>0</v>
      </c>
      <c r="AM957">
        <f t="shared" si="1411"/>
        <v>0</v>
      </c>
      <c r="AN957">
        <f t="shared" si="1411"/>
        <v>0</v>
      </c>
      <c r="AO957">
        <f t="shared" si="1411"/>
        <v>0</v>
      </c>
      <c r="AP957">
        <f t="shared" si="1411"/>
        <v>0</v>
      </c>
      <c r="AQ957">
        <f t="shared" si="1411"/>
        <v>0</v>
      </c>
      <c r="AR957">
        <f t="shared" si="1411"/>
        <v>0</v>
      </c>
      <c r="AS957">
        <f t="shared" si="1411"/>
        <v>0</v>
      </c>
      <c r="AT957">
        <f t="shared" si="1411"/>
        <v>0</v>
      </c>
      <c r="AU957">
        <f t="shared" si="1411"/>
        <v>0</v>
      </c>
      <c r="AV957">
        <f t="shared" si="1411"/>
        <v>0</v>
      </c>
      <c r="AW957">
        <f t="shared" si="1411"/>
        <v>0</v>
      </c>
      <c r="AX957">
        <f t="shared" si="1411"/>
        <v>0</v>
      </c>
      <c r="AY957">
        <f t="shared" si="1411"/>
        <v>0</v>
      </c>
      <c r="AZ957">
        <f t="shared" si="1411"/>
        <v>0</v>
      </c>
      <c r="BA957">
        <f t="shared" si="1411"/>
        <v>0</v>
      </c>
      <c r="BB957">
        <f t="shared" si="1411"/>
        <v>0</v>
      </c>
      <c r="BC957">
        <f t="shared" si="1411"/>
        <v>162.77375419500166</v>
      </c>
      <c r="BD957">
        <f t="shared" si="1411"/>
        <v>186.22158969041999</v>
      </c>
      <c r="BE957">
        <f t="shared" si="1411"/>
        <v>0</v>
      </c>
      <c r="BF957">
        <f t="shared" si="1411"/>
        <v>0</v>
      </c>
      <c r="BG957">
        <f t="shared" si="1411"/>
        <v>0</v>
      </c>
      <c r="BH957">
        <f t="shared" si="1411"/>
        <v>0</v>
      </c>
    </row>
    <row r="959" spans="1:60" x14ac:dyDescent="0.25">
      <c r="A959" t="s">
        <v>971</v>
      </c>
      <c r="B959">
        <f t="shared" ref="B959:AG959" si="1412">B951/2</f>
        <v>411.31332263415533</v>
      </c>
      <c r="C959">
        <f t="shared" si="1412"/>
        <v>411.36051529266723</v>
      </c>
      <c r="D959">
        <f t="shared" si="1412"/>
        <v>411.35622267206054</v>
      </c>
      <c r="E959">
        <f t="shared" si="1412"/>
        <v>411.31332676155154</v>
      </c>
      <c r="F959">
        <f t="shared" si="1412"/>
        <v>411.3099185439616</v>
      </c>
      <c r="G959">
        <f t="shared" si="1412"/>
        <v>411.3099190347815</v>
      </c>
      <c r="H959">
        <f t="shared" si="1412"/>
        <v>411.30961857229664</v>
      </c>
      <c r="I959">
        <f t="shared" si="1412"/>
        <v>411.3096959053326</v>
      </c>
      <c r="J959">
        <f t="shared" si="1412"/>
        <v>411.31596932880115</v>
      </c>
      <c r="K959">
        <f t="shared" si="1412"/>
        <v>411.31332252502534</v>
      </c>
      <c r="L959">
        <f t="shared" si="1412"/>
        <v>411.31332575310734</v>
      </c>
      <c r="M959">
        <f t="shared" si="1412"/>
        <v>411.83832265342278</v>
      </c>
      <c r="N959">
        <f t="shared" si="1412"/>
        <v>411.22023428673373</v>
      </c>
      <c r="O959">
        <f t="shared" si="1412"/>
        <v>411.31332265342274</v>
      </c>
      <c r="P959">
        <f t="shared" si="1412"/>
        <v>411.40554331014084</v>
      </c>
      <c r="Q959">
        <f t="shared" si="1412"/>
        <v>411.31332265342274</v>
      </c>
      <c r="R959">
        <f t="shared" si="1412"/>
        <v>440.64015002014037</v>
      </c>
      <c r="S959">
        <f t="shared" si="1412"/>
        <v>469.96632585651571</v>
      </c>
      <c r="T959">
        <f t="shared" si="1412"/>
        <v>411.31332265342274</v>
      </c>
      <c r="U959">
        <f t="shared" si="1412"/>
        <v>411.31232394497158</v>
      </c>
      <c r="V959">
        <f t="shared" si="1412"/>
        <v>411.31232394497158</v>
      </c>
      <c r="W959">
        <f t="shared" si="1412"/>
        <v>411.31332265342274</v>
      </c>
      <c r="X959">
        <f t="shared" si="1412"/>
        <v>411.31332265342274</v>
      </c>
      <c r="Y959">
        <f t="shared" si="1412"/>
        <v>411.31332265342274</v>
      </c>
      <c r="Z959">
        <f t="shared" si="1412"/>
        <v>411.44192133113683</v>
      </c>
      <c r="AA959">
        <f t="shared" si="1412"/>
        <v>411.31863857511206</v>
      </c>
      <c r="AB959">
        <f t="shared" si="1412"/>
        <v>411.35714887353197</v>
      </c>
      <c r="AC959">
        <f t="shared" si="1412"/>
        <v>411.31332265342274</v>
      </c>
      <c r="AD959">
        <f t="shared" si="1412"/>
        <v>411.31330480747073</v>
      </c>
      <c r="AE959">
        <f t="shared" si="1412"/>
        <v>411.33803495496477</v>
      </c>
      <c r="AF959">
        <f t="shared" si="1412"/>
        <v>411.31332265342274</v>
      </c>
      <c r="AG959">
        <f t="shared" si="1412"/>
        <v>415.92645252405089</v>
      </c>
      <c r="AH959">
        <f t="shared" ref="AH959:BH959" si="1413">AH951/2</f>
        <v>421.19987679351487</v>
      </c>
      <c r="AI959">
        <f t="shared" si="1413"/>
        <v>411.31330667011707</v>
      </c>
      <c r="AJ959">
        <f t="shared" si="1413"/>
        <v>420.81488636749879</v>
      </c>
      <c r="AK959">
        <f t="shared" si="1413"/>
        <v>411.3133064625053</v>
      </c>
      <c r="AL959">
        <f t="shared" si="1413"/>
        <v>401.37940300884213</v>
      </c>
      <c r="AM959">
        <f t="shared" si="1413"/>
        <v>414.64249442325229</v>
      </c>
      <c r="AN959">
        <f t="shared" si="1413"/>
        <v>404.12886422819912</v>
      </c>
      <c r="AO959">
        <f t="shared" si="1413"/>
        <v>413.72320096385181</v>
      </c>
      <c r="AP959">
        <f t="shared" si="1413"/>
        <v>411.31334067091132</v>
      </c>
      <c r="AQ959">
        <f t="shared" si="1413"/>
        <v>411.31332265342274</v>
      </c>
      <c r="AR959">
        <f t="shared" si="1413"/>
        <v>411.35026696684736</v>
      </c>
      <c r="AS959">
        <f t="shared" si="1413"/>
        <v>411.31439491736268</v>
      </c>
      <c r="AT959">
        <f t="shared" si="1413"/>
        <v>415.477879806646</v>
      </c>
      <c r="AU959">
        <f t="shared" si="1413"/>
        <v>418.23301745936493</v>
      </c>
      <c r="AV959">
        <f t="shared" si="1413"/>
        <v>419.15564343349058</v>
      </c>
      <c r="AW959">
        <f t="shared" si="1413"/>
        <v>419.66025574616202</v>
      </c>
      <c r="AX959">
        <f t="shared" si="1413"/>
        <v>395.9362230846624</v>
      </c>
      <c r="AY959">
        <f t="shared" si="1413"/>
        <v>428.787299436105</v>
      </c>
      <c r="AZ959">
        <f t="shared" si="1413"/>
        <v>418.86316114344936</v>
      </c>
      <c r="BA959">
        <f t="shared" si="1413"/>
        <v>420.12146755845379</v>
      </c>
      <c r="BB959">
        <f t="shared" si="1413"/>
        <v>408.39154060631148</v>
      </c>
      <c r="BC959">
        <f t="shared" si="1413"/>
        <v>412.08961142615794</v>
      </c>
      <c r="BD959">
        <f t="shared" si="1413"/>
        <v>412.1977340447491</v>
      </c>
      <c r="BE959">
        <f t="shared" si="1413"/>
        <v>411.31332265342274</v>
      </c>
      <c r="BF959">
        <f t="shared" si="1413"/>
        <v>411.31332265342274</v>
      </c>
      <c r="BG959">
        <f t="shared" si="1413"/>
        <v>429.54217523311684</v>
      </c>
      <c r="BH959">
        <f t="shared" si="1413"/>
        <v>431.89067771270925</v>
      </c>
    </row>
    <row r="960" spans="1:60" x14ac:dyDescent="0.25">
      <c r="A960" t="s">
        <v>972</v>
      </c>
      <c r="B960">
        <f t="shared" ref="B960:AG960" si="1414">1+0.01*B785*(B148-1)</f>
        <v>1.8773120625998057</v>
      </c>
      <c r="C960">
        <f t="shared" si="1414"/>
        <v>1.8775063665998055</v>
      </c>
      <c r="D960">
        <f t="shared" si="1414"/>
        <v>1.8773120625998057</v>
      </c>
      <c r="E960">
        <f t="shared" si="1414"/>
        <v>1.877632717944115</v>
      </c>
      <c r="F960">
        <f t="shared" si="1414"/>
        <v>1.8773120625998057</v>
      </c>
      <c r="G960">
        <f t="shared" si="1414"/>
        <v>1.8773120625998057</v>
      </c>
      <c r="H960">
        <f t="shared" si="1414"/>
        <v>1.8773120625998057</v>
      </c>
      <c r="I960">
        <f t="shared" si="1414"/>
        <v>1.8773120625998057</v>
      </c>
      <c r="J960">
        <f t="shared" si="1414"/>
        <v>1.8773120625998057</v>
      </c>
      <c r="K960">
        <f t="shared" si="1414"/>
        <v>1.8773120625998057</v>
      </c>
      <c r="L960">
        <f t="shared" si="1414"/>
        <v>1.8773120625998057</v>
      </c>
      <c r="M960">
        <f t="shared" si="1414"/>
        <v>1.8773120625998057</v>
      </c>
      <c r="N960">
        <f t="shared" si="1414"/>
        <v>1.8773120625998057</v>
      </c>
      <c r="O960">
        <f t="shared" si="1414"/>
        <v>1.8773120625998057</v>
      </c>
      <c r="P960">
        <f t="shared" si="1414"/>
        <v>1.8773120625998057</v>
      </c>
      <c r="Q960">
        <f t="shared" si="1414"/>
        <v>1.8773120625998057</v>
      </c>
      <c r="R960">
        <f t="shared" si="1414"/>
        <v>1.8773120625998057</v>
      </c>
      <c r="S960">
        <f t="shared" si="1414"/>
        <v>1.8773120625998057</v>
      </c>
      <c r="T960">
        <f t="shared" si="1414"/>
        <v>1.8773120625998057</v>
      </c>
      <c r="U960">
        <f t="shared" si="1414"/>
        <v>1.8773120625998057</v>
      </c>
      <c r="V960">
        <f t="shared" si="1414"/>
        <v>1.8773120625998057</v>
      </c>
      <c r="W960">
        <f t="shared" si="1414"/>
        <v>1.8773120625998057</v>
      </c>
      <c r="X960">
        <f t="shared" si="1414"/>
        <v>1.8037120625998055</v>
      </c>
      <c r="Y960">
        <f t="shared" si="1414"/>
        <v>1.8037120625998055</v>
      </c>
      <c r="Z960">
        <f t="shared" si="1414"/>
        <v>1.8773120625998057</v>
      </c>
      <c r="AA960">
        <f t="shared" si="1414"/>
        <v>1.8773120625998057</v>
      </c>
      <c r="AB960">
        <f t="shared" si="1414"/>
        <v>1.8773120625998057</v>
      </c>
      <c r="AC960">
        <f t="shared" si="1414"/>
        <v>1.8773120625998057</v>
      </c>
      <c r="AD960">
        <f t="shared" si="1414"/>
        <v>1.8773120625998057</v>
      </c>
      <c r="AE960">
        <f t="shared" si="1414"/>
        <v>1.8773120625998057</v>
      </c>
      <c r="AF960">
        <f t="shared" si="1414"/>
        <v>1.9187046419497042</v>
      </c>
      <c r="AG960">
        <f t="shared" si="1414"/>
        <v>1.8963065441929932</v>
      </c>
      <c r="AH960">
        <f t="shared" ref="AH960:BH960" si="1415">1+0.01*AH785*(AH148-1)</f>
        <v>1.8773120625998057</v>
      </c>
      <c r="AI960">
        <f t="shared" si="1415"/>
        <v>1.8773120625998057</v>
      </c>
      <c r="AJ960">
        <f t="shared" si="1415"/>
        <v>1.8773120625998057</v>
      </c>
      <c r="AK960">
        <f t="shared" si="1415"/>
        <v>1.8773120625998057</v>
      </c>
      <c r="AL960">
        <f t="shared" si="1415"/>
        <v>1.8773120625998057</v>
      </c>
      <c r="AM960">
        <f t="shared" si="1415"/>
        <v>1.8908359569163817</v>
      </c>
      <c r="AN960">
        <f t="shared" si="1415"/>
        <v>1.8773120625998057</v>
      </c>
      <c r="AO960">
        <f t="shared" si="1415"/>
        <v>1.8870971100133263</v>
      </c>
      <c r="AP960">
        <f t="shared" si="1415"/>
        <v>1.8344000595378587</v>
      </c>
      <c r="AQ960">
        <f t="shared" si="1415"/>
        <v>1.8773120625998057</v>
      </c>
      <c r="AR960">
        <f t="shared" si="1415"/>
        <v>1.8773120625998057</v>
      </c>
      <c r="AS960">
        <f t="shared" si="1415"/>
        <v>1.8773120625998057</v>
      </c>
      <c r="AT960">
        <f t="shared" si="1415"/>
        <v>1.8773120625998057</v>
      </c>
      <c r="AU960">
        <f t="shared" si="1415"/>
        <v>1.905803784989587</v>
      </c>
      <c r="AV960">
        <f t="shared" si="1415"/>
        <v>1.9096026813082245</v>
      </c>
      <c r="AW960">
        <f t="shared" si="1415"/>
        <v>1.8773120625998057</v>
      </c>
      <c r="AX960">
        <f t="shared" si="1415"/>
        <v>1.8773120625998057</v>
      </c>
      <c r="AY960">
        <f t="shared" si="1415"/>
        <v>1.8773120625998057</v>
      </c>
      <c r="AZ960">
        <f t="shared" si="1415"/>
        <v>1.8883426951132738</v>
      </c>
      <c r="BA960">
        <f t="shared" si="1415"/>
        <v>1.8901811338655183</v>
      </c>
      <c r="BB960">
        <f t="shared" si="1415"/>
        <v>1.8773120625998057</v>
      </c>
      <c r="BC960">
        <f t="shared" si="1415"/>
        <v>1.8773120625998057</v>
      </c>
      <c r="BD960">
        <f t="shared" si="1415"/>
        <v>1.8773120625998057</v>
      </c>
      <c r="BE960">
        <f t="shared" si="1415"/>
        <v>1.8773120625998057</v>
      </c>
      <c r="BF960">
        <f t="shared" si="1415"/>
        <v>1.8773120625998057</v>
      </c>
      <c r="BG960">
        <f t="shared" si="1415"/>
        <v>1.8773120625998057</v>
      </c>
      <c r="BH960">
        <f t="shared" si="1415"/>
        <v>1.8773120625998057</v>
      </c>
    </row>
    <row r="961" spans="1:60" x14ac:dyDescent="0.25">
      <c r="A961" t="s">
        <v>973</v>
      </c>
      <c r="B961">
        <f t="shared" ref="B961:AG961" si="1416">B960*B959*B934</f>
        <v>0</v>
      </c>
      <c r="C961">
        <f t="shared" si="1416"/>
        <v>0</v>
      </c>
      <c r="D961">
        <f t="shared" si="1416"/>
        <v>0</v>
      </c>
      <c r="E961">
        <f t="shared" si="1416"/>
        <v>0</v>
      </c>
      <c r="F961">
        <f t="shared" si="1416"/>
        <v>0</v>
      </c>
      <c r="G961">
        <f t="shared" si="1416"/>
        <v>0</v>
      </c>
      <c r="H961">
        <f t="shared" si="1416"/>
        <v>0</v>
      </c>
      <c r="I961">
        <f t="shared" si="1416"/>
        <v>0</v>
      </c>
      <c r="J961">
        <f t="shared" si="1416"/>
        <v>0</v>
      </c>
      <c r="K961">
        <f t="shared" si="1416"/>
        <v>0</v>
      </c>
      <c r="L961">
        <f t="shared" si="1416"/>
        <v>0</v>
      </c>
      <c r="M961">
        <f t="shared" si="1416"/>
        <v>0</v>
      </c>
      <c r="N961">
        <f t="shared" si="1416"/>
        <v>0</v>
      </c>
      <c r="O961">
        <f t="shared" si="1416"/>
        <v>0</v>
      </c>
      <c r="P961">
        <f t="shared" si="1416"/>
        <v>0</v>
      </c>
      <c r="Q961">
        <f t="shared" si="1416"/>
        <v>0</v>
      </c>
      <c r="R961">
        <f t="shared" si="1416"/>
        <v>0</v>
      </c>
      <c r="S961">
        <f t="shared" si="1416"/>
        <v>0</v>
      </c>
      <c r="T961">
        <f t="shared" si="1416"/>
        <v>0</v>
      </c>
      <c r="U961">
        <f t="shared" si="1416"/>
        <v>0</v>
      </c>
      <c r="V961">
        <f t="shared" si="1416"/>
        <v>0</v>
      </c>
      <c r="W961">
        <f t="shared" si="1416"/>
        <v>0</v>
      </c>
      <c r="X961">
        <f t="shared" si="1416"/>
        <v>0</v>
      </c>
      <c r="Y961">
        <f t="shared" si="1416"/>
        <v>0</v>
      </c>
      <c r="Z961">
        <f t="shared" si="1416"/>
        <v>0</v>
      </c>
      <c r="AA961">
        <f t="shared" si="1416"/>
        <v>0</v>
      </c>
      <c r="AB961">
        <f t="shared" si="1416"/>
        <v>0</v>
      </c>
      <c r="AC961">
        <f t="shared" si="1416"/>
        <v>0</v>
      </c>
      <c r="AD961">
        <f t="shared" si="1416"/>
        <v>0</v>
      </c>
      <c r="AE961">
        <f t="shared" si="1416"/>
        <v>0</v>
      </c>
      <c r="AF961">
        <f t="shared" si="1416"/>
        <v>0</v>
      </c>
      <c r="AG961">
        <f t="shared" si="1416"/>
        <v>0</v>
      </c>
      <c r="AH961">
        <f t="shared" ref="AH961:BH961" si="1417">AH960*AH959*AH934</f>
        <v>0</v>
      </c>
      <c r="AI961">
        <f t="shared" si="1417"/>
        <v>0</v>
      </c>
      <c r="AJ961">
        <f t="shared" si="1417"/>
        <v>0</v>
      </c>
      <c r="AK961">
        <f t="shared" si="1417"/>
        <v>0</v>
      </c>
      <c r="AL961">
        <f t="shared" si="1417"/>
        <v>0</v>
      </c>
      <c r="AM961">
        <f t="shared" si="1417"/>
        <v>0</v>
      </c>
      <c r="AN961">
        <f t="shared" si="1417"/>
        <v>0</v>
      </c>
      <c r="AO961">
        <f t="shared" si="1417"/>
        <v>0</v>
      </c>
      <c r="AP961">
        <f t="shared" si="1417"/>
        <v>0</v>
      </c>
      <c r="AQ961">
        <f t="shared" si="1417"/>
        <v>0</v>
      </c>
      <c r="AR961">
        <f t="shared" si="1417"/>
        <v>0</v>
      </c>
      <c r="AS961">
        <f t="shared" si="1417"/>
        <v>0</v>
      </c>
      <c r="AT961">
        <f t="shared" si="1417"/>
        <v>0</v>
      </c>
      <c r="AU961">
        <f t="shared" si="1417"/>
        <v>0</v>
      </c>
      <c r="AV961">
        <f t="shared" si="1417"/>
        <v>0</v>
      </c>
      <c r="AW961">
        <f t="shared" si="1417"/>
        <v>0</v>
      </c>
      <c r="AX961">
        <f t="shared" si="1417"/>
        <v>0</v>
      </c>
      <c r="AY961">
        <f t="shared" si="1417"/>
        <v>0</v>
      </c>
      <c r="AZ961">
        <f t="shared" si="1417"/>
        <v>0</v>
      </c>
      <c r="BA961">
        <f t="shared" si="1417"/>
        <v>0</v>
      </c>
      <c r="BB961">
        <f t="shared" si="1417"/>
        <v>0</v>
      </c>
      <c r="BC961">
        <f t="shared" si="1417"/>
        <v>79.133999475653013</v>
      </c>
      <c r="BD961">
        <f t="shared" si="1417"/>
        <v>90.462585571758353</v>
      </c>
      <c r="BE961">
        <f t="shared" si="1417"/>
        <v>0</v>
      </c>
      <c r="BF961">
        <f t="shared" si="1417"/>
        <v>0</v>
      </c>
      <c r="BG961">
        <f t="shared" si="1417"/>
        <v>0</v>
      </c>
      <c r="BH961">
        <f t="shared" si="1417"/>
        <v>0</v>
      </c>
    </row>
    <row r="963" spans="1:60" x14ac:dyDescent="0.25">
      <c r="A963" t="s">
        <v>750</v>
      </c>
      <c r="B963">
        <f t="shared" ref="B963:AG963" si="1418">(B46*B48+2.4*B790/14+180)*(1+0.1*SurpriseAttacks+0.03*Aggression+0.05*BladeTwisting)</f>
        <v>2866.5372196850726</v>
      </c>
      <c r="C963">
        <f t="shared" si="1418"/>
        <v>2866.8284658061757</v>
      </c>
      <c r="D963">
        <f t="shared" si="1418"/>
        <v>2866.8019742047172</v>
      </c>
      <c r="E963">
        <f t="shared" si="1418"/>
        <v>2866.5372451570042</v>
      </c>
      <c r="F963">
        <f t="shared" si="1418"/>
        <v>2866.5162115855915</v>
      </c>
      <c r="G963">
        <f t="shared" si="1418"/>
        <v>2866.5162146146522</v>
      </c>
      <c r="H963">
        <f t="shared" si="1418"/>
        <v>2866.5143603318884</v>
      </c>
      <c r="I963">
        <f t="shared" si="1418"/>
        <v>2866.5148375871959</v>
      </c>
      <c r="J963">
        <f t="shared" si="1418"/>
        <v>2866.5535535720305</v>
      </c>
      <c r="K963">
        <f t="shared" si="1418"/>
        <v>2866.537219011585</v>
      </c>
      <c r="L963">
        <f t="shared" si="1418"/>
        <v>2870.0472389334623</v>
      </c>
      <c r="M963">
        <f t="shared" si="1418"/>
        <v>2866.5372198039809</v>
      </c>
      <c r="N963">
        <f t="shared" si="1418"/>
        <v>2838.2098469827442</v>
      </c>
      <c r="O963">
        <f t="shared" si="1418"/>
        <v>2866.5372198039809</v>
      </c>
      <c r="P963">
        <f t="shared" si="1418"/>
        <v>2894.8592376151109</v>
      </c>
      <c r="Q963">
        <f t="shared" si="1418"/>
        <v>2866.5372198039809</v>
      </c>
      <c r="R963">
        <f t="shared" si="1418"/>
        <v>2866.2336926874373</v>
      </c>
      <c r="S963">
        <f t="shared" si="1418"/>
        <v>2865.964588196613</v>
      </c>
      <c r="T963">
        <f t="shared" si="1418"/>
        <v>2866.5372198039809</v>
      </c>
      <c r="U963">
        <f t="shared" si="1418"/>
        <v>2866.5310563461107</v>
      </c>
      <c r="V963">
        <f t="shared" si="1418"/>
        <v>2866.5310563461107</v>
      </c>
      <c r="W963">
        <f t="shared" si="1418"/>
        <v>2866.5372198039809</v>
      </c>
      <c r="X963">
        <f t="shared" si="1418"/>
        <v>2866.5372198039809</v>
      </c>
      <c r="Y963">
        <f t="shared" si="1418"/>
        <v>2866.5372198039809</v>
      </c>
      <c r="Z963">
        <f t="shared" si="1418"/>
        <v>2867.3308573578734</v>
      </c>
      <c r="AA963">
        <f t="shared" si="1418"/>
        <v>2866.5700266349777</v>
      </c>
      <c r="AB963">
        <f t="shared" si="1418"/>
        <v>2866.8076901909408</v>
      </c>
      <c r="AC963">
        <f t="shared" si="1418"/>
        <v>2866.5372198039809</v>
      </c>
      <c r="AD963">
        <f t="shared" si="1418"/>
        <v>2866.5371096689628</v>
      </c>
      <c r="AE963">
        <f t="shared" si="1418"/>
        <v>2866.6897300077835</v>
      </c>
      <c r="AF963">
        <f t="shared" si="1418"/>
        <v>2866.5372198039809</v>
      </c>
      <c r="AG963">
        <f t="shared" si="1418"/>
        <v>2895.0068212912865</v>
      </c>
      <c r="AH963">
        <f t="shared" ref="AH963:BH963" si="1419">(AH46*AH48+2.4*AH790/14+180)*(1+0.1*SurpriseAttacks+0.03*Aggression+0.05*BladeTwisting)</f>
        <v>2927.5513824971208</v>
      </c>
      <c r="AI963">
        <f t="shared" si="1419"/>
        <v>2866.5371211641514</v>
      </c>
      <c r="AJ963">
        <f t="shared" si="1419"/>
        <v>2925.1754415822793</v>
      </c>
      <c r="AK963">
        <f t="shared" si="1419"/>
        <v>2866.5371198828902</v>
      </c>
      <c r="AL963">
        <f t="shared" si="1419"/>
        <v>2805.2307442831407</v>
      </c>
      <c r="AM963">
        <f t="shared" si="1419"/>
        <v>2887.0829655835005</v>
      </c>
      <c r="AN963">
        <f t="shared" si="1419"/>
        <v>2822.1988478083153</v>
      </c>
      <c r="AO963">
        <f t="shared" si="1419"/>
        <v>2881.4096116626288</v>
      </c>
      <c r="AP963">
        <f t="shared" si="1419"/>
        <v>2866.5373309976244</v>
      </c>
      <c r="AQ963">
        <f t="shared" si="1419"/>
        <v>2866.5372198039809</v>
      </c>
      <c r="AR963">
        <f t="shared" si="1419"/>
        <v>2866.7652189954015</v>
      </c>
      <c r="AS963">
        <f t="shared" si="1419"/>
        <v>2866.5438372042959</v>
      </c>
      <c r="AT963">
        <f t="shared" si="1419"/>
        <v>2892.2384868067302</v>
      </c>
      <c r="AU963">
        <f t="shared" si="1419"/>
        <v>2909.2416220349387</v>
      </c>
      <c r="AV963">
        <f t="shared" si="1419"/>
        <v>2914.9355423323991</v>
      </c>
      <c r="AW963">
        <f t="shared" si="1419"/>
        <v>2918.0497211763145</v>
      </c>
      <c r="AX963">
        <f t="shared" si="1419"/>
        <v>2771.6385481796315</v>
      </c>
      <c r="AY963">
        <f t="shared" si="1419"/>
        <v>2974.3766193771057</v>
      </c>
      <c r="AZ963">
        <f t="shared" si="1419"/>
        <v>2913.130508771002</v>
      </c>
      <c r="BA963">
        <f t="shared" si="1419"/>
        <v>2920.8960569321725</v>
      </c>
      <c r="BB963">
        <f t="shared" si="1419"/>
        <v>2848.5056505989514</v>
      </c>
      <c r="BC963">
        <f t="shared" si="1419"/>
        <v>2871.3280305157182</v>
      </c>
      <c r="BD963">
        <f t="shared" si="1419"/>
        <v>2871.9953015333094</v>
      </c>
      <c r="BE963">
        <f t="shared" si="1419"/>
        <v>2866.5372198039809</v>
      </c>
      <c r="BF963">
        <f t="shared" si="1419"/>
        <v>2866.5372198039809</v>
      </c>
      <c r="BG963">
        <f t="shared" si="1419"/>
        <v>2979.0352814386647</v>
      </c>
      <c r="BH963">
        <f t="shared" si="1419"/>
        <v>2993.5288967412916</v>
      </c>
    </row>
    <row r="964" spans="1:60" x14ac:dyDescent="0.25">
      <c r="A964" t="s">
        <v>974</v>
      </c>
      <c r="B964">
        <f t="shared" ref="B964:AG964" si="1420">1+0.01*(B149-1)*B787</f>
        <v>2.1405056813797469</v>
      </c>
      <c r="C964">
        <f t="shared" si="1420"/>
        <v>2.140758276579747</v>
      </c>
      <c r="D964">
        <f t="shared" si="1420"/>
        <v>2.1405056813797469</v>
      </c>
      <c r="E964">
        <f t="shared" si="1420"/>
        <v>2.1409225333273492</v>
      </c>
      <c r="F964">
        <f t="shared" si="1420"/>
        <v>2.1405056813797469</v>
      </c>
      <c r="G964">
        <f t="shared" si="1420"/>
        <v>2.1405056813797469</v>
      </c>
      <c r="H964">
        <f t="shared" si="1420"/>
        <v>2.1405056813797469</v>
      </c>
      <c r="I964">
        <f t="shared" si="1420"/>
        <v>2.1405056813797469</v>
      </c>
      <c r="J964">
        <f t="shared" si="1420"/>
        <v>2.1405056813797469</v>
      </c>
      <c r="K964">
        <f t="shared" si="1420"/>
        <v>2.1405056813797469</v>
      </c>
      <c r="L964">
        <f t="shared" si="1420"/>
        <v>2.1405056813797469</v>
      </c>
      <c r="M964">
        <f t="shared" si="1420"/>
        <v>2.1405056813797469</v>
      </c>
      <c r="N964">
        <f t="shared" si="1420"/>
        <v>2.1405056813797469</v>
      </c>
      <c r="O964">
        <f t="shared" si="1420"/>
        <v>2.1405056813797469</v>
      </c>
      <c r="P964">
        <f t="shared" si="1420"/>
        <v>2.1405056813797469</v>
      </c>
      <c r="Q964">
        <f t="shared" si="1420"/>
        <v>2.1405056813797469</v>
      </c>
      <c r="R964">
        <f t="shared" si="1420"/>
        <v>2.1405056813797469</v>
      </c>
      <c r="S964">
        <f t="shared" si="1420"/>
        <v>2.1405056813797469</v>
      </c>
      <c r="T964">
        <f t="shared" si="1420"/>
        <v>2.1405056813797469</v>
      </c>
      <c r="U964">
        <f t="shared" si="1420"/>
        <v>2.0448256813797467</v>
      </c>
      <c r="V964">
        <f t="shared" si="1420"/>
        <v>2.0448256813797467</v>
      </c>
      <c r="W964">
        <f t="shared" si="1420"/>
        <v>2.1405056813797469</v>
      </c>
      <c r="X964">
        <f t="shared" si="1420"/>
        <v>2.1405056813797469</v>
      </c>
      <c r="Y964">
        <f t="shared" si="1420"/>
        <v>2.1405056813797469</v>
      </c>
      <c r="Z964">
        <f t="shared" si="1420"/>
        <v>2.1405056813797469</v>
      </c>
      <c r="AA964">
        <f t="shared" si="1420"/>
        <v>2.1405056813797469</v>
      </c>
      <c r="AB964">
        <f t="shared" si="1420"/>
        <v>2.1405056813797469</v>
      </c>
      <c r="AC964">
        <f t="shared" si="1420"/>
        <v>2.1405056813797469</v>
      </c>
      <c r="AD964">
        <f t="shared" si="1420"/>
        <v>2.1405056813797469</v>
      </c>
      <c r="AE964">
        <f t="shared" si="1420"/>
        <v>2.1405056813797469</v>
      </c>
      <c r="AF964">
        <f t="shared" si="1420"/>
        <v>2.1943160345346153</v>
      </c>
      <c r="AG964">
        <f t="shared" si="1420"/>
        <v>2.1651985074508913</v>
      </c>
      <c r="AH964">
        <f t="shared" ref="AH964:BH964" si="1421">1+0.01*(AH149-1)*AH787</f>
        <v>2.1405056813797469</v>
      </c>
      <c r="AI964">
        <f t="shared" si="1421"/>
        <v>2.1405056813797469</v>
      </c>
      <c r="AJ964">
        <f t="shared" si="1421"/>
        <v>2.1405056813797469</v>
      </c>
      <c r="AK964">
        <f t="shared" si="1421"/>
        <v>2.1405056813797469</v>
      </c>
      <c r="AL964">
        <f t="shared" si="1421"/>
        <v>2.1405056813797469</v>
      </c>
      <c r="AM964">
        <f t="shared" si="1421"/>
        <v>2.1580867439912961</v>
      </c>
      <c r="AN964">
        <f t="shared" si="1421"/>
        <v>2.1405056813797469</v>
      </c>
      <c r="AO964">
        <f t="shared" si="1421"/>
        <v>2.1532262430173237</v>
      </c>
      <c r="AP964">
        <f t="shared" si="1421"/>
        <v>2.0847200773992158</v>
      </c>
      <c r="AQ964">
        <f t="shared" si="1421"/>
        <v>2.1405056813797469</v>
      </c>
      <c r="AR964">
        <f t="shared" si="1421"/>
        <v>2.1405056813797469</v>
      </c>
      <c r="AS964">
        <f t="shared" si="1421"/>
        <v>2.2361856813797472</v>
      </c>
      <c r="AT964">
        <f t="shared" si="1421"/>
        <v>2.1405056813797469</v>
      </c>
      <c r="AU964">
        <f t="shared" si="1421"/>
        <v>2.1775449204864632</v>
      </c>
      <c r="AV964">
        <f t="shared" si="1421"/>
        <v>2.1824834857006916</v>
      </c>
      <c r="AW964">
        <f t="shared" si="1421"/>
        <v>2.1405056813797469</v>
      </c>
      <c r="AX964">
        <f t="shared" si="1421"/>
        <v>2.1405056813797469</v>
      </c>
      <c r="AY964">
        <f t="shared" si="1421"/>
        <v>2.1405056813797469</v>
      </c>
      <c r="AZ964">
        <f t="shared" si="1421"/>
        <v>2.1548455036472554</v>
      </c>
      <c r="BA964">
        <f t="shared" si="1421"/>
        <v>2.1572354740251738</v>
      </c>
      <c r="BB964">
        <f t="shared" si="1421"/>
        <v>2.1405056813797469</v>
      </c>
      <c r="BC964">
        <f t="shared" si="1421"/>
        <v>2.1405056813797469</v>
      </c>
      <c r="BD964">
        <f t="shared" si="1421"/>
        <v>2.1405056813797469</v>
      </c>
      <c r="BE964">
        <f t="shared" si="1421"/>
        <v>2.1405056813797469</v>
      </c>
      <c r="BF964">
        <f t="shared" si="1421"/>
        <v>2.1405056813797469</v>
      </c>
      <c r="BG964">
        <f t="shared" si="1421"/>
        <v>2.1405056813797469</v>
      </c>
      <c r="BH964">
        <f t="shared" si="1421"/>
        <v>2.1405056813797469</v>
      </c>
    </row>
    <row r="965" spans="1:60" x14ac:dyDescent="0.25">
      <c r="A965" t="s">
        <v>975</v>
      </c>
      <c r="B965">
        <f t="shared" ref="B965:AG965" si="1422">B963*B964*B935</f>
        <v>2203.5796501769596</v>
      </c>
      <c r="C965">
        <f t="shared" si="1422"/>
        <v>2204.0466276945499</v>
      </c>
      <c r="D965">
        <f t="shared" si="1422"/>
        <v>2203.7835783954197</v>
      </c>
      <c r="E965">
        <f t="shared" si="1422"/>
        <v>2203.9780162044672</v>
      </c>
      <c r="F965">
        <f t="shared" si="1422"/>
        <v>2203.3702574370368</v>
      </c>
      <c r="G965">
        <f t="shared" si="1422"/>
        <v>2203.3755004127452</v>
      </c>
      <c r="H965">
        <f t="shared" si="1422"/>
        <v>2203.1772293849444</v>
      </c>
      <c r="I965">
        <f t="shared" si="1422"/>
        <v>2203.2447906071129</v>
      </c>
      <c r="J965">
        <f t="shared" si="1422"/>
        <v>2203.737483469587</v>
      </c>
      <c r="K965">
        <f t="shared" si="1422"/>
        <v>2203.578484669516</v>
      </c>
      <c r="L965">
        <f t="shared" si="1422"/>
        <v>2206.3112970504467</v>
      </c>
      <c r="M965">
        <f t="shared" si="1422"/>
        <v>2203.5798559703899</v>
      </c>
      <c r="N965">
        <f t="shared" si="1422"/>
        <v>2181.3637332302956</v>
      </c>
      <c r="O965">
        <f t="shared" si="1422"/>
        <v>2203.5798559703899</v>
      </c>
      <c r="P965">
        <f t="shared" si="1422"/>
        <v>2225.7841805985472</v>
      </c>
      <c r="Q965">
        <f t="shared" si="1422"/>
        <v>2203.5798559703899</v>
      </c>
      <c r="R965">
        <f t="shared" si="1422"/>
        <v>2164.4776757467889</v>
      </c>
      <c r="S965">
        <f t="shared" si="1422"/>
        <v>2130.2621656126494</v>
      </c>
      <c r="T965">
        <f t="shared" si="1422"/>
        <v>2203.5798559703899</v>
      </c>
      <c r="U965">
        <f t="shared" si="1422"/>
        <v>2111.3902879375082</v>
      </c>
      <c r="V965">
        <f t="shared" si="1422"/>
        <v>2111.3902879375082</v>
      </c>
      <c r="W965">
        <f t="shared" si="1422"/>
        <v>2203.5798559703899</v>
      </c>
      <c r="X965">
        <f t="shared" si="1422"/>
        <v>2203.5798559703899</v>
      </c>
      <c r="Y965">
        <f t="shared" si="1422"/>
        <v>2203.5798559703899</v>
      </c>
      <c r="Z965">
        <f t="shared" si="1422"/>
        <v>2325.9240625564839</v>
      </c>
      <c r="AA965">
        <f t="shared" si="1422"/>
        <v>2166.7197924673887</v>
      </c>
      <c r="AB965">
        <f t="shared" si="1422"/>
        <v>2245.0406124740844</v>
      </c>
      <c r="AC965">
        <f t="shared" si="1422"/>
        <v>2203.5798559703899</v>
      </c>
      <c r="AD965">
        <f t="shared" si="1422"/>
        <v>2203.3913836517745</v>
      </c>
      <c r="AE965">
        <f t="shared" si="1422"/>
        <v>2226.1871880591966</v>
      </c>
      <c r="AF965">
        <f t="shared" si="1422"/>
        <v>2255.1450498178442</v>
      </c>
      <c r="AG965">
        <f t="shared" si="1422"/>
        <v>2249.3854027393431</v>
      </c>
      <c r="AH965">
        <f t="shared" ref="AH965:BH965" si="1423">AH963*AH964*AH935</f>
        <v>2250.4829901458802</v>
      </c>
      <c r="AI965">
        <f t="shared" si="1423"/>
        <v>2203.4108598969001</v>
      </c>
      <c r="AJ965">
        <f t="shared" si="1423"/>
        <v>2248.6565441110092</v>
      </c>
      <c r="AK965">
        <f t="shared" si="1423"/>
        <v>2203.4086868621957</v>
      </c>
      <c r="AL965">
        <f t="shared" si="1423"/>
        <v>2156.3612875609097</v>
      </c>
      <c r="AM965">
        <f t="shared" si="1423"/>
        <v>2238.9682978233286</v>
      </c>
      <c r="AN965">
        <f t="shared" si="1423"/>
        <v>2169.4279578203095</v>
      </c>
      <c r="AO965">
        <f t="shared" si="1423"/>
        <v>2229.1603904328817</v>
      </c>
      <c r="AP965">
        <f t="shared" si="1423"/>
        <v>2146.3400973970852</v>
      </c>
      <c r="AQ965">
        <f t="shared" si="1423"/>
        <v>2213.5668526036202</v>
      </c>
      <c r="AR965">
        <f t="shared" si="1423"/>
        <v>2237.4998662859875</v>
      </c>
      <c r="AS965">
        <f t="shared" si="1423"/>
        <v>2296.3821960508353</v>
      </c>
      <c r="AT965">
        <f t="shared" si="1423"/>
        <v>2223.3370716970526</v>
      </c>
      <c r="AU965">
        <f t="shared" si="1423"/>
        <v>2272.4501032027279</v>
      </c>
      <c r="AV965">
        <f t="shared" si="1423"/>
        <v>2281.7061656176716</v>
      </c>
      <c r="AW965">
        <f t="shared" si="1423"/>
        <v>2243.1788221273628</v>
      </c>
      <c r="AX965">
        <f t="shared" si="1423"/>
        <v>2130.6288404716042</v>
      </c>
      <c r="AY965">
        <f t="shared" si="1423"/>
        <v>2286.4787372190099</v>
      </c>
      <c r="AZ965">
        <f t="shared" si="1423"/>
        <v>2261.9061420558605</v>
      </c>
      <c r="BA965">
        <f t="shared" si="1423"/>
        <v>2271.706126853418</v>
      </c>
      <c r="BB965">
        <f t="shared" si="1423"/>
        <v>2189.7185314436301</v>
      </c>
      <c r="BC965">
        <f t="shared" si="1423"/>
        <v>2242.8677983520506</v>
      </c>
      <c r="BD965">
        <f t="shared" si="1423"/>
        <v>2248.4762316677184</v>
      </c>
      <c r="BE965">
        <f t="shared" si="1423"/>
        <v>2203.5798559703899</v>
      </c>
      <c r="BF965">
        <f t="shared" si="1423"/>
        <v>2203.5798559703899</v>
      </c>
      <c r="BG965">
        <f t="shared" si="1423"/>
        <v>2290.0599688889502</v>
      </c>
      <c r="BH965">
        <f t="shared" si="1423"/>
        <v>2301.201578528764</v>
      </c>
    </row>
    <row r="967" spans="1:60" x14ac:dyDescent="0.25">
      <c r="A967" t="s">
        <v>976</v>
      </c>
      <c r="B967">
        <f t="shared" ref="B967:AG967" si="1424">(1+0.15*BloodSpatter+0.1*SerratedBlades)*Mangle*(127+18*B526+0.06*B526*B790/(3+B526))*(3+B526+2*GlyphOfRupture)</f>
        <v>8875.6826525172273</v>
      </c>
      <c r="C967">
        <f t="shared" si="1424"/>
        <v>8876.4802084460789</v>
      </c>
      <c r="D967">
        <f t="shared" si="1424"/>
        <v>8876.4076631578228</v>
      </c>
      <c r="E967">
        <f t="shared" si="1424"/>
        <v>8875.6827222702232</v>
      </c>
      <c r="F967">
        <f t="shared" si="1424"/>
        <v>8875.6251233929524</v>
      </c>
      <c r="G967">
        <f t="shared" si="1424"/>
        <v>8875.6251316878097</v>
      </c>
      <c r="H967">
        <f t="shared" si="1424"/>
        <v>8875.6200538718167</v>
      </c>
      <c r="I967">
        <f t="shared" si="1424"/>
        <v>8875.6213608001217</v>
      </c>
      <c r="J967">
        <f t="shared" si="1424"/>
        <v>8875.7273816567413</v>
      </c>
      <c r="K967">
        <f t="shared" si="1424"/>
        <v>8875.6826506729303</v>
      </c>
      <c r="L967">
        <f t="shared" si="1424"/>
        <v>8875.6827052275166</v>
      </c>
      <c r="M967">
        <f t="shared" si="1424"/>
        <v>8875.6826528428464</v>
      </c>
      <c r="N967">
        <f t="shared" si="1424"/>
        <v>8874.1094594458009</v>
      </c>
      <c r="O967">
        <f t="shared" si="1424"/>
        <v>8875.6826528428464</v>
      </c>
      <c r="P967">
        <f t="shared" si="1424"/>
        <v>8877.2411819413828</v>
      </c>
      <c r="Q967">
        <f t="shared" si="1424"/>
        <v>8875.6826528428464</v>
      </c>
      <c r="R967">
        <f t="shared" si="1424"/>
        <v>8874.8514663176811</v>
      </c>
      <c r="S967">
        <f t="shared" si="1424"/>
        <v>8874.1145436032239</v>
      </c>
      <c r="T967">
        <f t="shared" si="1424"/>
        <v>8875.6826528428464</v>
      </c>
      <c r="U967">
        <f t="shared" si="1424"/>
        <v>8875.6657746700221</v>
      </c>
      <c r="V967">
        <f t="shared" si="1424"/>
        <v>8875.6657746700221</v>
      </c>
      <c r="W967">
        <f t="shared" si="1424"/>
        <v>8875.6826528428464</v>
      </c>
      <c r="X967">
        <f t="shared" si="1424"/>
        <v>8875.6826528428464</v>
      </c>
      <c r="Y967">
        <f t="shared" si="1424"/>
        <v>8875.6826528428464</v>
      </c>
      <c r="Z967">
        <f t="shared" si="1424"/>
        <v>8877.8559704962136</v>
      </c>
      <c r="AA967">
        <f t="shared" si="1424"/>
        <v>8875.7724919193952</v>
      </c>
      <c r="AB967">
        <f t="shared" si="1424"/>
        <v>8876.423315962691</v>
      </c>
      <c r="AC967">
        <f t="shared" si="1424"/>
        <v>8875.6826528428464</v>
      </c>
      <c r="AD967">
        <f t="shared" si="1424"/>
        <v>8875.6823512462579</v>
      </c>
      <c r="AE967">
        <f t="shared" si="1424"/>
        <v>8876.1002907389066</v>
      </c>
      <c r="AF967">
        <f t="shared" si="1424"/>
        <v>8875.6826528428464</v>
      </c>
      <c r="AG967">
        <f t="shared" si="1424"/>
        <v>8953.6445476564622</v>
      </c>
      <c r="AH967">
        <f t="shared" ref="AH967:BH967" si="1425">(1+0.15*BloodSpatter+0.1*SerratedBlades)*Mangle*(127+18*AH526+0.06*AH526*AH790/(3+AH526))*(3+AH526+2*GlyphOfRupture)</f>
        <v>9042.765417810404</v>
      </c>
      <c r="AI967">
        <f t="shared" si="1425"/>
        <v>8875.6823827249791</v>
      </c>
      <c r="AJ967">
        <f t="shared" si="1425"/>
        <v>9036.2590796107324</v>
      </c>
      <c r="AK967">
        <f t="shared" si="1425"/>
        <v>8875.6823792163414</v>
      </c>
      <c r="AL967">
        <f t="shared" si="1425"/>
        <v>8707.7994108494349</v>
      </c>
      <c r="AM967">
        <f t="shared" si="1425"/>
        <v>8931.9456557529666</v>
      </c>
      <c r="AN967">
        <f t="shared" si="1425"/>
        <v>8754.2653054565671</v>
      </c>
      <c r="AO967">
        <f t="shared" si="1425"/>
        <v>8916.4095962890988</v>
      </c>
      <c r="AP967">
        <f t="shared" si="1425"/>
        <v>8875.682957338402</v>
      </c>
      <c r="AQ967">
        <f t="shared" si="1425"/>
        <v>8875.6826528428464</v>
      </c>
      <c r="AR967">
        <f t="shared" si="1425"/>
        <v>8876.3070117397219</v>
      </c>
      <c r="AS967">
        <f t="shared" si="1425"/>
        <v>8875.7007741034304</v>
      </c>
      <c r="AT967">
        <f t="shared" si="1425"/>
        <v>8946.0636687323204</v>
      </c>
      <c r="AU967">
        <f t="shared" si="1425"/>
        <v>8992.6254950632683</v>
      </c>
      <c r="AV967">
        <f t="shared" si="1425"/>
        <v>9008.2178740259915</v>
      </c>
      <c r="AW967">
        <f t="shared" si="1425"/>
        <v>9016.7458221101406</v>
      </c>
      <c r="AX967">
        <f t="shared" si="1425"/>
        <v>8615.8096701307968</v>
      </c>
      <c r="AY967">
        <f t="shared" si="1425"/>
        <v>9170.9928604701763</v>
      </c>
      <c r="AZ967">
        <f t="shared" si="1425"/>
        <v>9003.2749233242957</v>
      </c>
      <c r="BA967">
        <f t="shared" si="1425"/>
        <v>9024.5403017378703</v>
      </c>
      <c r="BB967">
        <f t="shared" si="1425"/>
        <v>8826.3045362466655</v>
      </c>
      <c r="BC967">
        <f t="shared" si="1425"/>
        <v>8888.8019331020696</v>
      </c>
      <c r="BD967">
        <f t="shared" si="1425"/>
        <v>8890.6292053562593</v>
      </c>
      <c r="BE967">
        <f t="shared" si="1425"/>
        <v>8875.6826528428464</v>
      </c>
      <c r="BF967">
        <f t="shared" si="1425"/>
        <v>8875.6826528428464</v>
      </c>
      <c r="BG967">
        <f t="shared" si="1425"/>
        <v>9183.7502614396763</v>
      </c>
      <c r="BH967">
        <f t="shared" si="1425"/>
        <v>9223.4399533447868</v>
      </c>
    </row>
    <row r="968" spans="1:60" x14ac:dyDescent="0.25">
      <c r="A968" t="s">
        <v>977</v>
      </c>
      <c r="B968">
        <f t="shared" ref="B968:AG968" si="1426">(1+0.15*BloodSpatter+0.1*SerratedBlades)*Mangle*(127+18*(B526+1)+0.06*(B526+1)*B790/(3+(B526+1)))*(3+(B526+1)+2*GlyphOfRupture)</f>
        <v>10479.818978953545</v>
      </c>
      <c r="C968">
        <f t="shared" si="1426"/>
        <v>10480.754777910064</v>
      </c>
      <c r="D968">
        <f t="shared" si="1426"/>
        <v>10480.66965810518</v>
      </c>
      <c r="E968">
        <f t="shared" si="1426"/>
        <v>10479.819060797061</v>
      </c>
      <c r="F968">
        <f t="shared" si="1426"/>
        <v>10479.751478114396</v>
      </c>
      <c r="G968">
        <f t="shared" si="1426"/>
        <v>10479.751487847028</v>
      </c>
      <c r="H968">
        <f t="shared" si="1426"/>
        <v>10479.745529876265</v>
      </c>
      <c r="I968">
        <f t="shared" si="1426"/>
        <v>10479.747063338809</v>
      </c>
      <c r="J968">
        <f t="shared" si="1426"/>
        <v>10479.87146114391</v>
      </c>
      <c r="K968">
        <f t="shared" si="1426"/>
        <v>10479.818976789571</v>
      </c>
      <c r="L968">
        <f t="shared" si="1426"/>
        <v>10479.819040800283</v>
      </c>
      <c r="M968">
        <f t="shared" si="1426"/>
        <v>10479.818979335605</v>
      </c>
      <c r="N968">
        <f t="shared" si="1426"/>
        <v>10477.973099083076</v>
      </c>
      <c r="O968">
        <f t="shared" si="1426"/>
        <v>10479.818979335605</v>
      </c>
      <c r="P968">
        <f t="shared" si="1426"/>
        <v>10481.647653477887</v>
      </c>
      <c r="Q968">
        <f t="shared" si="1426"/>
        <v>10479.818979335605</v>
      </c>
      <c r="R968">
        <f t="shared" si="1426"/>
        <v>10478.843720479414</v>
      </c>
      <c r="S968">
        <f t="shared" si="1426"/>
        <v>10477.979064494451</v>
      </c>
      <c r="T968">
        <f t="shared" si="1426"/>
        <v>10479.818979335605</v>
      </c>
      <c r="U968">
        <f t="shared" si="1426"/>
        <v>10479.799175612825</v>
      </c>
      <c r="V968">
        <f t="shared" si="1426"/>
        <v>10479.799175612825</v>
      </c>
      <c r="W968">
        <f t="shared" si="1426"/>
        <v>10479.818979335605</v>
      </c>
      <c r="X968">
        <f t="shared" si="1426"/>
        <v>10479.818979335605</v>
      </c>
      <c r="Y968">
        <f t="shared" si="1426"/>
        <v>10479.818979335605</v>
      </c>
      <c r="Z968">
        <f t="shared" si="1426"/>
        <v>10482.369005382225</v>
      </c>
      <c r="AA968">
        <f t="shared" si="1426"/>
        <v>10479.924390518758</v>
      </c>
      <c r="AB968">
        <f t="shared" si="1426"/>
        <v>10480.688024062891</v>
      </c>
      <c r="AC968">
        <f t="shared" si="1426"/>
        <v>10479.818979335605</v>
      </c>
      <c r="AD968">
        <f t="shared" si="1426"/>
        <v>10479.818625462276</v>
      </c>
      <c r="AE968">
        <f t="shared" si="1426"/>
        <v>10480.309007800315</v>
      </c>
      <c r="AF968">
        <f t="shared" si="1426"/>
        <v>10479.818979335605</v>
      </c>
      <c r="AG968">
        <f t="shared" si="1426"/>
        <v>10571.294269250249</v>
      </c>
      <c r="AH968">
        <f t="shared" ref="AH968:BH968" si="1427">(1+0.15*BloodSpatter+0.1*SerratedBlades)*Mangle*(127+18*(AH526+1)+0.06*(AH526+1)*AH790/(3+(AH526+1)))*(3+(AH526+1)+2*GlyphOfRupture)</f>
        <v>10675.862756897541</v>
      </c>
      <c r="AI968">
        <f t="shared" si="1427"/>
        <v>10479.818662397311</v>
      </c>
      <c r="AJ968">
        <f t="shared" si="1427"/>
        <v>10668.228653409924</v>
      </c>
      <c r="AK968">
        <f t="shared" si="1427"/>
        <v>10479.818658280506</v>
      </c>
      <c r="AL968">
        <f t="shared" si="1427"/>
        <v>10282.835975396669</v>
      </c>
      <c r="AM968">
        <f t="shared" si="1427"/>
        <v>10545.834236083479</v>
      </c>
      <c r="AN968">
        <f t="shared" si="1427"/>
        <v>10337.355958402373</v>
      </c>
      <c r="AO968">
        <f t="shared" si="1427"/>
        <v>10527.605259645876</v>
      </c>
      <c r="AP968">
        <f t="shared" si="1427"/>
        <v>10479.819336610391</v>
      </c>
      <c r="AQ968">
        <f t="shared" si="1427"/>
        <v>10479.818979335605</v>
      </c>
      <c r="AR968">
        <f t="shared" si="1427"/>
        <v>10480.551560441276</v>
      </c>
      <c r="AS968">
        <f t="shared" si="1427"/>
        <v>10479.840241614691</v>
      </c>
      <c r="AT968">
        <f t="shared" si="1427"/>
        <v>10562.399371312587</v>
      </c>
      <c r="AU968">
        <f t="shared" si="1427"/>
        <v>10617.03191420757</v>
      </c>
      <c r="AV968">
        <f t="shared" si="1427"/>
        <v>10635.3269721905</v>
      </c>
      <c r="AW968">
        <f t="shared" si="1427"/>
        <v>10645.333097942566</v>
      </c>
      <c r="AX968">
        <f t="shared" si="1427"/>
        <v>10174.901346286801</v>
      </c>
      <c r="AY968">
        <f t="shared" si="1427"/>
        <v>10826.31628961834</v>
      </c>
      <c r="AZ968">
        <f t="shared" si="1427"/>
        <v>10629.527243367171</v>
      </c>
      <c r="BA968">
        <f t="shared" si="1427"/>
        <v>10654.478620705768</v>
      </c>
      <c r="BB968">
        <f t="shared" si="1427"/>
        <v>10421.881989196087</v>
      </c>
      <c r="BC968">
        <f t="shared" si="1427"/>
        <v>10495.212268173096</v>
      </c>
      <c r="BD968">
        <f t="shared" si="1427"/>
        <v>10497.356267618012</v>
      </c>
      <c r="BE968">
        <f t="shared" si="1427"/>
        <v>10479.818979335605</v>
      </c>
      <c r="BF968">
        <f t="shared" si="1427"/>
        <v>10479.818979335605</v>
      </c>
      <c r="BG968">
        <f t="shared" si="1427"/>
        <v>10841.284973422557</v>
      </c>
      <c r="BH968">
        <f t="shared" si="1427"/>
        <v>10887.854211924552</v>
      </c>
    </row>
    <row r="969" spans="1:60" x14ac:dyDescent="0.25">
      <c r="A969" t="s">
        <v>763</v>
      </c>
      <c r="B969">
        <f t="shared" ref="B969:AG969" si="1428">(1+0.01*B784*(B148-1))*(1+0.2*B12)</f>
        <v>1.8773120625998057</v>
      </c>
      <c r="C969">
        <f t="shared" si="1428"/>
        <v>1.8775063665998055</v>
      </c>
      <c r="D969">
        <f t="shared" si="1428"/>
        <v>1.8773120625998057</v>
      </c>
      <c r="E969">
        <f t="shared" si="1428"/>
        <v>1.877632717944115</v>
      </c>
      <c r="F969">
        <f t="shared" si="1428"/>
        <v>1.8773120625998057</v>
      </c>
      <c r="G969">
        <f t="shared" si="1428"/>
        <v>1.8773120625998057</v>
      </c>
      <c r="H969">
        <f t="shared" si="1428"/>
        <v>1.8773120625998057</v>
      </c>
      <c r="I969">
        <f t="shared" si="1428"/>
        <v>1.8773120625998057</v>
      </c>
      <c r="J969">
        <f t="shared" si="1428"/>
        <v>1.8773120625998057</v>
      </c>
      <c r="K969">
        <f t="shared" si="1428"/>
        <v>1.8773120625998057</v>
      </c>
      <c r="L969">
        <f t="shared" si="1428"/>
        <v>1.8773120625998057</v>
      </c>
      <c r="M969">
        <f t="shared" si="1428"/>
        <v>1.8773120625998057</v>
      </c>
      <c r="N969">
        <f t="shared" si="1428"/>
        <v>1.8773120625998057</v>
      </c>
      <c r="O969">
        <f t="shared" si="1428"/>
        <v>1.8773120625998057</v>
      </c>
      <c r="P969">
        <f t="shared" si="1428"/>
        <v>1.8773120625998057</v>
      </c>
      <c r="Q969">
        <f t="shared" si="1428"/>
        <v>1.8773120625998057</v>
      </c>
      <c r="R969">
        <f t="shared" si="1428"/>
        <v>1.8773120625998057</v>
      </c>
      <c r="S969">
        <f t="shared" si="1428"/>
        <v>1.8773120625998057</v>
      </c>
      <c r="T969">
        <f t="shared" si="1428"/>
        <v>1.8773120625998057</v>
      </c>
      <c r="U969">
        <f t="shared" si="1428"/>
        <v>1.8037120625998055</v>
      </c>
      <c r="V969">
        <f t="shared" si="1428"/>
        <v>1.8037120625998055</v>
      </c>
      <c r="W969">
        <f t="shared" si="1428"/>
        <v>1.8773120625998057</v>
      </c>
      <c r="X969">
        <f t="shared" si="1428"/>
        <v>1.8773120625998057</v>
      </c>
      <c r="Y969">
        <f t="shared" si="1428"/>
        <v>1.8773120625998057</v>
      </c>
      <c r="Z969">
        <f t="shared" si="1428"/>
        <v>1.8773120625998057</v>
      </c>
      <c r="AA969">
        <f t="shared" si="1428"/>
        <v>1.8773120625998057</v>
      </c>
      <c r="AB969">
        <f t="shared" si="1428"/>
        <v>1.8773120625998057</v>
      </c>
      <c r="AC969">
        <f t="shared" si="1428"/>
        <v>2.2527744751197667</v>
      </c>
      <c r="AD969">
        <f t="shared" si="1428"/>
        <v>1.8773120625998057</v>
      </c>
      <c r="AE969">
        <f t="shared" si="1428"/>
        <v>1.8773120625998057</v>
      </c>
      <c r="AF969">
        <f t="shared" si="1428"/>
        <v>1.9187046419497042</v>
      </c>
      <c r="AG969">
        <f t="shared" si="1428"/>
        <v>1.8963065441929934</v>
      </c>
      <c r="AH969">
        <f t="shared" ref="AH969:BH969" si="1429">(1+0.01*AH784*(AH148-1))*(1+0.2*AH12)</f>
        <v>1.8773120625998057</v>
      </c>
      <c r="AI969">
        <f t="shared" si="1429"/>
        <v>1.8773120625998057</v>
      </c>
      <c r="AJ969">
        <f t="shared" si="1429"/>
        <v>1.8773120625998057</v>
      </c>
      <c r="AK969">
        <f t="shared" si="1429"/>
        <v>1.8773120625998057</v>
      </c>
      <c r="AL969">
        <f t="shared" si="1429"/>
        <v>1.8773120625998057</v>
      </c>
      <c r="AM969">
        <f t="shared" si="1429"/>
        <v>1.8908359569163817</v>
      </c>
      <c r="AN969">
        <f t="shared" si="1429"/>
        <v>1.8773120625998057</v>
      </c>
      <c r="AO969">
        <f t="shared" si="1429"/>
        <v>1.8870971100133263</v>
      </c>
      <c r="AP969">
        <f t="shared" si="1429"/>
        <v>1.8344000595378587</v>
      </c>
      <c r="AQ969">
        <f t="shared" si="1429"/>
        <v>1.8773120625998057</v>
      </c>
      <c r="AR969">
        <f t="shared" si="1429"/>
        <v>1.8773120625998057</v>
      </c>
      <c r="AS969">
        <f t="shared" si="1429"/>
        <v>1.8773120625998057</v>
      </c>
      <c r="AT969">
        <f t="shared" si="1429"/>
        <v>1.8773120625998057</v>
      </c>
      <c r="AU969">
        <f t="shared" si="1429"/>
        <v>1.905803784989587</v>
      </c>
      <c r="AV969">
        <f t="shared" si="1429"/>
        <v>1.9096026813082243</v>
      </c>
      <c r="AW969">
        <f t="shared" si="1429"/>
        <v>1.8773120625998057</v>
      </c>
      <c r="AX969">
        <f t="shared" si="1429"/>
        <v>1.8773120625998057</v>
      </c>
      <c r="AY969">
        <f t="shared" si="1429"/>
        <v>1.8773120625998057</v>
      </c>
      <c r="AZ969">
        <f t="shared" si="1429"/>
        <v>1.8883426951132738</v>
      </c>
      <c r="BA969">
        <f t="shared" si="1429"/>
        <v>1.8901811338655186</v>
      </c>
      <c r="BB969">
        <f t="shared" si="1429"/>
        <v>1.8773120625998057</v>
      </c>
      <c r="BC969">
        <f t="shared" si="1429"/>
        <v>1.8773120625998057</v>
      </c>
      <c r="BD969">
        <f t="shared" si="1429"/>
        <v>1.8773120625998057</v>
      </c>
      <c r="BE969">
        <f t="shared" si="1429"/>
        <v>1.8773120625998057</v>
      </c>
      <c r="BF969">
        <f t="shared" si="1429"/>
        <v>1.8773120625998057</v>
      </c>
      <c r="BG969">
        <f t="shared" si="1429"/>
        <v>1.8773120625998057</v>
      </c>
      <c r="BH969">
        <f t="shared" si="1429"/>
        <v>1.8773120625998057</v>
      </c>
    </row>
    <row r="970" spans="1:60" x14ac:dyDescent="0.25">
      <c r="A970" t="s">
        <v>978</v>
      </c>
      <c r="B970">
        <f t="shared" ref="B970:AG970" si="1430">B969*(B968*B937+B967*B936)*(1+0.2*B945)</f>
        <v>590.06170640665789</v>
      </c>
      <c r="C970">
        <f t="shared" si="1430"/>
        <v>590.17023112657228</v>
      </c>
      <c r="D970">
        <f t="shared" si="1430"/>
        <v>590.10924391075559</v>
      </c>
      <c r="E970">
        <f t="shared" si="1430"/>
        <v>590.15783418125864</v>
      </c>
      <c r="F970">
        <f t="shared" si="1430"/>
        <v>590.06083854117264</v>
      </c>
      <c r="G970">
        <f t="shared" si="1430"/>
        <v>590.05227174566096</v>
      </c>
      <c r="H970">
        <f t="shared" si="1430"/>
        <v>590.04794148009614</v>
      </c>
      <c r="I970">
        <f t="shared" si="1430"/>
        <v>590.06700889187039</v>
      </c>
      <c r="J970">
        <f t="shared" si="1430"/>
        <v>590.06245748443678</v>
      </c>
      <c r="K970">
        <f t="shared" si="1430"/>
        <v>590.0636111294956</v>
      </c>
      <c r="L970">
        <f t="shared" si="1430"/>
        <v>590.00720434600271</v>
      </c>
      <c r="M970">
        <f t="shared" si="1430"/>
        <v>590.06137010218447</v>
      </c>
      <c r="N970">
        <f t="shared" si="1430"/>
        <v>590.691873052029</v>
      </c>
      <c r="O970">
        <f t="shared" si="1430"/>
        <v>590.06137010218447</v>
      </c>
      <c r="P970">
        <f t="shared" si="1430"/>
        <v>589.47263674541216</v>
      </c>
      <c r="Q970">
        <f t="shared" si="1430"/>
        <v>590.06137010218447</v>
      </c>
      <c r="R970">
        <f t="shared" si="1430"/>
        <v>590.59864798204796</v>
      </c>
      <c r="S970">
        <f t="shared" si="1430"/>
        <v>591.0809942251442</v>
      </c>
      <c r="T970">
        <f t="shared" si="1430"/>
        <v>590.06137010218447</v>
      </c>
      <c r="U970">
        <f t="shared" si="1430"/>
        <v>568.73477345014101</v>
      </c>
      <c r="V970">
        <f t="shared" si="1430"/>
        <v>568.73477345014101</v>
      </c>
      <c r="W970">
        <f t="shared" si="1430"/>
        <v>590.06137010218447</v>
      </c>
      <c r="X970">
        <f t="shared" si="1430"/>
        <v>590.06137010218447</v>
      </c>
      <c r="Y970">
        <f t="shared" si="1430"/>
        <v>590.06137010218447</v>
      </c>
      <c r="Z970">
        <f t="shared" si="1430"/>
        <v>588.51750403197389</v>
      </c>
      <c r="AA970">
        <f t="shared" si="1430"/>
        <v>581.53752691826878</v>
      </c>
      <c r="AB970">
        <f t="shared" si="1430"/>
        <v>589.52354034160874</v>
      </c>
      <c r="AC970">
        <f t="shared" si="1430"/>
        <v>708.07364412262143</v>
      </c>
      <c r="AD970">
        <f t="shared" si="1430"/>
        <v>590.37088053204184</v>
      </c>
      <c r="AE970">
        <f t="shared" si="1430"/>
        <v>589.20173224872235</v>
      </c>
      <c r="AF970">
        <f t="shared" si="1430"/>
        <v>602.08025663428054</v>
      </c>
      <c r="AG970">
        <f t="shared" si="1430"/>
        <v>600.81003254676375</v>
      </c>
      <c r="AH970">
        <f t="shared" ref="AH970:BH970" si="1431">AH969*(AH968*AH937+AH967*AH936)*(1+0.2*AH945)</f>
        <v>601.16914502760278</v>
      </c>
      <c r="AI970">
        <f t="shared" si="1431"/>
        <v>590.3387568688787</v>
      </c>
      <c r="AJ970">
        <f t="shared" si="1431"/>
        <v>600.73659927505537</v>
      </c>
      <c r="AK970">
        <f t="shared" si="1431"/>
        <v>590.34233943294021</v>
      </c>
      <c r="AL970">
        <f t="shared" si="1431"/>
        <v>579.04945210212168</v>
      </c>
      <c r="AM970">
        <f t="shared" si="1431"/>
        <v>597.6497347527594</v>
      </c>
      <c r="AN970">
        <f t="shared" si="1431"/>
        <v>582.10082847809133</v>
      </c>
      <c r="AO970">
        <f t="shared" si="1431"/>
        <v>595.54831372747287</v>
      </c>
      <c r="AP970">
        <f t="shared" si="1431"/>
        <v>576.2642294434504</v>
      </c>
      <c r="AQ970">
        <f t="shared" si="1431"/>
        <v>589.66555277647444</v>
      </c>
      <c r="AR970">
        <f t="shared" si="1431"/>
        <v>588.77618061146006</v>
      </c>
      <c r="AS970">
        <f t="shared" si="1431"/>
        <v>586.55980110889232</v>
      </c>
      <c r="AT970">
        <f t="shared" si="1431"/>
        <v>594.74034751600902</v>
      </c>
      <c r="AU970">
        <f t="shared" si="1431"/>
        <v>606.2194530054245</v>
      </c>
      <c r="AV970">
        <f t="shared" si="1431"/>
        <v>608.38977100946306</v>
      </c>
      <c r="AW970">
        <f t="shared" si="1431"/>
        <v>599.43934475319975</v>
      </c>
      <c r="AX970">
        <f t="shared" si="1431"/>
        <v>572.784838906863</v>
      </c>
      <c r="AY970">
        <f t="shared" si="1431"/>
        <v>609.69379191504993</v>
      </c>
      <c r="AZ970">
        <f t="shared" si="1431"/>
        <v>601.4581732623551</v>
      </c>
      <c r="BA970">
        <f t="shared" si="1431"/>
        <v>603.36562041114041</v>
      </c>
      <c r="BB970">
        <f t="shared" si="1431"/>
        <v>586.77867960147398</v>
      </c>
      <c r="BC970">
        <f t="shared" si="1431"/>
        <v>590.41576071265126</v>
      </c>
      <c r="BD970">
        <f t="shared" si="1431"/>
        <v>590.46415395068698</v>
      </c>
      <c r="BE970">
        <f t="shared" si="1431"/>
        <v>590.06137010218447</v>
      </c>
      <c r="BF970">
        <f t="shared" si="1431"/>
        <v>590.06137010218447</v>
      </c>
      <c r="BG970">
        <f t="shared" si="1431"/>
        <v>610.54191253736565</v>
      </c>
      <c r="BH970">
        <f t="shared" si="1431"/>
        <v>613.1805100290145</v>
      </c>
    </row>
    <row r="972" spans="1:60" x14ac:dyDescent="0.25">
      <c r="A972" t="s">
        <v>979</v>
      </c>
      <c r="B972">
        <f t="shared" ref="B972:AG972" si="1432">(254+(370+0.07*B790)*B486)*(1+0.2/3*ImpEvis+0.03*Aggression)</f>
        <v>5727.4879962732666</v>
      </c>
      <c r="C972">
        <f t="shared" si="1432"/>
        <v>5727.9945308079623</v>
      </c>
      <c r="D972">
        <f t="shared" si="1432"/>
        <v>5727.9484566801175</v>
      </c>
      <c r="E972">
        <f t="shared" si="1432"/>
        <v>5727.4880405739877</v>
      </c>
      <c r="F972">
        <f t="shared" si="1432"/>
        <v>5727.4514590385206</v>
      </c>
      <c r="G972">
        <f t="shared" si="1432"/>
        <v>5727.4514643066541</v>
      </c>
      <c r="H972">
        <f t="shared" si="1432"/>
        <v>5727.4482393426506</v>
      </c>
      <c r="I972">
        <f t="shared" si="1432"/>
        <v>5727.4490693839043</v>
      </c>
      <c r="J972">
        <f t="shared" si="1432"/>
        <v>5727.5164041291328</v>
      </c>
      <c r="K972">
        <f t="shared" si="1432"/>
        <v>5727.4879951019393</v>
      </c>
      <c r="L972">
        <f t="shared" si="1432"/>
        <v>5727.4880297500185</v>
      </c>
      <c r="M972">
        <f t="shared" si="1432"/>
        <v>5727.4879964800721</v>
      </c>
      <c r="N972">
        <f t="shared" si="1432"/>
        <v>5726.488848010943</v>
      </c>
      <c r="O972">
        <f t="shared" si="1432"/>
        <v>5727.4879964800721</v>
      </c>
      <c r="P972">
        <f t="shared" si="1432"/>
        <v>5728.4778315288459</v>
      </c>
      <c r="Q972">
        <f t="shared" si="1432"/>
        <v>5727.4879964800721</v>
      </c>
      <c r="R972">
        <f t="shared" si="1432"/>
        <v>5726.9601028684283</v>
      </c>
      <c r="S972">
        <f t="shared" si="1432"/>
        <v>5726.4920770024419</v>
      </c>
      <c r="T972">
        <f t="shared" si="1432"/>
        <v>5727.4879964800721</v>
      </c>
      <c r="U972">
        <f t="shared" si="1432"/>
        <v>5727.4772770093632</v>
      </c>
      <c r="V972">
        <f t="shared" si="1432"/>
        <v>5727.4772770093632</v>
      </c>
      <c r="W972">
        <f t="shared" si="1432"/>
        <v>5727.4879964800721</v>
      </c>
      <c r="X972">
        <f t="shared" si="1432"/>
        <v>5727.4879964800721</v>
      </c>
      <c r="Y972">
        <f t="shared" si="1432"/>
        <v>5727.4879964800721</v>
      </c>
      <c r="Z972">
        <f t="shared" si="1432"/>
        <v>5728.8682889542033</v>
      </c>
      <c r="AA972">
        <f t="shared" si="1432"/>
        <v>5727.5450540395368</v>
      </c>
      <c r="AB972">
        <f t="shared" si="1432"/>
        <v>5727.9583979092431</v>
      </c>
      <c r="AC972">
        <f t="shared" si="1432"/>
        <v>5727.4879964800721</v>
      </c>
      <c r="AD972">
        <f t="shared" si="1432"/>
        <v>5727.4878049335202</v>
      </c>
      <c r="AE972">
        <f t="shared" si="1432"/>
        <v>5727.7532418499559</v>
      </c>
      <c r="AF972">
        <f t="shared" si="1432"/>
        <v>5727.4879964800721</v>
      </c>
      <c r="AG972">
        <f t="shared" si="1432"/>
        <v>5777.0022570914807</v>
      </c>
      <c r="AH972">
        <f t="shared" ref="AH972:BH972" si="1433">(254+(370+0.07*AH790)*AH486)*(1+0.2/3*ImpEvis+0.03*Aggression)</f>
        <v>5833.6036775837274</v>
      </c>
      <c r="AI972">
        <f t="shared" si="1433"/>
        <v>5727.4878249259245</v>
      </c>
      <c r="AJ972">
        <f t="shared" si="1433"/>
        <v>5829.4714470111549</v>
      </c>
      <c r="AK972">
        <f t="shared" si="1433"/>
        <v>5727.487822697557</v>
      </c>
      <c r="AL972">
        <f t="shared" si="1433"/>
        <v>5620.8639256282395</v>
      </c>
      <c r="AM972">
        <f t="shared" si="1433"/>
        <v>5763.2211068095748</v>
      </c>
      <c r="AN972">
        <f t="shared" si="1433"/>
        <v>5650.3748093826716</v>
      </c>
      <c r="AO972">
        <f t="shared" si="1433"/>
        <v>5753.3540236786775</v>
      </c>
      <c r="AP972">
        <f t="shared" si="1433"/>
        <v>5727.4881898677822</v>
      </c>
      <c r="AQ972">
        <f t="shared" si="1433"/>
        <v>5727.4879964800721</v>
      </c>
      <c r="AR972">
        <f t="shared" si="1433"/>
        <v>5727.8845321108292</v>
      </c>
      <c r="AS972">
        <f t="shared" si="1433"/>
        <v>5727.4995054463607</v>
      </c>
      <c r="AT972">
        <f t="shared" si="1433"/>
        <v>5772.1875765913346</v>
      </c>
      <c r="AU972">
        <f t="shared" si="1433"/>
        <v>5801.7593873971846</v>
      </c>
      <c r="AV972">
        <f t="shared" si="1433"/>
        <v>5811.6622395194663</v>
      </c>
      <c r="AW972">
        <f t="shared" si="1433"/>
        <v>5817.078411675473</v>
      </c>
      <c r="AX972">
        <f t="shared" si="1433"/>
        <v>5562.4404611087093</v>
      </c>
      <c r="AY972">
        <f t="shared" si="1433"/>
        <v>5915.0420139475273</v>
      </c>
      <c r="AZ972">
        <f t="shared" si="1433"/>
        <v>5808.5229296063571</v>
      </c>
      <c r="BA972">
        <f t="shared" si="1433"/>
        <v>5822.0287517940715</v>
      </c>
      <c r="BB972">
        <f t="shared" si="1433"/>
        <v>5696.1275358410776</v>
      </c>
      <c r="BC972">
        <f t="shared" si="1433"/>
        <v>5735.8201626407617</v>
      </c>
      <c r="BD972">
        <f t="shared" si="1433"/>
        <v>5736.9806787469734</v>
      </c>
      <c r="BE972">
        <f t="shared" si="1433"/>
        <v>5727.4879964800721</v>
      </c>
      <c r="BF972">
        <f t="shared" si="1433"/>
        <v>5727.4879964800721</v>
      </c>
      <c r="BG972">
        <f t="shared" si="1433"/>
        <v>5923.1443475021224</v>
      </c>
      <c r="BH972">
        <f t="shared" si="1433"/>
        <v>5948.3516074497466</v>
      </c>
    </row>
    <row r="973" spans="1:60" x14ac:dyDescent="0.25">
      <c r="A973" t="s">
        <v>980</v>
      </c>
      <c r="B973">
        <f t="shared" ref="B973:AG973" si="1434">(254+(370+0.07*B790)*(B486+1))*(1+0.2/3*ImpEvis+0.03*Aggression)</f>
        <v>6814.5655955279208</v>
      </c>
      <c r="C973">
        <f t="shared" si="1434"/>
        <v>6815.173436969555</v>
      </c>
      <c r="D973">
        <f t="shared" si="1434"/>
        <v>6815.1181480161404</v>
      </c>
      <c r="E973">
        <f t="shared" si="1434"/>
        <v>6814.5656486887847</v>
      </c>
      <c r="F973">
        <f t="shared" si="1434"/>
        <v>6814.5217508462256</v>
      </c>
      <c r="G973">
        <f t="shared" si="1434"/>
        <v>6814.5217571679859</v>
      </c>
      <c r="H973">
        <f t="shared" si="1434"/>
        <v>6814.5178872111819</v>
      </c>
      <c r="I973">
        <f t="shared" si="1434"/>
        <v>6814.5188832606846</v>
      </c>
      <c r="J973">
        <f t="shared" si="1434"/>
        <v>6814.5996849549601</v>
      </c>
      <c r="K973">
        <f t="shared" si="1434"/>
        <v>6814.5655941223267</v>
      </c>
      <c r="L973">
        <f t="shared" si="1434"/>
        <v>6814.5656357000234</v>
      </c>
      <c r="M973">
        <f t="shared" si="1434"/>
        <v>6814.5655957760864</v>
      </c>
      <c r="N973">
        <f t="shared" si="1434"/>
        <v>6813.3666176131319</v>
      </c>
      <c r="O973">
        <f t="shared" si="1434"/>
        <v>6814.5655957760864</v>
      </c>
      <c r="P973">
        <f t="shared" si="1434"/>
        <v>6815.7533978346146</v>
      </c>
      <c r="Q973">
        <f t="shared" si="1434"/>
        <v>6814.5655957760864</v>
      </c>
      <c r="R973">
        <f t="shared" si="1434"/>
        <v>6813.9321234421141</v>
      </c>
      <c r="S973">
        <f t="shared" si="1434"/>
        <v>6813.3704924029298</v>
      </c>
      <c r="T973">
        <f t="shared" si="1434"/>
        <v>6814.5655957760864</v>
      </c>
      <c r="U973">
        <f t="shared" si="1434"/>
        <v>6814.5527324112354</v>
      </c>
      <c r="V973">
        <f t="shared" si="1434"/>
        <v>6814.5527324112354</v>
      </c>
      <c r="W973">
        <f t="shared" si="1434"/>
        <v>6814.5655957760864</v>
      </c>
      <c r="X973">
        <f t="shared" si="1434"/>
        <v>6814.5655957760864</v>
      </c>
      <c r="Y973">
        <f t="shared" si="1434"/>
        <v>6814.5655957760864</v>
      </c>
      <c r="Z973">
        <f t="shared" si="1434"/>
        <v>6816.2219467450432</v>
      </c>
      <c r="AA973">
        <f t="shared" si="1434"/>
        <v>6814.6340648474443</v>
      </c>
      <c r="AB973">
        <f t="shared" si="1434"/>
        <v>6815.1300774910924</v>
      </c>
      <c r="AC973">
        <f t="shared" si="1434"/>
        <v>6814.5655957760864</v>
      </c>
      <c r="AD973">
        <f t="shared" si="1434"/>
        <v>6814.5653659202253</v>
      </c>
      <c r="AE973">
        <f t="shared" si="1434"/>
        <v>6814.8838902199477</v>
      </c>
      <c r="AF973">
        <f t="shared" si="1434"/>
        <v>6814.5655957760864</v>
      </c>
      <c r="AG973">
        <f t="shared" si="1434"/>
        <v>6873.9827085097768</v>
      </c>
      <c r="AH973">
        <f t="shared" ref="AH973:BH973" si="1435">(254+(370+0.07*AH790)*(AH486+1))*(1+0.2/3*ImpEvis+0.03*Aggression)</f>
        <v>6941.9044131004739</v>
      </c>
      <c r="AI973">
        <f t="shared" si="1435"/>
        <v>6814.5653899111094</v>
      </c>
      <c r="AJ973">
        <f t="shared" si="1435"/>
        <v>6936.945736413385</v>
      </c>
      <c r="AK973">
        <f t="shared" si="1435"/>
        <v>6814.5653872370685</v>
      </c>
      <c r="AL973">
        <f t="shared" si="1435"/>
        <v>6686.6167107538877</v>
      </c>
      <c r="AM973">
        <f t="shared" si="1435"/>
        <v>6857.4453281714905</v>
      </c>
      <c r="AN973">
        <f t="shared" si="1435"/>
        <v>6722.0297712592055</v>
      </c>
      <c r="AO973">
        <f t="shared" si="1435"/>
        <v>6845.6048284144126</v>
      </c>
      <c r="AP973">
        <f t="shared" si="1435"/>
        <v>6814.5658278413384</v>
      </c>
      <c r="AQ973">
        <f t="shared" si="1435"/>
        <v>6814.5655957760864</v>
      </c>
      <c r="AR973">
        <f t="shared" si="1435"/>
        <v>6815.041438532995</v>
      </c>
      <c r="AS973">
        <f t="shared" si="1435"/>
        <v>6814.5794065356322</v>
      </c>
      <c r="AT973">
        <f t="shared" si="1435"/>
        <v>6868.2050919096018</v>
      </c>
      <c r="AU973">
        <f t="shared" si="1435"/>
        <v>6903.6912648766211</v>
      </c>
      <c r="AV973">
        <f t="shared" si="1435"/>
        <v>6915.5746874233591</v>
      </c>
      <c r="AW973">
        <f t="shared" si="1435"/>
        <v>6922.0740940105679</v>
      </c>
      <c r="AX973">
        <f t="shared" si="1435"/>
        <v>6616.5085533304518</v>
      </c>
      <c r="AY973">
        <f t="shared" si="1435"/>
        <v>7039.6304167370336</v>
      </c>
      <c r="AZ973">
        <f t="shared" si="1435"/>
        <v>6911.8075155276283</v>
      </c>
      <c r="BA973">
        <f t="shared" si="1435"/>
        <v>6928.0145021528861</v>
      </c>
      <c r="BB973">
        <f t="shared" si="1435"/>
        <v>6776.9330430092923</v>
      </c>
      <c r="BC973">
        <f t="shared" si="1435"/>
        <v>6824.564195168914</v>
      </c>
      <c r="BD973">
        <f t="shared" si="1435"/>
        <v>6825.9568144963687</v>
      </c>
      <c r="BE973">
        <f t="shared" si="1435"/>
        <v>6814.5655957760864</v>
      </c>
      <c r="BF973">
        <f t="shared" si="1435"/>
        <v>6814.5655957760864</v>
      </c>
      <c r="BG973">
        <f t="shared" si="1435"/>
        <v>7049.3532170025464</v>
      </c>
      <c r="BH973">
        <f t="shared" si="1435"/>
        <v>7079.6019289396963</v>
      </c>
    </row>
    <row r="974" spans="1:60" x14ac:dyDescent="0.25">
      <c r="A974" t="s">
        <v>981</v>
      </c>
      <c r="B974">
        <f t="shared" ref="B974:AG974" si="1436">1+0.01*B786*(B148-1)</f>
        <v>1.8773120625998057</v>
      </c>
      <c r="C974">
        <f t="shared" si="1436"/>
        <v>1.8775063665998055</v>
      </c>
      <c r="D974">
        <f t="shared" si="1436"/>
        <v>1.8773120625998057</v>
      </c>
      <c r="E974">
        <f t="shared" si="1436"/>
        <v>1.877632717944115</v>
      </c>
      <c r="F974">
        <f t="shared" si="1436"/>
        <v>1.8773120625998057</v>
      </c>
      <c r="G974">
        <f t="shared" si="1436"/>
        <v>1.8773120625998057</v>
      </c>
      <c r="H974">
        <f t="shared" si="1436"/>
        <v>1.8773120625998057</v>
      </c>
      <c r="I974">
        <f t="shared" si="1436"/>
        <v>1.8773120625998057</v>
      </c>
      <c r="J974">
        <f t="shared" si="1436"/>
        <v>1.8773120625998057</v>
      </c>
      <c r="K974">
        <f t="shared" si="1436"/>
        <v>1.8773120625998057</v>
      </c>
      <c r="L974">
        <f t="shared" si="1436"/>
        <v>1.8773120625998057</v>
      </c>
      <c r="M974">
        <f t="shared" si="1436"/>
        <v>1.8773120625998057</v>
      </c>
      <c r="N974">
        <f t="shared" si="1436"/>
        <v>1.8773120625998057</v>
      </c>
      <c r="O974">
        <f t="shared" si="1436"/>
        <v>1.8773120625998057</v>
      </c>
      <c r="P974">
        <f t="shared" si="1436"/>
        <v>1.8773120625998057</v>
      </c>
      <c r="Q974">
        <f t="shared" si="1436"/>
        <v>1.8773120625998057</v>
      </c>
      <c r="R974">
        <f t="shared" si="1436"/>
        <v>1.8773120625998057</v>
      </c>
      <c r="S974">
        <f t="shared" si="1436"/>
        <v>1.8773120625998057</v>
      </c>
      <c r="T974">
        <f t="shared" si="1436"/>
        <v>1.8773120625998057</v>
      </c>
      <c r="U974">
        <f t="shared" si="1436"/>
        <v>1.8037120625998055</v>
      </c>
      <c r="V974">
        <f t="shared" si="1436"/>
        <v>1.8037120625998055</v>
      </c>
      <c r="W974">
        <f t="shared" si="1436"/>
        <v>1.8773120625998057</v>
      </c>
      <c r="X974">
        <f t="shared" si="1436"/>
        <v>1.8773120625998057</v>
      </c>
      <c r="Y974">
        <f t="shared" si="1436"/>
        <v>1.8773120625998057</v>
      </c>
      <c r="Z974">
        <f t="shared" si="1436"/>
        <v>1.8773120625998057</v>
      </c>
      <c r="AA974">
        <f t="shared" si="1436"/>
        <v>1.8773120625998057</v>
      </c>
      <c r="AB974">
        <f t="shared" si="1436"/>
        <v>1.8773120625998057</v>
      </c>
      <c r="AC974">
        <f t="shared" si="1436"/>
        <v>1.8773120625998057</v>
      </c>
      <c r="AD974">
        <f t="shared" si="1436"/>
        <v>1.8773120625998057</v>
      </c>
      <c r="AE974">
        <f t="shared" si="1436"/>
        <v>1.8773120625998057</v>
      </c>
      <c r="AF974">
        <f t="shared" si="1436"/>
        <v>1.9187046419497042</v>
      </c>
      <c r="AG974">
        <f t="shared" si="1436"/>
        <v>1.8963065441929934</v>
      </c>
      <c r="AH974">
        <f t="shared" ref="AH974:BH974" si="1437">1+0.01*AH786*(AH148-1)</f>
        <v>1.8773120625998057</v>
      </c>
      <c r="AI974">
        <f t="shared" si="1437"/>
        <v>1.8773120625998057</v>
      </c>
      <c r="AJ974">
        <f t="shared" si="1437"/>
        <v>1.8773120625998057</v>
      </c>
      <c r="AK974">
        <f t="shared" si="1437"/>
        <v>1.8773120625998057</v>
      </c>
      <c r="AL974">
        <f t="shared" si="1437"/>
        <v>1.8773120625998057</v>
      </c>
      <c r="AM974">
        <f t="shared" si="1437"/>
        <v>1.8908359569163817</v>
      </c>
      <c r="AN974">
        <f t="shared" si="1437"/>
        <v>1.8773120625998057</v>
      </c>
      <c r="AO974">
        <f t="shared" si="1437"/>
        <v>1.8870971100133263</v>
      </c>
      <c r="AP974">
        <f t="shared" si="1437"/>
        <v>1.8344000595378587</v>
      </c>
      <c r="AQ974">
        <f t="shared" si="1437"/>
        <v>1.8773120625998057</v>
      </c>
      <c r="AR974">
        <f t="shared" si="1437"/>
        <v>1.8773120625998057</v>
      </c>
      <c r="AS974">
        <f t="shared" si="1437"/>
        <v>1.8773120625998057</v>
      </c>
      <c r="AT974">
        <f t="shared" si="1437"/>
        <v>1.8773120625998057</v>
      </c>
      <c r="AU974">
        <f t="shared" si="1437"/>
        <v>1.905803784989587</v>
      </c>
      <c r="AV974">
        <f t="shared" si="1437"/>
        <v>1.9096026813082243</v>
      </c>
      <c r="AW974">
        <f t="shared" si="1437"/>
        <v>1.8773120625998057</v>
      </c>
      <c r="AX974">
        <f t="shared" si="1437"/>
        <v>1.8773120625998057</v>
      </c>
      <c r="AY974">
        <f t="shared" si="1437"/>
        <v>1.8773120625998057</v>
      </c>
      <c r="AZ974">
        <f t="shared" si="1437"/>
        <v>1.8883426951132738</v>
      </c>
      <c r="BA974">
        <f t="shared" si="1437"/>
        <v>1.8901811338655186</v>
      </c>
      <c r="BB974">
        <f t="shared" si="1437"/>
        <v>1.8773120625998057</v>
      </c>
      <c r="BC974">
        <f t="shared" si="1437"/>
        <v>1.8773120625998057</v>
      </c>
      <c r="BD974">
        <f t="shared" si="1437"/>
        <v>1.8773120625998057</v>
      </c>
      <c r="BE974">
        <f t="shared" si="1437"/>
        <v>1.8773120625998057</v>
      </c>
      <c r="BF974">
        <f t="shared" si="1437"/>
        <v>1.8773120625998057</v>
      </c>
      <c r="BG974">
        <f t="shared" si="1437"/>
        <v>1.8773120625998057</v>
      </c>
      <c r="BH974">
        <f t="shared" si="1437"/>
        <v>1.8773120625998057</v>
      </c>
    </row>
    <row r="975" spans="1:60" x14ac:dyDescent="0.25">
      <c r="A975" t="s">
        <v>982</v>
      </c>
      <c r="B975">
        <f t="shared" ref="B975:AG975" si="1438">B974*(B972*B938+B973*B939)</f>
        <v>324.02358981610183</v>
      </c>
      <c r="C975">
        <f t="shared" si="1438"/>
        <v>324.12316285530238</v>
      </c>
      <c r="D975">
        <f t="shared" si="1438"/>
        <v>324.04943507190171</v>
      </c>
      <c r="E975">
        <f t="shared" si="1438"/>
        <v>324.14202091154317</v>
      </c>
      <c r="F975">
        <f t="shared" si="1438"/>
        <v>323.92633489185033</v>
      </c>
      <c r="G975">
        <f t="shared" si="1438"/>
        <v>323.92368524982732</v>
      </c>
      <c r="H975">
        <f t="shared" si="1438"/>
        <v>323.82774304451578</v>
      </c>
      <c r="I975">
        <f t="shared" si="1438"/>
        <v>323.86938963992435</v>
      </c>
      <c r="J975">
        <f t="shared" si="1438"/>
        <v>324.09675749243246</v>
      </c>
      <c r="K975">
        <f t="shared" si="1438"/>
        <v>324.02417852013468</v>
      </c>
      <c r="L975">
        <f t="shared" si="1438"/>
        <v>324.00668395565242</v>
      </c>
      <c r="M975">
        <f t="shared" si="1438"/>
        <v>324.02348585766106</v>
      </c>
      <c r="N975">
        <f t="shared" si="1438"/>
        <v>324.18393982748017</v>
      </c>
      <c r="O975">
        <f t="shared" si="1438"/>
        <v>324.02348585766106</v>
      </c>
      <c r="P975">
        <f t="shared" si="1438"/>
        <v>323.85571009012506</v>
      </c>
      <c r="Q975">
        <f t="shared" si="1438"/>
        <v>324.02348585766106</v>
      </c>
      <c r="R975">
        <f t="shared" si="1438"/>
        <v>304.84199023989692</v>
      </c>
      <c r="S975">
        <f t="shared" si="1438"/>
        <v>288.0593961703907</v>
      </c>
      <c r="T975">
        <f t="shared" si="1438"/>
        <v>324.02348585766106</v>
      </c>
      <c r="U975">
        <f t="shared" si="1438"/>
        <v>297.57416633570892</v>
      </c>
      <c r="V975">
        <f t="shared" si="1438"/>
        <v>297.57416633570892</v>
      </c>
      <c r="W975">
        <f t="shared" si="1438"/>
        <v>324.02348585766106</v>
      </c>
      <c r="X975">
        <f t="shared" si="1438"/>
        <v>324.02348585766106</v>
      </c>
      <c r="Y975">
        <f t="shared" si="1438"/>
        <v>324.02348585766106</v>
      </c>
      <c r="Z975">
        <f t="shared" si="1438"/>
        <v>384.10265883519713</v>
      </c>
      <c r="AA975">
        <f t="shared" si="1438"/>
        <v>402.09234894234839</v>
      </c>
      <c r="AB975">
        <f t="shared" si="1438"/>
        <v>344.38223573885131</v>
      </c>
      <c r="AC975">
        <f t="shared" si="1438"/>
        <v>324.02348585766106</v>
      </c>
      <c r="AD975">
        <f t="shared" si="1438"/>
        <v>324.11730766778351</v>
      </c>
      <c r="AE975">
        <f t="shared" si="1438"/>
        <v>335.01291957605019</v>
      </c>
      <c r="AF975">
        <f t="shared" si="1438"/>
        <v>339.34941180073935</v>
      </c>
      <c r="AG975">
        <f t="shared" si="1438"/>
        <v>333.87889754093317</v>
      </c>
      <c r="AH975">
        <f t="shared" ref="AH975:BH975" si="1439">AH974*(AH972*AH938+AH973*AH939)</f>
        <v>330.02681103555705</v>
      </c>
      <c r="AI975">
        <f t="shared" si="1439"/>
        <v>324.10774045436733</v>
      </c>
      <c r="AJ975">
        <f t="shared" si="1439"/>
        <v>329.79303669062341</v>
      </c>
      <c r="AK975">
        <f t="shared" si="1439"/>
        <v>324.10880935983562</v>
      </c>
      <c r="AL975">
        <f t="shared" si="1439"/>
        <v>318.03705589866985</v>
      </c>
      <c r="AM975">
        <f t="shared" si="1439"/>
        <v>332.29307815596434</v>
      </c>
      <c r="AN975">
        <f t="shared" si="1439"/>
        <v>319.69511981230693</v>
      </c>
      <c r="AO975">
        <f t="shared" si="1439"/>
        <v>329.99360290141232</v>
      </c>
      <c r="AP975">
        <f t="shared" si="1439"/>
        <v>316.51929112992974</v>
      </c>
      <c r="AQ975">
        <f t="shared" si="1439"/>
        <v>328.89692539997009</v>
      </c>
      <c r="AR975">
        <f t="shared" si="1439"/>
        <v>340.51160423271244</v>
      </c>
      <c r="AS975">
        <f t="shared" si="1439"/>
        <v>337.51143288557995</v>
      </c>
      <c r="AT975">
        <f t="shared" si="1439"/>
        <v>326.55229321141303</v>
      </c>
      <c r="AU975">
        <f t="shared" si="1439"/>
        <v>338.87714610559334</v>
      </c>
      <c r="AV975">
        <f t="shared" si="1439"/>
        <v>340.88967760248164</v>
      </c>
      <c r="AW975">
        <f t="shared" si="1439"/>
        <v>329.09192050979641</v>
      </c>
      <c r="AX975">
        <f t="shared" si="1439"/>
        <v>314.68618514640485</v>
      </c>
      <c r="AY975">
        <f t="shared" si="1439"/>
        <v>334.63405484772471</v>
      </c>
      <c r="AZ975">
        <f t="shared" si="1439"/>
        <v>336.87597896148736</v>
      </c>
      <c r="BA975">
        <f t="shared" si="1439"/>
        <v>339.04873402065101</v>
      </c>
      <c r="BB975">
        <f t="shared" si="1439"/>
        <v>322.24931788374403</v>
      </c>
      <c r="BC975">
        <f t="shared" si="1439"/>
        <v>342.03349219971471</v>
      </c>
      <c r="BD975">
        <f t="shared" si="1439"/>
        <v>344.60863480913412</v>
      </c>
      <c r="BE975">
        <f t="shared" si="1439"/>
        <v>324.02348585766106</v>
      </c>
      <c r="BF975">
        <f t="shared" si="1439"/>
        <v>324.02348585766106</v>
      </c>
      <c r="BG975">
        <f t="shared" si="1439"/>
        <v>335.09243142809555</v>
      </c>
      <c r="BH975">
        <f t="shared" si="1439"/>
        <v>336.51849190036</v>
      </c>
    </row>
    <row r="977" spans="1:60" x14ac:dyDescent="0.25">
      <c r="A977" t="s">
        <v>727</v>
      </c>
      <c r="B977">
        <f t="shared" ref="B977:AG977" si="1440">(1+0.01*B788*(B150-1))</f>
        <v>1.2537593043180937</v>
      </c>
      <c r="C977">
        <f t="shared" si="1440"/>
        <v>1.2537593043180937</v>
      </c>
      <c r="D977">
        <f t="shared" si="1440"/>
        <v>1.2537593043180937</v>
      </c>
      <c r="E977">
        <f t="shared" si="1440"/>
        <v>1.2539453366985556</v>
      </c>
      <c r="F977">
        <f t="shared" si="1440"/>
        <v>1.2537593043180937</v>
      </c>
      <c r="G977">
        <f t="shared" si="1440"/>
        <v>1.2537593043180937</v>
      </c>
      <c r="H977">
        <f t="shared" si="1440"/>
        <v>1.2537593043180937</v>
      </c>
      <c r="I977">
        <f t="shared" si="1440"/>
        <v>1.2537593043180937</v>
      </c>
      <c r="J977">
        <f t="shared" si="1440"/>
        <v>1.2537593043180937</v>
      </c>
      <c r="K977">
        <f t="shared" si="1440"/>
        <v>1.2537593043180937</v>
      </c>
      <c r="L977">
        <f t="shared" si="1440"/>
        <v>1.2537593043180937</v>
      </c>
      <c r="M977">
        <f t="shared" si="1440"/>
        <v>1.2537593043180937</v>
      </c>
      <c r="N977">
        <f t="shared" si="1440"/>
        <v>1.2537593043180937</v>
      </c>
      <c r="O977">
        <f t="shared" si="1440"/>
        <v>1.2537593043180937</v>
      </c>
      <c r="P977">
        <f t="shared" si="1440"/>
        <v>1.2537593043180937</v>
      </c>
      <c r="Q977">
        <f t="shared" si="1440"/>
        <v>1.2537593043180937</v>
      </c>
      <c r="R977">
        <f t="shared" si="1440"/>
        <v>1.2537593043180937</v>
      </c>
      <c r="S977">
        <f t="shared" si="1440"/>
        <v>1.2537593043180937</v>
      </c>
      <c r="T977">
        <f t="shared" si="1440"/>
        <v>1.2537593043180937</v>
      </c>
      <c r="U977">
        <f t="shared" si="1440"/>
        <v>1.2537593043180937</v>
      </c>
      <c r="V977">
        <f t="shared" si="1440"/>
        <v>1.2537593043180937</v>
      </c>
      <c r="W977">
        <f t="shared" si="1440"/>
        <v>1.2537593043180937</v>
      </c>
      <c r="X977">
        <f t="shared" si="1440"/>
        <v>1.2537593043180937</v>
      </c>
      <c r="Y977">
        <f t="shared" si="1440"/>
        <v>1.2537593043180937</v>
      </c>
      <c r="Z977">
        <f t="shared" si="1440"/>
        <v>1.2537593043180937</v>
      </c>
      <c r="AA977">
        <f t="shared" si="1440"/>
        <v>1.2537593043180937</v>
      </c>
      <c r="AB977">
        <f t="shared" si="1440"/>
        <v>1.2537593043180937</v>
      </c>
      <c r="AC977">
        <f t="shared" si="1440"/>
        <v>1.2537593043180937</v>
      </c>
      <c r="AD977">
        <f t="shared" si="1440"/>
        <v>1.2537593043180937</v>
      </c>
      <c r="AE977">
        <f t="shared" si="1440"/>
        <v>1.2537593043180937</v>
      </c>
      <c r="AF977">
        <f t="shared" si="1440"/>
        <v>1.2777737491311463</v>
      </c>
      <c r="AG977">
        <f t="shared" si="1440"/>
        <v>1.2537593043180937</v>
      </c>
      <c r="AH977">
        <f t="shared" ref="AH977:BH977" si="1441">(1+0.01*AH788*(AH150-1))</f>
        <v>1.2537593043180937</v>
      </c>
      <c r="AI977">
        <f t="shared" si="1441"/>
        <v>1.2537593043180937</v>
      </c>
      <c r="AJ977">
        <f t="shared" si="1441"/>
        <v>1.2537593043180937</v>
      </c>
      <c r="AK977">
        <f t="shared" si="1441"/>
        <v>1.2537593043180937</v>
      </c>
      <c r="AL977">
        <f t="shared" si="1441"/>
        <v>1.2537593043180937</v>
      </c>
      <c r="AM977">
        <f t="shared" si="1441"/>
        <v>1.2537593043180937</v>
      </c>
      <c r="AN977">
        <f t="shared" si="1441"/>
        <v>1.2537593043180937</v>
      </c>
      <c r="AO977">
        <f t="shared" si="1441"/>
        <v>1.2537593043180937</v>
      </c>
      <c r="AP977">
        <f t="shared" si="1441"/>
        <v>1.2377136340216335</v>
      </c>
      <c r="AQ977">
        <f t="shared" si="1441"/>
        <v>1.2537593043180937</v>
      </c>
      <c r="AR977">
        <f t="shared" si="1441"/>
        <v>1.2537593043180937</v>
      </c>
      <c r="AS977">
        <f t="shared" si="1441"/>
        <v>1.2537593043180937</v>
      </c>
      <c r="AT977">
        <f t="shared" si="1441"/>
        <v>1.2537593043180937</v>
      </c>
      <c r="AU977">
        <f t="shared" si="1441"/>
        <v>1.2537593043180937</v>
      </c>
      <c r="AV977">
        <f t="shared" si="1441"/>
        <v>1.2537593043180937</v>
      </c>
      <c r="AW977">
        <f t="shared" si="1441"/>
        <v>1.2537593043180937</v>
      </c>
      <c r="AX977">
        <f t="shared" si="1441"/>
        <v>1.2537593043180937</v>
      </c>
      <c r="AY977">
        <f t="shared" si="1441"/>
        <v>1.2537593043180937</v>
      </c>
      <c r="AZ977">
        <f t="shared" si="1441"/>
        <v>1.2537593043180937</v>
      </c>
      <c r="BA977">
        <f t="shared" si="1441"/>
        <v>1.2537593043180937</v>
      </c>
      <c r="BB977">
        <f t="shared" si="1441"/>
        <v>1.2537593043180937</v>
      </c>
      <c r="BC977">
        <f t="shared" si="1441"/>
        <v>1.2537593043180937</v>
      </c>
      <c r="BD977">
        <f t="shared" si="1441"/>
        <v>1.2537593043180937</v>
      </c>
      <c r="BE977">
        <f t="shared" si="1441"/>
        <v>1.2537593043180937</v>
      </c>
      <c r="BF977">
        <f t="shared" si="1441"/>
        <v>1.2537593043180937</v>
      </c>
      <c r="BG977">
        <f t="shared" si="1441"/>
        <v>1.2537593043180937</v>
      </c>
      <c r="BH977">
        <f t="shared" si="1441"/>
        <v>1.2537593043180937</v>
      </c>
    </row>
    <row r="978" spans="1:60" x14ac:dyDescent="0.25">
      <c r="A978" t="s">
        <v>983</v>
      </c>
      <c r="B978">
        <f t="shared" ref="B978:AG978" si="1442">B801*B977*B940*(1+0.2*B945)</f>
        <v>0</v>
      </c>
      <c r="C978">
        <f t="shared" si="1442"/>
        <v>0</v>
      </c>
      <c r="D978">
        <f t="shared" si="1442"/>
        <v>0</v>
      </c>
      <c r="E978">
        <f t="shared" si="1442"/>
        <v>0</v>
      </c>
      <c r="F978">
        <f t="shared" si="1442"/>
        <v>0</v>
      </c>
      <c r="G978">
        <f t="shared" si="1442"/>
        <v>0</v>
      </c>
      <c r="H978">
        <f t="shared" si="1442"/>
        <v>0</v>
      </c>
      <c r="I978">
        <f t="shared" si="1442"/>
        <v>0</v>
      </c>
      <c r="J978">
        <f t="shared" si="1442"/>
        <v>0</v>
      </c>
      <c r="K978">
        <f t="shared" si="1442"/>
        <v>0</v>
      </c>
      <c r="L978">
        <f t="shared" si="1442"/>
        <v>0</v>
      </c>
      <c r="M978">
        <f t="shared" si="1442"/>
        <v>0</v>
      </c>
      <c r="N978">
        <f t="shared" si="1442"/>
        <v>0</v>
      </c>
      <c r="O978">
        <f t="shared" si="1442"/>
        <v>0</v>
      </c>
      <c r="P978">
        <f t="shared" si="1442"/>
        <v>0</v>
      </c>
      <c r="Q978">
        <f t="shared" si="1442"/>
        <v>0</v>
      </c>
      <c r="R978">
        <f t="shared" si="1442"/>
        <v>0</v>
      </c>
      <c r="S978">
        <f t="shared" si="1442"/>
        <v>0</v>
      </c>
      <c r="T978">
        <f t="shared" si="1442"/>
        <v>0</v>
      </c>
      <c r="U978">
        <f t="shared" si="1442"/>
        <v>0</v>
      </c>
      <c r="V978">
        <f t="shared" si="1442"/>
        <v>0</v>
      </c>
      <c r="W978">
        <f t="shared" si="1442"/>
        <v>0</v>
      </c>
      <c r="X978">
        <f t="shared" si="1442"/>
        <v>0</v>
      </c>
      <c r="Y978">
        <f t="shared" si="1442"/>
        <v>0</v>
      </c>
      <c r="Z978">
        <f t="shared" si="1442"/>
        <v>0</v>
      </c>
      <c r="AA978">
        <f t="shared" si="1442"/>
        <v>0</v>
      </c>
      <c r="AB978">
        <f t="shared" si="1442"/>
        <v>0</v>
      </c>
      <c r="AC978">
        <f t="shared" si="1442"/>
        <v>0</v>
      </c>
      <c r="AD978">
        <f t="shared" si="1442"/>
        <v>0</v>
      </c>
      <c r="AE978">
        <f t="shared" si="1442"/>
        <v>0</v>
      </c>
      <c r="AF978">
        <f t="shared" si="1442"/>
        <v>0</v>
      </c>
      <c r="AG978">
        <f t="shared" si="1442"/>
        <v>0</v>
      </c>
      <c r="AH978">
        <f t="shared" ref="AH978:BH978" si="1443">AH801*AH977*AH940*(1+0.2*AH945)</f>
        <v>0</v>
      </c>
      <c r="AI978">
        <f t="shared" si="1443"/>
        <v>0</v>
      </c>
      <c r="AJ978">
        <f t="shared" si="1443"/>
        <v>0</v>
      </c>
      <c r="AK978">
        <f t="shared" si="1443"/>
        <v>0</v>
      </c>
      <c r="AL978">
        <f t="shared" si="1443"/>
        <v>0</v>
      </c>
      <c r="AM978">
        <f t="shared" si="1443"/>
        <v>0</v>
      </c>
      <c r="AN978">
        <f t="shared" si="1443"/>
        <v>0</v>
      </c>
      <c r="AO978">
        <f t="shared" si="1443"/>
        <v>0</v>
      </c>
      <c r="AP978">
        <f t="shared" si="1443"/>
        <v>0</v>
      </c>
      <c r="AQ978">
        <f t="shared" si="1443"/>
        <v>0</v>
      </c>
      <c r="AR978">
        <f t="shared" si="1443"/>
        <v>0</v>
      </c>
      <c r="AS978">
        <f t="shared" si="1443"/>
        <v>0</v>
      </c>
      <c r="AT978">
        <f t="shared" si="1443"/>
        <v>0</v>
      </c>
      <c r="AU978">
        <f t="shared" si="1443"/>
        <v>0</v>
      </c>
      <c r="AV978">
        <f t="shared" si="1443"/>
        <v>0</v>
      </c>
      <c r="AW978">
        <f t="shared" si="1443"/>
        <v>0</v>
      </c>
      <c r="AX978">
        <f t="shared" si="1443"/>
        <v>0</v>
      </c>
      <c r="AY978">
        <f t="shared" si="1443"/>
        <v>0</v>
      </c>
      <c r="AZ978">
        <f t="shared" si="1443"/>
        <v>0</v>
      </c>
      <c r="BA978">
        <f t="shared" si="1443"/>
        <v>0</v>
      </c>
      <c r="BB978">
        <f t="shared" si="1443"/>
        <v>0</v>
      </c>
      <c r="BC978">
        <f t="shared" si="1443"/>
        <v>0</v>
      </c>
      <c r="BD978">
        <f t="shared" si="1443"/>
        <v>0</v>
      </c>
      <c r="BE978">
        <f t="shared" si="1443"/>
        <v>0</v>
      </c>
      <c r="BF978">
        <f t="shared" si="1443"/>
        <v>0</v>
      </c>
      <c r="BG978">
        <f t="shared" si="1443"/>
        <v>0</v>
      </c>
      <c r="BH978">
        <f t="shared" si="1443"/>
        <v>0</v>
      </c>
    </row>
    <row r="979" spans="1:60" x14ac:dyDescent="0.25">
      <c r="A979" t="s">
        <v>984</v>
      </c>
      <c r="B979">
        <f t="shared" ref="B979:AG979" si="1444">B802*B977*B941*(1+0.2*B945)</f>
        <v>2106.0119112040611</v>
      </c>
      <c r="C979">
        <f t="shared" si="1444"/>
        <v>2106.2311063852908</v>
      </c>
      <c r="D979">
        <f t="shared" si="1444"/>
        <v>2106.2109118241428</v>
      </c>
      <c r="E979">
        <f t="shared" si="1444"/>
        <v>2106.3248568089448</v>
      </c>
      <c r="F979">
        <f t="shared" si="1444"/>
        <v>2105.3988437110529</v>
      </c>
      <c r="G979">
        <f t="shared" si="1444"/>
        <v>2104.5963128099806</v>
      </c>
      <c r="H979">
        <f t="shared" si="1444"/>
        <v>2104.5340777903925</v>
      </c>
      <c r="I979">
        <f t="shared" si="1444"/>
        <v>2105.3492261477149</v>
      </c>
      <c r="J979">
        <f t="shared" si="1444"/>
        <v>2106.4732115416059</v>
      </c>
      <c r="K979">
        <f t="shared" si="1444"/>
        <v>2106.0118942108852</v>
      </c>
      <c r="L979">
        <f t="shared" si="1444"/>
        <v>2106.0123968934877</v>
      </c>
      <c r="M979">
        <f t="shared" si="1444"/>
        <v>2106.011914204299</v>
      </c>
      <c r="N979">
        <f t="shared" si="1444"/>
        <v>2091.1230551985741</v>
      </c>
      <c r="O979">
        <f t="shared" si="1444"/>
        <v>2106.011914204299</v>
      </c>
      <c r="P979">
        <f t="shared" si="1444"/>
        <v>2120.9025753350152</v>
      </c>
      <c r="Q979">
        <f t="shared" si="1444"/>
        <v>2106.011914204299</v>
      </c>
      <c r="R979">
        <f t="shared" si="1444"/>
        <v>2028.7594909410841</v>
      </c>
      <c r="S979">
        <f t="shared" si="1444"/>
        <v>1961.1746880119761</v>
      </c>
      <c r="T979">
        <f t="shared" si="1444"/>
        <v>2106.011914204299</v>
      </c>
      <c r="U979">
        <f t="shared" si="1444"/>
        <v>2105.899304268436</v>
      </c>
      <c r="V979">
        <f t="shared" si="1444"/>
        <v>2105.899304268436</v>
      </c>
      <c r="W979">
        <f t="shared" si="1444"/>
        <v>2106.011914204299</v>
      </c>
      <c r="X979">
        <f t="shared" si="1444"/>
        <v>2106.011914204299</v>
      </c>
      <c r="Y979">
        <f t="shared" si="1444"/>
        <v>2106.011914204299</v>
      </c>
      <c r="Z979">
        <f t="shared" si="1444"/>
        <v>2125.983179248934</v>
      </c>
      <c r="AA979">
        <f t="shared" si="1444"/>
        <v>2106.6031344902353</v>
      </c>
      <c r="AB979">
        <f t="shared" si="1444"/>
        <v>2112.7800533442164</v>
      </c>
      <c r="AC979">
        <f t="shared" si="1444"/>
        <v>2106.011914204299</v>
      </c>
      <c r="AD979">
        <f t="shared" si="1444"/>
        <v>2106.0091359801568</v>
      </c>
      <c r="AE979">
        <f t="shared" si="1444"/>
        <v>2174.8966387567134</v>
      </c>
      <c r="AF979">
        <f t="shared" si="1444"/>
        <v>2146.4109255293451</v>
      </c>
      <c r="AG979">
        <f t="shared" si="1444"/>
        <v>2127.4378671778122</v>
      </c>
      <c r="AH979">
        <f t="shared" ref="AH979:BH979" si="1445">AH802*AH977*AH941*(1+0.2*AH945)</f>
        <v>2151.8714024796059</v>
      </c>
      <c r="AI979">
        <f t="shared" si="1445"/>
        <v>2106.0094258927829</v>
      </c>
      <c r="AJ979">
        <f t="shared" si="1445"/>
        <v>2150.0855968614078</v>
      </c>
      <c r="AK979">
        <f t="shared" si="1445"/>
        <v>2106.0093935782447</v>
      </c>
      <c r="AL979">
        <f t="shared" si="1445"/>
        <v>2059.931427425508</v>
      </c>
      <c r="AM979">
        <f t="shared" si="1445"/>
        <v>2129.3451820834625</v>
      </c>
      <c r="AN979">
        <f t="shared" si="1445"/>
        <v>2072.6853261680008</v>
      </c>
      <c r="AO979">
        <f t="shared" si="1445"/>
        <v>2122.8880262668895</v>
      </c>
      <c r="AP979">
        <f t="shared" si="1445"/>
        <v>2079.0618454918722</v>
      </c>
      <c r="AQ979">
        <f t="shared" si="1445"/>
        <v>2136.54818712213</v>
      </c>
      <c r="AR979">
        <f t="shared" si="1445"/>
        <v>2111.5028844388999</v>
      </c>
      <c r="AS979">
        <f t="shared" si="1445"/>
        <v>2106.136219368313</v>
      </c>
      <c r="AT979">
        <f t="shared" si="1445"/>
        <v>2125.329510328676</v>
      </c>
      <c r="AU979">
        <f t="shared" si="1445"/>
        <v>2138.1510041195497</v>
      </c>
      <c r="AV979">
        <f t="shared" si="1445"/>
        <v>2142.4362887796256</v>
      </c>
      <c r="AW979">
        <f t="shared" si="1445"/>
        <v>2144.7297601673295</v>
      </c>
      <c r="AX979">
        <f t="shared" si="1445"/>
        <v>2034.6841383797471</v>
      </c>
      <c r="AY979">
        <f t="shared" si="1445"/>
        <v>2187.0662049140169</v>
      </c>
      <c r="AZ979">
        <f t="shared" si="1445"/>
        <v>2166.9657945874378</v>
      </c>
      <c r="BA979">
        <f t="shared" si="1445"/>
        <v>2177.2072578937423</v>
      </c>
      <c r="BB979">
        <f t="shared" si="1445"/>
        <v>2092.4590192690316</v>
      </c>
      <c r="BC979">
        <f t="shared" si="1445"/>
        <v>2249.0184710256008</v>
      </c>
      <c r="BD979">
        <f t="shared" si="1445"/>
        <v>2269.5307901845008</v>
      </c>
      <c r="BE979">
        <f t="shared" si="1445"/>
        <v>2106.011914204299</v>
      </c>
      <c r="BF979">
        <f t="shared" si="1445"/>
        <v>2106.011914204299</v>
      </c>
      <c r="BG979">
        <f t="shared" si="1445"/>
        <v>2190.5677502726771</v>
      </c>
      <c r="BH979">
        <f t="shared" si="1445"/>
        <v>2201.4614469440621</v>
      </c>
    </row>
    <row r="981" spans="1:60" x14ac:dyDescent="0.25">
      <c r="A981" t="s">
        <v>985</v>
      </c>
      <c r="B981">
        <f t="shared" ref="B981:AG981" si="1446">(296+0.108*B790)*B$95/4</f>
        <v>316.60828375735332</v>
      </c>
      <c r="C981">
        <f t="shared" si="1446"/>
        <v>316.6446409814709</v>
      </c>
      <c r="D981">
        <f t="shared" si="1446"/>
        <v>316.64133394655551</v>
      </c>
      <c r="E981">
        <f t="shared" si="1446"/>
        <v>316.60828693709936</v>
      </c>
      <c r="F981">
        <f t="shared" si="1446"/>
        <v>316.60566124626808</v>
      </c>
      <c r="G981">
        <f t="shared" si="1446"/>
        <v>316.60566162439568</v>
      </c>
      <c r="H981">
        <f t="shared" si="1446"/>
        <v>316.60543014809747</v>
      </c>
      <c r="I981">
        <f t="shared" si="1446"/>
        <v>316.60548972546832</v>
      </c>
      <c r="J981">
        <f t="shared" si="1446"/>
        <v>316.61032277090845</v>
      </c>
      <c r="K981">
        <f t="shared" si="1446"/>
        <v>316.60828367327957</v>
      </c>
      <c r="L981">
        <f t="shared" si="1446"/>
        <v>316.60828616019393</v>
      </c>
      <c r="M981">
        <f t="shared" si="1446"/>
        <v>316.6082837721969</v>
      </c>
      <c r="N981">
        <f t="shared" si="1446"/>
        <v>316.53656849449976</v>
      </c>
      <c r="O981">
        <f t="shared" si="1446"/>
        <v>316.6082837721969</v>
      </c>
      <c r="P981">
        <f t="shared" si="1446"/>
        <v>316.67933056613259</v>
      </c>
      <c r="Q981">
        <f t="shared" si="1446"/>
        <v>316.6082837721969</v>
      </c>
      <c r="R981">
        <f t="shared" si="1446"/>
        <v>316.5703934704818</v>
      </c>
      <c r="S981">
        <f t="shared" si="1446"/>
        <v>316.53680025987723</v>
      </c>
      <c r="T981">
        <f t="shared" si="1446"/>
        <v>316.6082837721969</v>
      </c>
      <c r="U981">
        <f t="shared" si="1446"/>
        <v>316.60751436720619</v>
      </c>
      <c r="V981">
        <f t="shared" si="1446"/>
        <v>316.60751436720619</v>
      </c>
      <c r="W981">
        <f t="shared" si="1446"/>
        <v>316.6082837721969</v>
      </c>
      <c r="X981">
        <f t="shared" si="1446"/>
        <v>316.6082837721969</v>
      </c>
      <c r="Y981">
        <f t="shared" si="1446"/>
        <v>316.6082837721969</v>
      </c>
      <c r="Z981">
        <f t="shared" si="1446"/>
        <v>316.70735619350785</v>
      </c>
      <c r="AA981">
        <f t="shared" si="1446"/>
        <v>316.61237915826644</v>
      </c>
      <c r="AB981">
        <f t="shared" si="1446"/>
        <v>316.64204749216913</v>
      </c>
      <c r="AC981">
        <f t="shared" si="1446"/>
        <v>316.6082837721969</v>
      </c>
      <c r="AD981">
        <f t="shared" si="1446"/>
        <v>316.60827002367552</v>
      </c>
      <c r="AE981">
        <f t="shared" si="1446"/>
        <v>316.62732212930496</v>
      </c>
      <c r="AF981">
        <f t="shared" si="1446"/>
        <v>316.6082837721969</v>
      </c>
      <c r="AG981">
        <f t="shared" si="1446"/>
        <v>320.1622390245289</v>
      </c>
      <c r="AH981">
        <f t="shared" ref="AH981:BH981" si="1447">(296+0.108*AH790)*AH$95/4</f>
        <v>324.22488508172393</v>
      </c>
      <c r="AI981">
        <f t="shared" si="1447"/>
        <v>316.60827145865829</v>
      </c>
      <c r="AJ981">
        <f t="shared" si="1447"/>
        <v>323.92828845752115</v>
      </c>
      <c r="AK981">
        <f t="shared" si="1447"/>
        <v>316.60827129871416</v>
      </c>
      <c r="AL981">
        <f t="shared" si="1447"/>
        <v>308.95519207801203</v>
      </c>
      <c r="AM981">
        <f t="shared" si="1447"/>
        <v>319.17307770367364</v>
      </c>
      <c r="AN981">
        <f t="shared" si="1447"/>
        <v>311.07337700140465</v>
      </c>
      <c r="AO981">
        <f t="shared" si="1447"/>
        <v>318.46485402255155</v>
      </c>
      <c r="AP981">
        <f t="shared" si="1447"/>
        <v>316.60829765287014</v>
      </c>
      <c r="AQ981">
        <f t="shared" si="1447"/>
        <v>316.6082837721969</v>
      </c>
      <c r="AR981">
        <f t="shared" si="1447"/>
        <v>316.63674567125929</v>
      </c>
      <c r="AS981">
        <f t="shared" si="1447"/>
        <v>316.60910984433627</v>
      </c>
      <c r="AT981">
        <f t="shared" si="1447"/>
        <v>319.8166586030402</v>
      </c>
      <c r="AU981">
        <f t="shared" si="1447"/>
        <v>321.93921665069479</v>
      </c>
      <c r="AV981">
        <f t="shared" si="1447"/>
        <v>322.6500077011612</v>
      </c>
      <c r="AW981">
        <f t="shared" si="1447"/>
        <v>323.03876102684336</v>
      </c>
      <c r="AX981">
        <f t="shared" si="1447"/>
        <v>304.7617662644239</v>
      </c>
      <c r="AY981">
        <f t="shared" si="1447"/>
        <v>330.07023548557538</v>
      </c>
      <c r="AZ981">
        <f t="shared" si="1447"/>
        <v>322.42467934491344</v>
      </c>
      <c r="BA981">
        <f t="shared" si="1447"/>
        <v>323.3940786070329</v>
      </c>
      <c r="BB981">
        <f t="shared" si="1447"/>
        <v>314.35734288310243</v>
      </c>
      <c r="BC981">
        <f t="shared" si="1447"/>
        <v>317.20633664271207</v>
      </c>
      <c r="BD981">
        <f t="shared" si="1447"/>
        <v>317.28963430807471</v>
      </c>
      <c r="BE981">
        <f t="shared" si="1447"/>
        <v>316.6082837721969</v>
      </c>
      <c r="BF981">
        <f t="shared" si="1447"/>
        <v>316.6082837721969</v>
      </c>
      <c r="BG981">
        <f t="shared" si="1447"/>
        <v>330.65179179959324</v>
      </c>
      <c r="BH981">
        <f t="shared" si="1447"/>
        <v>332.46107810987132</v>
      </c>
    </row>
    <row r="982" spans="1:60" x14ac:dyDescent="0.25">
      <c r="A982" t="s">
        <v>986</v>
      </c>
      <c r="B982">
        <f t="shared" ref="B982:AG982" si="1448">B834*B942*(1+0.2*B945)/3</f>
        <v>531.17801277566127</v>
      </c>
      <c r="C982">
        <f t="shared" si="1448"/>
        <v>531.23900978378629</v>
      </c>
      <c r="D982">
        <f t="shared" si="1448"/>
        <v>531.23346152644547</v>
      </c>
      <c r="E982">
        <f t="shared" si="1448"/>
        <v>531.17801811036441</v>
      </c>
      <c r="F982">
        <f t="shared" si="1448"/>
        <v>531.17351146835233</v>
      </c>
      <c r="G982">
        <f t="shared" si="1448"/>
        <v>531.17339480337444</v>
      </c>
      <c r="H982">
        <f t="shared" si="1448"/>
        <v>531.17300645260855</v>
      </c>
      <c r="I982">
        <f t="shared" si="1448"/>
        <v>531.17322370563465</v>
      </c>
      <c r="J982">
        <f t="shared" si="1448"/>
        <v>531.18149065156251</v>
      </c>
      <c r="K982">
        <f t="shared" si="1448"/>
        <v>531.17801263460956</v>
      </c>
      <c r="L982">
        <f t="shared" si="1448"/>
        <v>531.17801680693958</v>
      </c>
      <c r="M982">
        <f t="shared" si="1448"/>
        <v>531.17801280056449</v>
      </c>
      <c r="N982">
        <f t="shared" si="1448"/>
        <v>531.05769510628079</v>
      </c>
      <c r="O982">
        <f t="shared" si="1448"/>
        <v>531.17801280056449</v>
      </c>
      <c r="P982">
        <f t="shared" si="1448"/>
        <v>531.29720897057302</v>
      </c>
      <c r="Q982">
        <f t="shared" si="1448"/>
        <v>531.17801280056449</v>
      </c>
      <c r="R982">
        <f t="shared" si="1448"/>
        <v>531.09168302212299</v>
      </c>
      <c r="S982">
        <f t="shared" si="1448"/>
        <v>530.99527217575792</v>
      </c>
      <c r="T982">
        <f t="shared" si="1448"/>
        <v>531.17801280056449</v>
      </c>
      <c r="U982">
        <f t="shared" si="1448"/>
        <v>531.17672195937382</v>
      </c>
      <c r="V982">
        <f t="shared" si="1448"/>
        <v>531.17672195937382</v>
      </c>
      <c r="W982">
        <f t="shared" si="1448"/>
        <v>531.17801280056449</v>
      </c>
      <c r="X982">
        <f t="shared" si="1448"/>
        <v>531.17801280056449</v>
      </c>
      <c r="Y982">
        <f t="shared" si="1448"/>
        <v>531.17801280056449</v>
      </c>
      <c r="Z982">
        <f t="shared" si="1448"/>
        <v>531.3442279458169</v>
      </c>
      <c r="AA982">
        <f t="shared" si="1448"/>
        <v>531.18488368533156</v>
      </c>
      <c r="AB982">
        <f t="shared" si="1448"/>
        <v>531.23465865160142</v>
      </c>
      <c r="AC982">
        <f t="shared" si="1448"/>
        <v>531.17801280056449</v>
      </c>
      <c r="AD982">
        <f t="shared" si="1448"/>
        <v>531.17798973448362</v>
      </c>
      <c r="AE982">
        <f t="shared" si="1448"/>
        <v>531.21705820398358</v>
      </c>
      <c r="AF982">
        <f t="shared" si="1448"/>
        <v>531.17801280056449</v>
      </c>
      <c r="AG982">
        <f t="shared" si="1448"/>
        <v>537.14053174044841</v>
      </c>
      <c r="AH982">
        <f t="shared" ref="AH982:BH982" si="1449">AH834*AH942*(1+0.2*AH945)/3</f>
        <v>543.9564881445632</v>
      </c>
      <c r="AI982">
        <f t="shared" si="1449"/>
        <v>531.17799214197373</v>
      </c>
      <c r="AJ982">
        <f t="shared" si="1449"/>
        <v>543.45888396450084</v>
      </c>
      <c r="AK982">
        <f t="shared" si="1449"/>
        <v>531.17799187363335</v>
      </c>
      <c r="AL982">
        <f t="shared" si="1449"/>
        <v>518.33831704319584</v>
      </c>
      <c r="AM982">
        <f t="shared" si="1449"/>
        <v>535.4819795014713</v>
      </c>
      <c r="AN982">
        <f t="shared" si="1449"/>
        <v>521.89202462452181</v>
      </c>
      <c r="AO982">
        <f t="shared" si="1449"/>
        <v>534.29351606254636</v>
      </c>
      <c r="AP982">
        <f t="shared" si="1449"/>
        <v>531.17803608835834</v>
      </c>
      <c r="AQ982">
        <f t="shared" si="1449"/>
        <v>531.18154598332001</v>
      </c>
      <c r="AR982">
        <f t="shared" si="1449"/>
        <v>531.22576371473633</v>
      </c>
      <c r="AS982">
        <f t="shared" si="1449"/>
        <v>531.17939871299927</v>
      </c>
      <c r="AT982">
        <f t="shared" si="1449"/>
        <v>536.56074677916411</v>
      </c>
      <c r="AU982">
        <f t="shared" si="1449"/>
        <v>540.12179121039003</v>
      </c>
      <c r="AV982">
        <f t="shared" si="1449"/>
        <v>541.3142949983669</v>
      </c>
      <c r="AW982">
        <f t="shared" si="1449"/>
        <v>541.96651172670124</v>
      </c>
      <c r="AX982">
        <f t="shared" si="1449"/>
        <v>511.30294966761898</v>
      </c>
      <c r="AY982">
        <f t="shared" si="1449"/>
        <v>553.76331181527553</v>
      </c>
      <c r="AZ982">
        <f t="shared" si="1449"/>
        <v>540.93930875863771</v>
      </c>
      <c r="BA982">
        <f t="shared" si="1449"/>
        <v>542.56615636963124</v>
      </c>
      <c r="BB982">
        <f t="shared" si="1449"/>
        <v>527.40157873460998</v>
      </c>
      <c r="BC982">
        <f t="shared" si="1449"/>
        <v>532.18137421462814</v>
      </c>
      <c r="BD982">
        <f t="shared" si="1449"/>
        <v>532.32112383782533</v>
      </c>
      <c r="BE982">
        <f t="shared" si="1449"/>
        <v>531.17801280056449</v>
      </c>
      <c r="BF982">
        <f t="shared" si="1449"/>
        <v>531.17801280056449</v>
      </c>
      <c r="BG982">
        <f t="shared" si="1449"/>
        <v>554.73899673271092</v>
      </c>
      <c r="BH982">
        <f t="shared" si="1449"/>
        <v>557.77446092028811</v>
      </c>
    </row>
    <row r="984" spans="1:60" x14ac:dyDescent="0.25">
      <c r="A984" t="s">
        <v>987</v>
      </c>
      <c r="B984">
        <f t="shared" ref="B984:AG984" si="1450">1.2*(B46*B48+2.4*B790/14)</f>
        <v>2332.0330841645091</v>
      </c>
      <c r="C984">
        <f t="shared" si="1450"/>
        <v>2332.2919696054892</v>
      </c>
      <c r="D984">
        <f t="shared" si="1450"/>
        <v>2332.2684215153035</v>
      </c>
      <c r="E984">
        <f t="shared" si="1450"/>
        <v>2332.0331068062255</v>
      </c>
      <c r="F984">
        <f t="shared" si="1450"/>
        <v>2332.0144102983036</v>
      </c>
      <c r="G984">
        <f t="shared" si="1450"/>
        <v>2332.0144129908017</v>
      </c>
      <c r="H984">
        <f t="shared" si="1450"/>
        <v>2332.0127647394565</v>
      </c>
      <c r="I984">
        <f t="shared" si="1450"/>
        <v>2332.0131889663962</v>
      </c>
      <c r="J984">
        <f t="shared" si="1450"/>
        <v>2332.0476031751382</v>
      </c>
      <c r="K984">
        <f t="shared" si="1450"/>
        <v>2332.0330835658533</v>
      </c>
      <c r="L984">
        <f t="shared" si="1450"/>
        <v>2335.1531012741884</v>
      </c>
      <c r="M984">
        <f t="shared" si="1450"/>
        <v>2332.0330842702051</v>
      </c>
      <c r="N984">
        <f t="shared" si="1450"/>
        <v>2306.8531973179947</v>
      </c>
      <c r="O984">
        <f t="shared" si="1450"/>
        <v>2332.0330842702051</v>
      </c>
      <c r="P984">
        <f t="shared" si="1450"/>
        <v>2357.2082112134317</v>
      </c>
      <c r="Q984">
        <f t="shared" si="1450"/>
        <v>2332.0330842702051</v>
      </c>
      <c r="R984">
        <f t="shared" si="1450"/>
        <v>2331.763282388833</v>
      </c>
      <c r="S984">
        <f t="shared" si="1450"/>
        <v>2331.5240783969894</v>
      </c>
      <c r="T984">
        <f t="shared" si="1450"/>
        <v>2332.0330842702051</v>
      </c>
      <c r="U984">
        <f t="shared" si="1450"/>
        <v>2332.0276056409871</v>
      </c>
      <c r="V984">
        <f t="shared" si="1450"/>
        <v>2332.0276056409871</v>
      </c>
      <c r="W984">
        <f t="shared" si="1450"/>
        <v>2332.0330842702051</v>
      </c>
      <c r="X984">
        <f t="shared" si="1450"/>
        <v>2332.0330842702051</v>
      </c>
      <c r="Y984">
        <f t="shared" si="1450"/>
        <v>2332.0330842702051</v>
      </c>
      <c r="Z984">
        <f t="shared" si="1450"/>
        <v>2332.7385398736651</v>
      </c>
      <c r="AA984">
        <f t="shared" si="1450"/>
        <v>2332.0622458977577</v>
      </c>
      <c r="AB984">
        <f t="shared" si="1450"/>
        <v>2332.2735023919472</v>
      </c>
      <c r="AC984">
        <f t="shared" si="1450"/>
        <v>2332.0330842702051</v>
      </c>
      <c r="AD984">
        <f t="shared" si="1450"/>
        <v>2332.0329863724114</v>
      </c>
      <c r="AE984">
        <f t="shared" si="1450"/>
        <v>2332.1686488958067</v>
      </c>
      <c r="AF984">
        <f t="shared" si="1450"/>
        <v>2332.0330842702051</v>
      </c>
      <c r="AG984">
        <f t="shared" si="1450"/>
        <v>2357.3393967033653</v>
      </c>
      <c r="AH984">
        <f t="shared" ref="AH984:BH984" si="1451">1.2*(AH46*AH48+2.4*AH790/14)</f>
        <v>2386.2678955529964</v>
      </c>
      <c r="AI984">
        <f t="shared" si="1451"/>
        <v>2332.0329965903566</v>
      </c>
      <c r="AJ984">
        <f t="shared" si="1451"/>
        <v>2384.1559480731366</v>
      </c>
      <c r="AK984">
        <f t="shared" si="1451"/>
        <v>2332.0329954514577</v>
      </c>
      <c r="AL984">
        <f t="shared" si="1451"/>
        <v>2277.5384393627915</v>
      </c>
      <c r="AM984">
        <f t="shared" si="1451"/>
        <v>2350.2959694075557</v>
      </c>
      <c r="AN984">
        <f t="shared" si="1451"/>
        <v>2292.6211980518356</v>
      </c>
      <c r="AO984">
        <f t="shared" si="1451"/>
        <v>2345.2529881445585</v>
      </c>
      <c r="AP984">
        <f t="shared" si="1451"/>
        <v>2332.0331831089993</v>
      </c>
      <c r="AQ984">
        <f t="shared" si="1451"/>
        <v>2332.0330842702051</v>
      </c>
      <c r="AR984">
        <f t="shared" si="1451"/>
        <v>2332.2357502181344</v>
      </c>
      <c r="AS984">
        <f t="shared" si="1451"/>
        <v>2332.0389664038184</v>
      </c>
      <c r="AT984">
        <f t="shared" si="1451"/>
        <v>2354.8786549393153</v>
      </c>
      <c r="AU984">
        <f t="shared" si="1451"/>
        <v>2369.992552919945</v>
      </c>
      <c r="AV984">
        <f t="shared" si="1451"/>
        <v>2375.0538154065766</v>
      </c>
      <c r="AW984">
        <f t="shared" si="1451"/>
        <v>2377.8219743789464</v>
      </c>
      <c r="AX984">
        <f t="shared" si="1451"/>
        <v>2247.6787094930055</v>
      </c>
      <c r="AY984">
        <f t="shared" si="1451"/>
        <v>2427.8903283352047</v>
      </c>
      <c r="AZ984">
        <f t="shared" si="1451"/>
        <v>2373.4493411297794</v>
      </c>
      <c r="BA984">
        <f t="shared" si="1451"/>
        <v>2380.3520506063755</v>
      </c>
      <c r="BB984">
        <f t="shared" si="1451"/>
        <v>2316.0050227546235</v>
      </c>
      <c r="BC984">
        <f t="shared" si="1451"/>
        <v>2336.2915826806375</v>
      </c>
      <c r="BD984">
        <f t="shared" si="1451"/>
        <v>2336.8847124740523</v>
      </c>
      <c r="BE984">
        <f t="shared" si="1451"/>
        <v>2332.0330842702051</v>
      </c>
      <c r="BF984">
        <f t="shared" si="1451"/>
        <v>2332.0330842702051</v>
      </c>
      <c r="BG984">
        <f t="shared" si="1451"/>
        <v>2432.0313612788127</v>
      </c>
      <c r="BH984">
        <f t="shared" si="1451"/>
        <v>2444.9145748811479</v>
      </c>
    </row>
    <row r="985" spans="1:60" x14ac:dyDescent="0.25">
      <c r="A985" t="s">
        <v>988</v>
      </c>
      <c r="B985">
        <f t="shared" ref="B985:AG985" si="1452">1.2*0.5*(1+0.1*DWSpec)*(B47*B49+2.4*B790/14)</f>
        <v>1515.4748131233816</v>
      </c>
      <c r="C985">
        <f t="shared" si="1452"/>
        <v>1515.6689772041168</v>
      </c>
      <c r="D985">
        <f t="shared" si="1452"/>
        <v>1515.6513161364776</v>
      </c>
      <c r="E985">
        <f t="shared" si="1452"/>
        <v>1515.4748301046693</v>
      </c>
      <c r="F985">
        <f t="shared" si="1452"/>
        <v>1515.4608077237276</v>
      </c>
      <c r="G985">
        <f t="shared" si="1452"/>
        <v>1515.460809743101</v>
      </c>
      <c r="H985">
        <f t="shared" si="1452"/>
        <v>1515.4595735545922</v>
      </c>
      <c r="I985">
        <f t="shared" si="1452"/>
        <v>1515.459891724797</v>
      </c>
      <c r="J985">
        <f t="shared" si="1452"/>
        <v>1515.4857023813533</v>
      </c>
      <c r="K985">
        <f t="shared" si="1452"/>
        <v>1515.47481267439</v>
      </c>
      <c r="L985">
        <f t="shared" si="1452"/>
        <v>1515.4748259556416</v>
      </c>
      <c r="M985">
        <f t="shared" si="1452"/>
        <v>1516.7348132026536</v>
      </c>
      <c r="N985">
        <f t="shared" si="1452"/>
        <v>1515.0918210654193</v>
      </c>
      <c r="O985">
        <f t="shared" si="1452"/>
        <v>1515.4748132026536</v>
      </c>
      <c r="P985">
        <f t="shared" si="1452"/>
        <v>1515.8542353331509</v>
      </c>
      <c r="Q985">
        <f t="shared" si="1452"/>
        <v>1515.4748132026536</v>
      </c>
      <c r="R985">
        <f t="shared" si="1452"/>
        <v>1532.9510332201962</v>
      </c>
      <c r="S985">
        <f t="shared" si="1452"/>
        <v>1550.4502016548847</v>
      </c>
      <c r="T985">
        <f t="shared" si="1452"/>
        <v>1515.4748132026536</v>
      </c>
      <c r="U985">
        <f t="shared" si="1452"/>
        <v>1515.4707042307405</v>
      </c>
      <c r="V985">
        <f t="shared" si="1452"/>
        <v>1515.4707042307405</v>
      </c>
      <c r="W985">
        <f t="shared" si="1452"/>
        <v>1515.4748132026536</v>
      </c>
      <c r="X985">
        <f t="shared" si="1452"/>
        <v>1515.4748132026536</v>
      </c>
      <c r="Y985">
        <f t="shared" si="1452"/>
        <v>1515.4748132026536</v>
      </c>
      <c r="Z985">
        <f t="shared" si="1452"/>
        <v>1516.0039049052486</v>
      </c>
      <c r="AA985">
        <f t="shared" si="1452"/>
        <v>1515.4966844233184</v>
      </c>
      <c r="AB985">
        <f t="shared" si="1452"/>
        <v>1515.6551267939601</v>
      </c>
      <c r="AC985">
        <f t="shared" si="1452"/>
        <v>1515.4748132026536</v>
      </c>
      <c r="AD985">
        <f t="shared" si="1452"/>
        <v>1515.4747397793085</v>
      </c>
      <c r="AE985">
        <f t="shared" si="1452"/>
        <v>1515.576486671855</v>
      </c>
      <c r="AF985">
        <f t="shared" si="1452"/>
        <v>1515.4748132026536</v>
      </c>
      <c r="AG985">
        <f t="shared" si="1452"/>
        <v>1534.4545475275238</v>
      </c>
      <c r="AH985">
        <f t="shared" ref="AH985:BH985" si="1453">1.2*0.5*(1+0.1*DWSpec)*(AH47*AH49+2.4*AH790/14)</f>
        <v>1556.1509216647471</v>
      </c>
      <c r="AI985">
        <f t="shared" si="1453"/>
        <v>1515.4747474427675</v>
      </c>
      <c r="AJ985">
        <f t="shared" si="1453"/>
        <v>1554.5669610548523</v>
      </c>
      <c r="AK985">
        <f t="shared" si="1453"/>
        <v>1515.4747465885935</v>
      </c>
      <c r="AL985">
        <f t="shared" si="1453"/>
        <v>1474.6038295220933</v>
      </c>
      <c r="AM985">
        <f t="shared" si="1453"/>
        <v>1529.1719770556665</v>
      </c>
      <c r="AN985">
        <f t="shared" si="1453"/>
        <v>1485.9158985388765</v>
      </c>
      <c r="AO985">
        <f t="shared" si="1453"/>
        <v>1525.389741108419</v>
      </c>
      <c r="AP985">
        <f t="shared" si="1453"/>
        <v>1515.4748873317492</v>
      </c>
      <c r="AQ985">
        <f t="shared" si="1453"/>
        <v>1515.4748132026536</v>
      </c>
      <c r="AR985">
        <f t="shared" si="1453"/>
        <v>1515.6268126636005</v>
      </c>
      <c r="AS985">
        <f t="shared" si="1453"/>
        <v>1515.4792248028637</v>
      </c>
      <c r="AT985">
        <f t="shared" si="1453"/>
        <v>1532.6089912044863</v>
      </c>
      <c r="AU985">
        <f t="shared" si="1453"/>
        <v>1543.9444146899586</v>
      </c>
      <c r="AV985">
        <f t="shared" si="1453"/>
        <v>1547.7403615549326</v>
      </c>
      <c r="AW985">
        <f t="shared" si="1453"/>
        <v>1549.8164807842097</v>
      </c>
      <c r="AX985">
        <f t="shared" si="1453"/>
        <v>1452.2090321197538</v>
      </c>
      <c r="AY985">
        <f t="shared" si="1453"/>
        <v>1587.3677462514033</v>
      </c>
      <c r="AZ985">
        <f t="shared" si="1453"/>
        <v>1546.5370058473343</v>
      </c>
      <c r="BA985">
        <f t="shared" si="1453"/>
        <v>1551.7140379547814</v>
      </c>
      <c r="BB985">
        <f t="shared" si="1453"/>
        <v>1503.4537670659674</v>
      </c>
      <c r="BC985">
        <f t="shared" si="1453"/>
        <v>1518.6686870104782</v>
      </c>
      <c r="BD985">
        <f t="shared" si="1453"/>
        <v>1519.1135343555391</v>
      </c>
      <c r="BE985">
        <f t="shared" si="1453"/>
        <v>1515.4748132026536</v>
      </c>
      <c r="BF985">
        <f t="shared" si="1453"/>
        <v>1515.4748132026536</v>
      </c>
      <c r="BG985">
        <f t="shared" si="1453"/>
        <v>1590.4735209591095</v>
      </c>
      <c r="BH985">
        <f t="shared" si="1453"/>
        <v>1600.135931160861</v>
      </c>
    </row>
    <row r="986" spans="1:60" x14ac:dyDescent="0.25">
      <c r="A986" t="s">
        <v>921</v>
      </c>
      <c r="B986">
        <f t="shared" ref="B986:AG986" si="1454">B712+B$101+612/45.90598679*B686</f>
        <v>59.600004252704181</v>
      </c>
      <c r="C986">
        <f t="shared" si="1454"/>
        <v>59.613204252704179</v>
      </c>
      <c r="D986">
        <f t="shared" si="1454"/>
        <v>59.600004252704181</v>
      </c>
      <c r="E986">
        <f t="shared" si="1454"/>
        <v>59.621787903812148</v>
      </c>
      <c r="F986">
        <f t="shared" si="1454"/>
        <v>59.600004252704181</v>
      </c>
      <c r="G986">
        <f t="shared" si="1454"/>
        <v>59.600004252704181</v>
      </c>
      <c r="H986">
        <f t="shared" si="1454"/>
        <v>59.600004252704181</v>
      </c>
      <c r="I986">
        <f t="shared" si="1454"/>
        <v>59.600004252704181</v>
      </c>
      <c r="J986">
        <f t="shared" si="1454"/>
        <v>59.600004252704181</v>
      </c>
      <c r="K986">
        <f t="shared" si="1454"/>
        <v>59.600004252704181</v>
      </c>
      <c r="L986">
        <f t="shared" si="1454"/>
        <v>59.600004252704181</v>
      </c>
      <c r="M986">
        <f t="shared" si="1454"/>
        <v>59.600004252704181</v>
      </c>
      <c r="N986">
        <f t="shared" si="1454"/>
        <v>59.600004252704181</v>
      </c>
      <c r="O986">
        <f t="shared" si="1454"/>
        <v>59.600004252704181</v>
      </c>
      <c r="P986">
        <f t="shared" si="1454"/>
        <v>59.600004252704181</v>
      </c>
      <c r="Q986">
        <f t="shared" si="1454"/>
        <v>59.600004252704181</v>
      </c>
      <c r="R986">
        <f t="shared" si="1454"/>
        <v>59.600004252704181</v>
      </c>
      <c r="S986">
        <f t="shared" si="1454"/>
        <v>59.600004252704181</v>
      </c>
      <c r="T986">
        <f t="shared" si="1454"/>
        <v>59.600004252704181</v>
      </c>
      <c r="U986">
        <f t="shared" si="1454"/>
        <v>54.600004252704181</v>
      </c>
      <c r="V986">
        <f t="shared" si="1454"/>
        <v>54.600004252704181</v>
      </c>
      <c r="W986">
        <f t="shared" si="1454"/>
        <v>59.600004252704181</v>
      </c>
      <c r="X986">
        <f t="shared" si="1454"/>
        <v>59.600004252704181</v>
      </c>
      <c r="Y986">
        <f t="shared" si="1454"/>
        <v>59.600004252704181</v>
      </c>
      <c r="Z986">
        <f t="shared" si="1454"/>
        <v>59.600004252704181</v>
      </c>
      <c r="AA986">
        <f t="shared" si="1454"/>
        <v>59.600004252704181</v>
      </c>
      <c r="AB986">
        <f t="shared" si="1454"/>
        <v>59.600004252704181</v>
      </c>
      <c r="AC986">
        <f t="shared" si="1454"/>
        <v>59.600004252704181</v>
      </c>
      <c r="AD986">
        <f t="shared" si="1454"/>
        <v>59.600004252704181</v>
      </c>
      <c r="AE986">
        <f t="shared" si="1454"/>
        <v>59.600004252704181</v>
      </c>
      <c r="AF986">
        <f t="shared" si="1454"/>
        <v>62.412000132452739</v>
      </c>
      <c r="AG986">
        <f t="shared" si="1454"/>
        <v>60.890390230502263</v>
      </c>
      <c r="AH986">
        <f t="shared" ref="AH986:BH986" si="1455">AH712+AH$101+612/45.90598679*AH686</f>
        <v>59.600004252704181</v>
      </c>
      <c r="AI986">
        <f t="shared" si="1455"/>
        <v>59.600004252704181</v>
      </c>
      <c r="AJ986">
        <f t="shared" si="1455"/>
        <v>59.600004252704181</v>
      </c>
      <c r="AK986">
        <f t="shared" si="1455"/>
        <v>59.600004252704181</v>
      </c>
      <c r="AL986">
        <f t="shared" si="1455"/>
        <v>59.600004252704181</v>
      </c>
      <c r="AM986">
        <f t="shared" si="1455"/>
        <v>60.518747073123755</v>
      </c>
      <c r="AN986">
        <f t="shared" si="1455"/>
        <v>59.600004252704181</v>
      </c>
      <c r="AO986">
        <f t="shared" si="1455"/>
        <v>60.264749321557488</v>
      </c>
      <c r="AP986">
        <f t="shared" si="1455"/>
        <v>59.600004252704181</v>
      </c>
      <c r="AQ986">
        <f t="shared" si="1455"/>
        <v>59.600004252704181</v>
      </c>
      <c r="AR986">
        <f t="shared" si="1455"/>
        <v>59.600004252704181</v>
      </c>
      <c r="AS986">
        <f t="shared" si="1455"/>
        <v>59.600004252704181</v>
      </c>
      <c r="AT986">
        <f t="shared" si="1455"/>
        <v>59.600004252704181</v>
      </c>
      <c r="AU986">
        <f t="shared" si="1455"/>
        <v>61.535583219401289</v>
      </c>
      <c r="AV986">
        <f t="shared" si="1455"/>
        <v>61.793660414960897</v>
      </c>
      <c r="AW986">
        <f t="shared" si="1455"/>
        <v>59.600004252704181</v>
      </c>
      <c r="AX986">
        <f t="shared" si="1455"/>
        <v>59.600004252704181</v>
      </c>
      <c r="AY986">
        <f t="shared" si="1455"/>
        <v>59.600004252704181</v>
      </c>
      <c r="AZ986">
        <f t="shared" si="1455"/>
        <v>60.349367874543049</v>
      </c>
      <c r="BA986">
        <f t="shared" si="1455"/>
        <v>60.4742618115162</v>
      </c>
      <c r="BB986">
        <f t="shared" si="1455"/>
        <v>59.600004252704181</v>
      </c>
      <c r="BC986">
        <f t="shared" si="1455"/>
        <v>59.600004252704181</v>
      </c>
      <c r="BD986">
        <f t="shared" si="1455"/>
        <v>59.600004252704181</v>
      </c>
      <c r="BE986">
        <f t="shared" si="1455"/>
        <v>59.600004252704181</v>
      </c>
      <c r="BF986">
        <f t="shared" si="1455"/>
        <v>59.600004252704181</v>
      </c>
      <c r="BG986">
        <f t="shared" si="1455"/>
        <v>59.600004252704181</v>
      </c>
      <c r="BH986">
        <f t="shared" si="1455"/>
        <v>59.600004252704181</v>
      </c>
    </row>
    <row r="987" spans="1:60" x14ac:dyDescent="0.25">
      <c r="A987" t="s">
        <v>922</v>
      </c>
      <c r="B987">
        <f>B100+5+3+Malice+IF(B54=1,CQC,0)-4.8+B712+612/45.90598679*B686</f>
        <v>59.600004252704181</v>
      </c>
      <c r="C987">
        <f>C100+5+3+Malice+IF(C54=1,CQC,0)-4.8+C712+612/45.90598679*C686</f>
        <v>59.613204252704179</v>
      </c>
      <c r="D987">
        <f>D100+5+3+Malice+IF(D54=1,CQC,0)-4.8+D712+612/45.90598679*D686</f>
        <v>59.600004252704181</v>
      </c>
      <c r="E987">
        <f>E100+5+3+Malice+IF(E54=1,CQC,0)-4.8+E712+612/45.90598679*E686</f>
        <v>59.621787903812148</v>
      </c>
      <c r="F987">
        <f>F100+5+3+Malice+IF(F54=1,CQC,0)-4.8+F712+612/45.90598679*F686</f>
        <v>59.600004252704181</v>
      </c>
      <c r="G987">
        <f>G100+5+3+Malice+IF(G54=1,CQC,0)-4.8+G712+612/45.90598679*G686</f>
        <v>59.600004252704181</v>
      </c>
      <c r="H987">
        <f>H100+5+3+Malice+IF(H54=1,CQC,0)-4.8+H712+612/45.90598679*H686</f>
        <v>59.600004252704181</v>
      </c>
      <c r="I987">
        <f>I100+5+3+Malice+IF(I54=1,CQC,0)-4.8+I712+612/45.90598679*I686</f>
        <v>59.600004252704181</v>
      </c>
      <c r="J987">
        <f>J100+5+3+Malice+IF(J54=1,CQC,0)-4.8+J712+612/45.90598679*J686</f>
        <v>59.600004252704181</v>
      </c>
      <c r="K987">
        <f>K100+5+3+Malice+IF(K54=1,CQC,0)-4.8+K712+612/45.90598679*K686</f>
        <v>59.600004252704181</v>
      </c>
      <c r="L987">
        <f>L100+5+3+Malice+IF(L54=1,CQC,0)-4.8+L712+612/45.90598679*L686</f>
        <v>59.600004252704181</v>
      </c>
      <c r="M987">
        <f>M100+5+3+Malice+IF(M54=1,CQC,0)-4.8+M712+612/45.90598679*M686</f>
        <v>59.600004252704181</v>
      </c>
      <c r="N987">
        <f>N100+5+3+Malice+IF(N54=1,CQC,0)-4.8+N712+612/45.90598679*N686</f>
        <v>59.600004252704181</v>
      </c>
      <c r="O987">
        <f>O100+5+3+Malice+IF(O54=1,CQC,0)-4.8+O712+612/45.90598679*O686</f>
        <v>59.600004252704181</v>
      </c>
      <c r="P987">
        <f>P100+5+3+Malice+IF(P54=1,CQC,0)-4.8+P712+612/45.90598679*P686</f>
        <v>59.600004252704181</v>
      </c>
      <c r="Q987">
        <f>Q100+5+3+Malice+IF(Q54=1,CQC,0)-4.8+Q712+612/45.90598679*Q686</f>
        <v>59.600004252704181</v>
      </c>
      <c r="R987">
        <f>R100+5+3+Malice+IF(R54=1,CQC,0)-4.8+R712+612/45.90598679*R686</f>
        <v>59.600004252704181</v>
      </c>
      <c r="S987">
        <f>S100+5+3+Malice+IF(S54=1,CQC,0)-4.8+S712+612/45.90598679*S686</f>
        <v>59.600004252704181</v>
      </c>
      <c r="T987">
        <f>T100+5+3+Malice+IF(T54=1,CQC,0)-4.8+T712+612/45.90598679*T686</f>
        <v>59.600004252704181</v>
      </c>
      <c r="U987">
        <f>U100+5+3+Malice+IF(U54=1,CQC,0)-4.8+U712+612/45.90598679*U686</f>
        <v>59.600004252704181</v>
      </c>
      <c r="V987">
        <f>V100+5+3+Malice+IF(V54=1,CQC,0)-4.8+V712+612/45.90598679*V686</f>
        <v>59.600004252704181</v>
      </c>
      <c r="W987">
        <f>W100+5+3+Malice+IF(W54=1,CQC,0)-4.8+W712+612/45.90598679*W686</f>
        <v>59.600004252704181</v>
      </c>
      <c r="X987">
        <f>X100+5+3+Malice+IF(X54=1,CQC,0)-4.8+X712+612/45.90598679*X686</f>
        <v>54.600004252704181</v>
      </c>
      <c r="Y987">
        <f>Y100+5+3+Malice+IF(Y54=1,CQC,0)-4.8+Y712+612/45.90598679*Y686</f>
        <v>54.600004252704181</v>
      </c>
      <c r="Z987">
        <f>Z100+5+3+Malice+IF(Z54=1,CQC,0)-4.8+Z712+612/45.90598679*Z686</f>
        <v>59.600004252704181</v>
      </c>
      <c r="AA987">
        <f>AA100+5+3+Malice+IF(AA54=1,CQC,0)-4.8+AA712+612/45.90598679*AA686</f>
        <v>59.600004252704181</v>
      </c>
      <c r="AB987">
        <f>AB100+5+3+Malice+IF(AB54=1,CQC,0)-4.8+AB712+612/45.90598679*AB686</f>
        <v>59.600004252704181</v>
      </c>
      <c r="AC987">
        <f>AC100+5+3+Malice+IF(AC54=1,CQC,0)-4.8+AC712+612/45.90598679*AC686</f>
        <v>59.600004252704181</v>
      </c>
      <c r="AD987">
        <f>AD100+5+3+Malice+IF(AD54=1,CQC,0)-4.8+AD712+612/45.90598679*AD686</f>
        <v>59.600004252704181</v>
      </c>
      <c r="AE987">
        <f>AE100+5+3+Malice+IF(AE54=1,CQC,0)-4.8+AE712+612/45.90598679*AE686</f>
        <v>59.600004252704181</v>
      </c>
      <c r="AF987">
        <f>AF100+5+3+Malice+IF(AF54=1,CQC,0)-4.8+AF712+612/45.90598679*AF686</f>
        <v>62.412000132452739</v>
      </c>
      <c r="AG987">
        <f>AG100+5+3+Malice+IF(AG54=1,CQC,0)-4.8+AG712+612/45.90598679*AG686</f>
        <v>60.890390230502263</v>
      </c>
      <c r="AH987">
        <f>AH100+5+3+Malice+IF(AH54=1,CQC,0)-4.8+AH712+612/45.90598679*AH686</f>
        <v>59.600004252704181</v>
      </c>
      <c r="AI987">
        <f>AI100+5+3+Malice+IF(AI54=1,CQC,0)-4.8+AI712+612/45.90598679*AI686</f>
        <v>59.600004252704181</v>
      </c>
      <c r="AJ987">
        <f>AJ100+5+3+Malice+IF(AJ54=1,CQC,0)-4.8+AJ712+612/45.90598679*AJ686</f>
        <v>59.600004252704181</v>
      </c>
      <c r="AK987">
        <f>AK100+5+3+Malice+IF(AK54=1,CQC,0)-4.8+AK712+612/45.90598679*AK686</f>
        <v>59.600004252704181</v>
      </c>
      <c r="AL987">
        <f>AL100+5+3+Malice+IF(AL54=1,CQC,0)-4.8+AL712+612/45.90598679*AL686</f>
        <v>59.600004252704181</v>
      </c>
      <c r="AM987">
        <f>AM100+5+3+Malice+IF(AM54=1,CQC,0)-4.8+AM712+612/45.90598679*AM686</f>
        <v>60.518747073123755</v>
      </c>
      <c r="AN987">
        <f>AN100+5+3+Malice+IF(AN54=1,CQC,0)-4.8+AN712+612/45.90598679*AN686</f>
        <v>59.600004252704181</v>
      </c>
      <c r="AO987">
        <f>AO100+5+3+Malice+IF(AO54=1,CQC,0)-4.8+AO712+612/45.90598679*AO686</f>
        <v>60.264749321557488</v>
      </c>
      <c r="AP987">
        <f>AP100+5+3+Malice+IF(AP54=1,CQC,0)-4.8+AP712+612/45.90598679*AP686</f>
        <v>59.600004252704181</v>
      </c>
      <c r="AQ987">
        <f>AQ100+5+3+Malice+IF(AQ54=1,CQC,0)-4.8+AQ712+612/45.90598679*AQ686</f>
        <v>59.600004252704181</v>
      </c>
      <c r="AR987">
        <f>AR100+5+3+Malice+IF(AR54=1,CQC,0)-4.8+AR712+612/45.90598679*AR686</f>
        <v>59.600004252704181</v>
      </c>
      <c r="AS987">
        <f>AS100+5+3+Malice+IF(AS54=1,CQC,0)-4.8+AS712+612/45.90598679*AS686</f>
        <v>59.600004252704181</v>
      </c>
      <c r="AT987">
        <f>AT100+5+3+Malice+IF(AT54=1,CQC,0)-4.8+AT712+612/45.90598679*AT686</f>
        <v>59.600004252704181</v>
      </c>
      <c r="AU987">
        <f>AU100+5+3+Malice+IF(AU54=1,CQC,0)-4.8+AU712+612/45.90598679*AU686</f>
        <v>61.535583219401289</v>
      </c>
      <c r="AV987">
        <f>AV100+5+3+Malice+IF(AV54=1,CQC,0)-4.8+AV712+612/45.90598679*AV686</f>
        <v>61.793660414960897</v>
      </c>
      <c r="AW987">
        <f>AW100+5+3+Malice+IF(AW54=1,CQC,0)-4.8+AW712+612/45.90598679*AW686</f>
        <v>59.600004252704181</v>
      </c>
      <c r="AX987">
        <f>AX100+5+3+Malice+IF(AX54=1,CQC,0)-4.8+AX712+612/45.90598679*AX686</f>
        <v>59.600004252704181</v>
      </c>
      <c r="AY987">
        <f>AY100+5+3+Malice+IF(AY54=1,CQC,0)-4.8+AY712+612/45.90598679*AY686</f>
        <v>59.600004252704181</v>
      </c>
      <c r="AZ987">
        <f>AZ100+5+3+Malice+IF(AZ54=1,CQC,0)-4.8+AZ712+612/45.90598679*AZ686</f>
        <v>60.349367874543049</v>
      </c>
      <c r="BA987">
        <f>BA100+5+3+Malice+IF(BA54=1,CQC,0)-4.8+BA712+612/45.90598679*BA686</f>
        <v>60.4742618115162</v>
      </c>
      <c r="BB987">
        <f>BB100+5+3+Malice+IF(BB54=1,CQC,0)-4.8+BB712+612/45.90598679*BB686</f>
        <v>59.600004252704181</v>
      </c>
      <c r="BC987">
        <f>BC100+5+3+Malice+IF(BC54=1,CQC,0)-4.8+BC712+612/45.90598679*BC686</f>
        <v>59.600004252704181</v>
      </c>
      <c r="BD987">
        <f>BD100+5+3+Malice+IF(BD54=1,CQC,0)-4.8+BD712+612/45.90598679*BD686</f>
        <v>59.600004252704181</v>
      </c>
      <c r="BE987">
        <f>BE100+5+3+Malice+IF(BE54=1,CQC,0)-4.8+BE712+612/45.90598679*BE686</f>
        <v>59.600004252704181</v>
      </c>
      <c r="BF987">
        <f>BF100+5+3+Malice+IF(BF54=1,CQC,0)-4.8+BF712+612/45.90598679*BF686</f>
        <v>59.600004252704181</v>
      </c>
      <c r="BG987">
        <f>BG100+5+3+Malice+IF(BG54=1,CQC,0)-4.8+BG712+612/45.90598679*BG686</f>
        <v>59.600004252704181</v>
      </c>
      <c r="BH987">
        <f>BH100+5+3+Malice+IF(BH54=1,CQC,0)-4.8+BH712+612/45.90598679*BH686</f>
        <v>59.600004252704181</v>
      </c>
    </row>
    <row r="988" spans="1:60" x14ac:dyDescent="0.25">
      <c r="A988" t="s">
        <v>989</v>
      </c>
      <c r="B988">
        <f t="shared" ref="B988:AG988" si="1456">B984*B943*(1+0.01*B986*(B148-1))</f>
        <v>291.86358928559071</v>
      </c>
      <c r="C988">
        <f t="shared" si="1456"/>
        <v>291.92620144692711</v>
      </c>
      <c r="D988">
        <f t="shared" si="1456"/>
        <v>291.8930427287525</v>
      </c>
      <c r="E988">
        <f t="shared" si="1456"/>
        <v>291.91344404454878</v>
      </c>
      <c r="F988">
        <f t="shared" si="1456"/>
        <v>291.86125217397182</v>
      </c>
      <c r="G988">
        <f t="shared" si="1456"/>
        <v>291.86125251094916</v>
      </c>
      <c r="H988">
        <f t="shared" si="1456"/>
        <v>291.77203703366149</v>
      </c>
      <c r="I988">
        <f t="shared" si="1456"/>
        <v>291.77209011122613</v>
      </c>
      <c r="J988">
        <f t="shared" si="1456"/>
        <v>291.86540639984344</v>
      </c>
      <c r="K988">
        <f t="shared" si="1456"/>
        <v>291.86358921066648</v>
      </c>
      <c r="L988">
        <f t="shared" si="1456"/>
        <v>292.25407233595865</v>
      </c>
      <c r="M988">
        <f t="shared" si="1456"/>
        <v>291.86358929881902</v>
      </c>
      <c r="N988">
        <f t="shared" si="1456"/>
        <v>288.71222226480006</v>
      </c>
      <c r="O988">
        <f t="shared" si="1456"/>
        <v>291.86358929881902</v>
      </c>
      <c r="P988">
        <f t="shared" si="1456"/>
        <v>295.01436059801904</v>
      </c>
      <c r="Q988">
        <f t="shared" si="1456"/>
        <v>291.86358929881902</v>
      </c>
      <c r="R988">
        <f t="shared" si="1456"/>
        <v>291.8298224770582</v>
      </c>
      <c r="S988">
        <f t="shared" si="1456"/>
        <v>291.79988510777088</v>
      </c>
      <c r="T988">
        <f t="shared" si="1456"/>
        <v>291.86358929881902</v>
      </c>
      <c r="U988">
        <f t="shared" si="1456"/>
        <v>280.42042150735938</v>
      </c>
      <c r="V988">
        <f t="shared" si="1456"/>
        <v>280.42042150735938</v>
      </c>
      <c r="W988">
        <f t="shared" si="1456"/>
        <v>291.86358929881902</v>
      </c>
      <c r="X988">
        <f t="shared" si="1456"/>
        <v>291.86358929881902</v>
      </c>
      <c r="Y988">
        <f t="shared" si="1456"/>
        <v>291.86358929881902</v>
      </c>
      <c r="Z988">
        <f t="shared" si="1456"/>
        <v>291.95187998641927</v>
      </c>
      <c r="AA988">
        <f t="shared" si="1456"/>
        <v>291.86723899716361</v>
      </c>
      <c r="AB988">
        <f t="shared" si="1456"/>
        <v>291.89367862148657</v>
      </c>
      <c r="AC988">
        <f t="shared" si="1456"/>
        <v>291.86358929881902</v>
      </c>
      <c r="AD988">
        <f t="shared" si="1456"/>
        <v>291.86357704650504</v>
      </c>
      <c r="AE988">
        <f t="shared" si="1456"/>
        <v>291.88055577261258</v>
      </c>
      <c r="AF988">
        <f t="shared" si="1456"/>
        <v>298.29884693130191</v>
      </c>
      <c r="AG988">
        <f t="shared" si="1456"/>
        <v>298.01587499017029</v>
      </c>
      <c r="AH988">
        <f t="shared" ref="AH988:BH988" si="1457">AH984*AH943*(1+0.01*AH986*(AH148-1))</f>
        <v>298.65130032775289</v>
      </c>
      <c r="AI988">
        <f t="shared" si="1457"/>
        <v>291.8635783253232</v>
      </c>
      <c r="AJ988">
        <f t="shared" si="1457"/>
        <v>298.38698136245171</v>
      </c>
      <c r="AK988">
        <f t="shared" si="1457"/>
        <v>291.86357818278532</v>
      </c>
      <c r="AL988">
        <f t="shared" si="1457"/>
        <v>285.04335901670026</v>
      </c>
      <c r="AM988">
        <f t="shared" si="1457"/>
        <v>296.26827522343007</v>
      </c>
      <c r="AN988">
        <f t="shared" si="1457"/>
        <v>286.93102867164862</v>
      </c>
      <c r="AO988">
        <f t="shared" si="1457"/>
        <v>295.04800907851427</v>
      </c>
      <c r="AP988">
        <f t="shared" si="1457"/>
        <v>285.19212066262736</v>
      </c>
      <c r="AQ988">
        <f t="shared" si="1457"/>
        <v>291.86358929881902</v>
      </c>
      <c r="AR988">
        <f t="shared" si="1457"/>
        <v>291.88895378073403</v>
      </c>
      <c r="AS988">
        <f t="shared" si="1457"/>
        <v>291.86432547217811</v>
      </c>
      <c r="AT988">
        <f t="shared" si="1457"/>
        <v>294.72280699175883</v>
      </c>
      <c r="AU988">
        <f t="shared" si="1457"/>
        <v>301.11605185013099</v>
      </c>
      <c r="AV988">
        <f t="shared" si="1457"/>
        <v>302.36060894344848</v>
      </c>
      <c r="AW988">
        <f t="shared" si="1457"/>
        <v>297.59425834776545</v>
      </c>
      <c r="AX988">
        <f t="shared" si="1457"/>
        <v>281.30629027866559</v>
      </c>
      <c r="AY988">
        <f t="shared" si="1457"/>
        <v>303.86052000353885</v>
      </c>
      <c r="AZ988">
        <f t="shared" si="1457"/>
        <v>298.79238170292211</v>
      </c>
      <c r="BA988">
        <f t="shared" si="1457"/>
        <v>299.95310253428477</v>
      </c>
      <c r="BB988">
        <f t="shared" si="1457"/>
        <v>289.8576110839328</v>
      </c>
      <c r="BC988">
        <f t="shared" si="1457"/>
        <v>292.39655799445012</v>
      </c>
      <c r="BD988">
        <f t="shared" si="1457"/>
        <v>292.47079064217445</v>
      </c>
      <c r="BE988">
        <f t="shared" si="1457"/>
        <v>291.86358929881902</v>
      </c>
      <c r="BF988">
        <f t="shared" si="1457"/>
        <v>291.86358929881902</v>
      </c>
      <c r="BG988">
        <f t="shared" si="1457"/>
        <v>304.37878740998275</v>
      </c>
      <c r="BH988">
        <f t="shared" si="1457"/>
        <v>305.99117489669698</v>
      </c>
    </row>
    <row r="989" spans="1:60" x14ac:dyDescent="0.25">
      <c r="A989" t="s">
        <v>990</v>
      </c>
      <c r="B989">
        <f t="shared" ref="B989:AG989" si="1458">B985*B943*(1+0.01*B987*(B148-1))</f>
        <v>189.66794314951406</v>
      </c>
      <c r="C989">
        <f t="shared" si="1458"/>
        <v>189.71187695723634</v>
      </c>
      <c r="D989">
        <f t="shared" si="1458"/>
        <v>189.69003323188537</v>
      </c>
      <c r="E989">
        <f t="shared" si="1458"/>
        <v>189.70034161502176</v>
      </c>
      <c r="F989">
        <f t="shared" si="1458"/>
        <v>189.66619031579989</v>
      </c>
      <c r="G989">
        <f t="shared" si="1458"/>
        <v>189.66619056853281</v>
      </c>
      <c r="H989">
        <f t="shared" si="1458"/>
        <v>189.6081931899667</v>
      </c>
      <c r="I989">
        <f t="shared" si="1458"/>
        <v>189.60823299814021</v>
      </c>
      <c r="J989">
        <f t="shared" si="1458"/>
        <v>189.66930598520358</v>
      </c>
      <c r="K989">
        <f t="shared" si="1458"/>
        <v>189.66794309332087</v>
      </c>
      <c r="L989">
        <f t="shared" si="1458"/>
        <v>189.66794475552447</v>
      </c>
      <c r="M989">
        <f t="shared" si="1458"/>
        <v>189.82563737269365</v>
      </c>
      <c r="N989">
        <f t="shared" si="1458"/>
        <v>189.62001010882784</v>
      </c>
      <c r="O989">
        <f t="shared" si="1458"/>
        <v>189.66794315943525</v>
      </c>
      <c r="P989">
        <f t="shared" si="1458"/>
        <v>189.7154294089286</v>
      </c>
      <c r="Q989">
        <f t="shared" si="1458"/>
        <v>189.66794315943525</v>
      </c>
      <c r="R989">
        <f t="shared" si="1458"/>
        <v>191.85516440260733</v>
      </c>
      <c r="S989">
        <f t="shared" si="1458"/>
        <v>194.04525773513441</v>
      </c>
      <c r="T989">
        <f t="shared" si="1458"/>
        <v>189.66794315943525</v>
      </c>
      <c r="U989">
        <f t="shared" si="1458"/>
        <v>189.66742890459943</v>
      </c>
      <c r="V989">
        <f t="shared" si="1458"/>
        <v>189.66742890459943</v>
      </c>
      <c r="W989">
        <f t="shared" si="1458"/>
        <v>189.66794315943525</v>
      </c>
      <c r="X989">
        <f t="shared" si="1458"/>
        <v>182.23201340932087</v>
      </c>
      <c r="Y989">
        <f t="shared" si="1458"/>
        <v>182.23201340932087</v>
      </c>
      <c r="Z989">
        <f t="shared" si="1458"/>
        <v>189.73416117513545</v>
      </c>
      <c r="AA989">
        <f t="shared" si="1458"/>
        <v>189.67068043319375</v>
      </c>
      <c r="AB989">
        <f t="shared" si="1458"/>
        <v>189.69051015143594</v>
      </c>
      <c r="AC989">
        <f t="shared" si="1458"/>
        <v>189.66794315943525</v>
      </c>
      <c r="AD989">
        <f t="shared" si="1458"/>
        <v>189.66793397019981</v>
      </c>
      <c r="AE989">
        <f t="shared" si="1458"/>
        <v>189.68066801478045</v>
      </c>
      <c r="AF989">
        <f t="shared" si="1458"/>
        <v>193.84990392331949</v>
      </c>
      <c r="AG989">
        <f t="shared" si="1458"/>
        <v>193.9864133495428</v>
      </c>
      <c r="AH989">
        <f t="shared" ref="AH989:BH989" si="1459">AH985*AH943*(1+0.01*AH987*(AH148-1))</f>
        <v>194.75872643113567</v>
      </c>
      <c r="AI989">
        <f t="shared" si="1459"/>
        <v>189.66793492931342</v>
      </c>
      <c r="AJ989">
        <f t="shared" si="1459"/>
        <v>194.56048720715975</v>
      </c>
      <c r="AK989">
        <f t="shared" si="1459"/>
        <v>189.66793482240999</v>
      </c>
      <c r="AL989">
        <f t="shared" si="1459"/>
        <v>184.5527704478462</v>
      </c>
      <c r="AM989">
        <f t="shared" si="1459"/>
        <v>192.76089056838441</v>
      </c>
      <c r="AN989">
        <f t="shared" si="1459"/>
        <v>185.96852268905744</v>
      </c>
      <c r="AO989">
        <f t="shared" si="1459"/>
        <v>191.90390480597821</v>
      </c>
      <c r="AP989">
        <f t="shared" si="1459"/>
        <v>185.33248156996603</v>
      </c>
      <c r="AQ989">
        <f t="shared" si="1459"/>
        <v>189.66794315943525</v>
      </c>
      <c r="AR989">
        <f t="shared" si="1459"/>
        <v>189.68696652087155</v>
      </c>
      <c r="AS989">
        <f t="shared" si="1459"/>
        <v>189.66849528945457</v>
      </c>
      <c r="AT989">
        <f t="shared" si="1459"/>
        <v>191.8123564291401</v>
      </c>
      <c r="AU989">
        <f t="shared" si="1459"/>
        <v>196.16367395531037</v>
      </c>
      <c r="AV989">
        <f t="shared" si="1459"/>
        <v>197.03794295961734</v>
      </c>
      <c r="AW989">
        <f t="shared" si="1459"/>
        <v>193.96594494614513</v>
      </c>
      <c r="AX989">
        <f t="shared" si="1459"/>
        <v>181.74996889432015</v>
      </c>
      <c r="AY989">
        <f t="shared" si="1459"/>
        <v>198.66564118797513</v>
      </c>
      <c r="AZ989">
        <f t="shared" si="1459"/>
        <v>194.69279051427787</v>
      </c>
      <c r="BA989">
        <f t="shared" si="1459"/>
        <v>195.5347066464274</v>
      </c>
      <c r="BB989">
        <f t="shared" si="1459"/>
        <v>188.16345949827061</v>
      </c>
      <c r="BC989">
        <f t="shared" si="1459"/>
        <v>190.06766968115863</v>
      </c>
      <c r="BD989">
        <f t="shared" si="1459"/>
        <v>190.12334416695185</v>
      </c>
      <c r="BE989">
        <f t="shared" si="1459"/>
        <v>189.66794315943525</v>
      </c>
      <c r="BF989">
        <f t="shared" si="1459"/>
        <v>189.66794315943525</v>
      </c>
      <c r="BG989">
        <f t="shared" si="1459"/>
        <v>199.05434174280805</v>
      </c>
      <c r="BH989">
        <f t="shared" si="1459"/>
        <v>200.26363235784376</v>
      </c>
    </row>
    <row r="991" spans="1:60" x14ac:dyDescent="0.25">
      <c r="A991" t="s">
        <v>991</v>
      </c>
      <c r="B991">
        <f t="shared" ref="B991:AG991" si="1460">B949+B965+B975+B988+B957</f>
        <v>6130.6983935138314</v>
      </c>
      <c r="C991">
        <f t="shared" si="1460"/>
        <v>6132.0734050975643</v>
      </c>
      <c r="D991">
        <f t="shared" si="1460"/>
        <v>6131.2989961266567</v>
      </c>
      <c r="E991">
        <f t="shared" si="1460"/>
        <v>6131.876130756099</v>
      </c>
      <c r="F991">
        <f t="shared" si="1460"/>
        <v>6129.7811614601751</v>
      </c>
      <c r="G991">
        <f t="shared" si="1460"/>
        <v>6129.7837590358367</v>
      </c>
      <c r="H991">
        <f t="shared" si="1460"/>
        <v>6129.39793982435</v>
      </c>
      <c r="I991">
        <f t="shared" si="1460"/>
        <v>6129.5078159866744</v>
      </c>
      <c r="J991">
        <f t="shared" si="1460"/>
        <v>6131.7771987180222</v>
      </c>
      <c r="K991">
        <f t="shared" si="1460"/>
        <v>6130.6978157670983</v>
      </c>
      <c r="L991">
        <f t="shared" si="1460"/>
        <v>6137.9813132990312</v>
      </c>
      <c r="M991">
        <f t="shared" si="1460"/>
        <v>6130.6984955153684</v>
      </c>
      <c r="N991">
        <f t="shared" si="1460"/>
        <v>6104.7507119760112</v>
      </c>
      <c r="O991">
        <f t="shared" si="1460"/>
        <v>6130.6984955153684</v>
      </c>
      <c r="P991">
        <f t="shared" si="1460"/>
        <v>6156.6196586355927</v>
      </c>
      <c r="Q991">
        <f t="shared" si="1460"/>
        <v>6130.6984955153684</v>
      </c>
      <c r="R991">
        <f t="shared" si="1460"/>
        <v>6071.9896835920572</v>
      </c>
      <c r="S991">
        <f t="shared" si="1460"/>
        <v>6020.6146574508712</v>
      </c>
      <c r="T991">
        <f t="shared" si="1460"/>
        <v>6130.6984955153684</v>
      </c>
      <c r="U991">
        <f t="shared" si="1460"/>
        <v>5860.3539871783205</v>
      </c>
      <c r="V991">
        <f t="shared" si="1460"/>
        <v>5860.3539871783205</v>
      </c>
      <c r="W991">
        <f t="shared" si="1460"/>
        <v>6130.6984955153684</v>
      </c>
      <c r="X991">
        <f t="shared" si="1460"/>
        <v>6130.6984955153684</v>
      </c>
      <c r="Y991">
        <f t="shared" si="1460"/>
        <v>6130.6984955153684</v>
      </c>
      <c r="Z991">
        <f t="shared" si="1460"/>
        <v>6314.2334856790358</v>
      </c>
      <c r="AA991">
        <f t="shared" si="1460"/>
        <v>6171.9532460741866</v>
      </c>
      <c r="AB991">
        <f t="shared" si="1460"/>
        <v>6192.896836983934</v>
      </c>
      <c r="AC991">
        <f t="shared" si="1460"/>
        <v>6130.6984955153684</v>
      </c>
      <c r="AD991">
        <f t="shared" si="1460"/>
        <v>6130.6036907459638</v>
      </c>
      <c r="AE991">
        <f t="shared" si="1460"/>
        <v>6290.8391078661489</v>
      </c>
      <c r="AF991">
        <f t="shared" si="1460"/>
        <v>6253.8948730045167</v>
      </c>
      <c r="AG991">
        <f t="shared" si="1460"/>
        <v>6265.8184321143362</v>
      </c>
      <c r="AH991">
        <f t="shared" ref="AH991:BH991" si="1461">AH949+AH965+AH975+AH988+AH957</f>
        <v>6269.0646079173903</v>
      </c>
      <c r="AI991">
        <f t="shared" si="1461"/>
        <v>6130.6136158784402</v>
      </c>
      <c r="AJ991">
        <f t="shared" si="1461"/>
        <v>6263.6765194282134</v>
      </c>
      <c r="AK991">
        <f t="shared" si="1461"/>
        <v>6130.6125099546025</v>
      </c>
      <c r="AL991">
        <f t="shared" si="1461"/>
        <v>5991.6244153405096</v>
      </c>
      <c r="AM991">
        <f t="shared" si="1461"/>
        <v>6245.8122409174102</v>
      </c>
      <c r="AN991">
        <f t="shared" si="1461"/>
        <v>6030.1155699010178</v>
      </c>
      <c r="AO991">
        <f t="shared" si="1461"/>
        <v>6213.8694469241909</v>
      </c>
      <c r="AP991">
        <f t="shared" si="1461"/>
        <v>5977.508536407694</v>
      </c>
      <c r="AQ991">
        <f t="shared" si="1461"/>
        <v>6201.6535518817527</v>
      </c>
      <c r="AR991">
        <f t="shared" si="1461"/>
        <v>6181.4259718940648</v>
      </c>
      <c r="AS991">
        <f t="shared" si="1461"/>
        <v>6236.9980513034961</v>
      </c>
      <c r="AT991">
        <f t="shared" si="1461"/>
        <v>6188.9830681786361</v>
      </c>
      <c r="AU991">
        <f t="shared" si="1461"/>
        <v>6333.9358649440192</v>
      </c>
      <c r="AV991">
        <f t="shared" si="1461"/>
        <v>6361.2869180591169</v>
      </c>
      <c r="AW991">
        <f t="shared" si="1461"/>
        <v>6247.5170215818571</v>
      </c>
      <c r="AX991">
        <f t="shared" si="1461"/>
        <v>5915.4900965930401</v>
      </c>
      <c r="AY991">
        <f t="shared" si="1461"/>
        <v>6375.2534942907423</v>
      </c>
      <c r="AZ991">
        <f t="shared" si="1461"/>
        <v>6338.2685257617868</v>
      </c>
      <c r="BA991">
        <f t="shared" si="1461"/>
        <v>6371.0433038343099</v>
      </c>
      <c r="BB991">
        <f t="shared" si="1461"/>
        <v>6089.8070365281192</v>
      </c>
      <c r="BC991">
        <f t="shared" si="1461"/>
        <v>6357.4804604974324</v>
      </c>
      <c r="BD991">
        <f t="shared" si="1461"/>
        <v>6390.0464868849513</v>
      </c>
      <c r="BE991">
        <f t="shared" si="1461"/>
        <v>6130.6984955153684</v>
      </c>
      <c r="BF991">
        <f t="shared" si="1461"/>
        <v>6130.6984955153684</v>
      </c>
      <c r="BG991">
        <f t="shared" si="1461"/>
        <v>6385.8182702378381</v>
      </c>
      <c r="BH991">
        <f t="shared" si="1461"/>
        <v>6418.6864620732467</v>
      </c>
    </row>
    <row r="992" spans="1:60" x14ac:dyDescent="0.25">
      <c r="A992" t="s">
        <v>992</v>
      </c>
      <c r="B992">
        <f t="shared" ref="B992:AG992" si="1462">B953+B989+B961</f>
        <v>2644.4275144582489</v>
      </c>
      <c r="C992">
        <f t="shared" si="1462"/>
        <v>2645.027629601203</v>
      </c>
      <c r="D992">
        <f t="shared" si="1462"/>
        <v>2644.7056363121737</v>
      </c>
      <c r="E992">
        <f t="shared" si="1462"/>
        <v>2644.9129372893849</v>
      </c>
      <c r="F992">
        <f t="shared" si="1462"/>
        <v>2643.97460708784</v>
      </c>
      <c r="G992">
        <f t="shared" si="1462"/>
        <v>2643.9746102693216</v>
      </c>
      <c r="H992">
        <f t="shared" si="1462"/>
        <v>2643.9148200149398</v>
      </c>
      <c r="I992">
        <f t="shared" si="1462"/>
        <v>2643.9153212735005</v>
      </c>
      <c r="J992">
        <f t="shared" si="1462"/>
        <v>2645.0562266009429</v>
      </c>
      <c r="K992">
        <f t="shared" si="1462"/>
        <v>2644.4275137507566</v>
      </c>
      <c r="L992">
        <f t="shared" si="1462"/>
        <v>2644.4275346784807</v>
      </c>
      <c r="M992">
        <f t="shared" si="1462"/>
        <v>2647.7184619735426</v>
      </c>
      <c r="N992">
        <f t="shared" si="1462"/>
        <v>2643.8240207312542</v>
      </c>
      <c r="O992">
        <f t="shared" si="1462"/>
        <v>2644.4275145831598</v>
      </c>
      <c r="P992">
        <f t="shared" si="1462"/>
        <v>2645.0253830529555</v>
      </c>
      <c r="Q992">
        <f t="shared" si="1462"/>
        <v>2644.4275145831598</v>
      </c>
      <c r="R992">
        <f t="shared" si="1462"/>
        <v>2646.321208881192</v>
      </c>
      <c r="S992">
        <f t="shared" si="1462"/>
        <v>2648.2510637875303</v>
      </c>
      <c r="T992">
        <f t="shared" si="1462"/>
        <v>2644.4275145831598</v>
      </c>
      <c r="U992">
        <f t="shared" si="1462"/>
        <v>2644.4210399351286</v>
      </c>
      <c r="V992">
        <f t="shared" si="1462"/>
        <v>2644.4210399351286</v>
      </c>
      <c r="W992">
        <f t="shared" si="1462"/>
        <v>2644.4275145831598</v>
      </c>
      <c r="X992">
        <f t="shared" si="1462"/>
        <v>2533.0145870974411</v>
      </c>
      <c r="Y992">
        <f t="shared" si="1462"/>
        <v>2533.0145870974411</v>
      </c>
      <c r="Z992">
        <f t="shared" si="1462"/>
        <v>2645.2612225331873</v>
      </c>
      <c r="AA992">
        <f t="shared" si="1462"/>
        <v>2644.4619778160086</v>
      </c>
      <c r="AB992">
        <f t="shared" si="1462"/>
        <v>2644.7116408959196</v>
      </c>
      <c r="AC992">
        <f t="shared" si="1462"/>
        <v>2644.4275145831598</v>
      </c>
      <c r="AD992">
        <f t="shared" si="1462"/>
        <v>2644.4273988874752</v>
      </c>
      <c r="AE992">
        <f t="shared" si="1462"/>
        <v>2738.2418705275554</v>
      </c>
      <c r="AF992">
        <f t="shared" si="1462"/>
        <v>2685.580269327696</v>
      </c>
      <c r="AG992">
        <f t="shared" si="1462"/>
        <v>2703.4126637962931</v>
      </c>
      <c r="AH992">
        <f t="shared" ref="AH992:BH992" si="1463">AH953+AH989+AH961</f>
        <v>2708.522254369635</v>
      </c>
      <c r="AI992">
        <f t="shared" si="1463"/>
        <v>2644.427410963051</v>
      </c>
      <c r="AJ992">
        <f t="shared" si="1463"/>
        <v>2706.0263532876065</v>
      </c>
      <c r="AK992">
        <f t="shared" si="1463"/>
        <v>2644.4274096170998</v>
      </c>
      <c r="AL992">
        <f t="shared" si="1463"/>
        <v>2580.0257032283685</v>
      </c>
      <c r="AM992">
        <f t="shared" si="1463"/>
        <v>2697.4604114151325</v>
      </c>
      <c r="AN992">
        <f t="shared" si="1463"/>
        <v>2597.8505185189715</v>
      </c>
      <c r="AO992">
        <f t="shared" si="1463"/>
        <v>2682.7385574302884</v>
      </c>
      <c r="AP992">
        <f t="shared" si="1463"/>
        <v>2579.4690431237086</v>
      </c>
      <c r="AQ992">
        <f t="shared" si="1463"/>
        <v>2686.0128894327395</v>
      </c>
      <c r="AR992">
        <f t="shared" si="1463"/>
        <v>2644.6670253491948</v>
      </c>
      <c r="AS992">
        <f t="shared" si="1463"/>
        <v>2644.4344660929823</v>
      </c>
      <c r="AT992">
        <f t="shared" si="1463"/>
        <v>2671.4264267702993</v>
      </c>
      <c r="AU992">
        <f t="shared" si="1463"/>
        <v>2733.1489844490611</v>
      </c>
      <c r="AV992">
        <f t="shared" si="1463"/>
        <v>2745.0890119721253</v>
      </c>
      <c r="AW992">
        <f t="shared" si="1463"/>
        <v>2698.5408585261948</v>
      </c>
      <c r="AX992">
        <f t="shared" si="1463"/>
        <v>2544.7374525489449</v>
      </c>
      <c r="AY992">
        <f t="shared" si="1463"/>
        <v>2757.7116759856781</v>
      </c>
      <c r="AZ992">
        <f t="shared" si="1463"/>
        <v>2745.9592705266637</v>
      </c>
      <c r="BA992">
        <f t="shared" si="1463"/>
        <v>2761.4523000256027</v>
      </c>
      <c r="BB992">
        <f t="shared" si="1463"/>
        <v>2625.4855397182305</v>
      </c>
      <c r="BC992">
        <f t="shared" si="1463"/>
        <v>2728.5942106063244</v>
      </c>
      <c r="BD992">
        <f t="shared" si="1463"/>
        <v>2740.623757927689</v>
      </c>
      <c r="BE992">
        <f t="shared" si="1463"/>
        <v>2644.4275145831598</v>
      </c>
      <c r="BF992">
        <f t="shared" si="1463"/>
        <v>2644.4275145831598</v>
      </c>
      <c r="BG992">
        <f t="shared" si="1463"/>
        <v>2762.6055517582654</v>
      </c>
      <c r="BH992">
        <f t="shared" si="1463"/>
        <v>2777.8309430507638</v>
      </c>
    </row>
    <row r="993" spans="1:60" x14ac:dyDescent="0.25">
      <c r="A993" t="s">
        <v>993</v>
      </c>
      <c r="B993">
        <f t="shared" ref="B993:AG993" si="1464">B970</f>
        <v>590.06170640665789</v>
      </c>
      <c r="C993">
        <f t="shared" si="1464"/>
        <v>590.17023112657228</v>
      </c>
      <c r="D993">
        <f t="shared" si="1464"/>
        <v>590.10924391075559</v>
      </c>
      <c r="E993">
        <f t="shared" si="1464"/>
        <v>590.15783418125864</v>
      </c>
      <c r="F993">
        <f t="shared" si="1464"/>
        <v>590.06083854117264</v>
      </c>
      <c r="G993">
        <f t="shared" si="1464"/>
        <v>590.05227174566096</v>
      </c>
      <c r="H993">
        <f t="shared" si="1464"/>
        <v>590.04794148009614</v>
      </c>
      <c r="I993">
        <f t="shared" si="1464"/>
        <v>590.06700889187039</v>
      </c>
      <c r="J993">
        <f t="shared" si="1464"/>
        <v>590.06245748443678</v>
      </c>
      <c r="K993">
        <f t="shared" si="1464"/>
        <v>590.0636111294956</v>
      </c>
      <c r="L993">
        <f t="shared" si="1464"/>
        <v>590.00720434600271</v>
      </c>
      <c r="M993">
        <f t="shared" si="1464"/>
        <v>590.06137010218447</v>
      </c>
      <c r="N993">
        <f t="shared" si="1464"/>
        <v>590.691873052029</v>
      </c>
      <c r="O993">
        <f t="shared" si="1464"/>
        <v>590.06137010218447</v>
      </c>
      <c r="P993">
        <f t="shared" si="1464"/>
        <v>589.47263674541216</v>
      </c>
      <c r="Q993">
        <f t="shared" si="1464"/>
        <v>590.06137010218447</v>
      </c>
      <c r="R993">
        <f t="shared" si="1464"/>
        <v>590.59864798204796</v>
      </c>
      <c r="S993">
        <f t="shared" si="1464"/>
        <v>591.0809942251442</v>
      </c>
      <c r="T993">
        <f t="shared" si="1464"/>
        <v>590.06137010218447</v>
      </c>
      <c r="U993">
        <f t="shared" si="1464"/>
        <v>568.73477345014101</v>
      </c>
      <c r="V993">
        <f t="shared" si="1464"/>
        <v>568.73477345014101</v>
      </c>
      <c r="W993">
        <f t="shared" si="1464"/>
        <v>590.06137010218447</v>
      </c>
      <c r="X993">
        <f t="shared" si="1464"/>
        <v>590.06137010218447</v>
      </c>
      <c r="Y993">
        <f t="shared" si="1464"/>
        <v>590.06137010218447</v>
      </c>
      <c r="Z993">
        <f t="shared" si="1464"/>
        <v>588.51750403197389</v>
      </c>
      <c r="AA993">
        <f t="shared" si="1464"/>
        <v>581.53752691826878</v>
      </c>
      <c r="AB993">
        <f t="shared" si="1464"/>
        <v>589.52354034160874</v>
      </c>
      <c r="AC993">
        <f t="shared" si="1464"/>
        <v>708.07364412262143</v>
      </c>
      <c r="AD993">
        <f t="shared" si="1464"/>
        <v>590.37088053204184</v>
      </c>
      <c r="AE993">
        <f t="shared" si="1464"/>
        <v>589.20173224872235</v>
      </c>
      <c r="AF993">
        <f t="shared" si="1464"/>
        <v>602.08025663428054</v>
      </c>
      <c r="AG993">
        <f t="shared" si="1464"/>
        <v>600.81003254676375</v>
      </c>
      <c r="AH993">
        <f t="shared" ref="AH993:BH993" si="1465">AH970</f>
        <v>601.16914502760278</v>
      </c>
      <c r="AI993">
        <f t="shared" si="1465"/>
        <v>590.3387568688787</v>
      </c>
      <c r="AJ993">
        <f t="shared" si="1465"/>
        <v>600.73659927505537</v>
      </c>
      <c r="AK993">
        <f t="shared" si="1465"/>
        <v>590.34233943294021</v>
      </c>
      <c r="AL993">
        <f t="shared" si="1465"/>
        <v>579.04945210212168</v>
      </c>
      <c r="AM993">
        <f t="shared" si="1465"/>
        <v>597.6497347527594</v>
      </c>
      <c r="AN993">
        <f t="shared" si="1465"/>
        <v>582.10082847809133</v>
      </c>
      <c r="AO993">
        <f t="shared" si="1465"/>
        <v>595.54831372747287</v>
      </c>
      <c r="AP993">
        <f t="shared" si="1465"/>
        <v>576.2642294434504</v>
      </c>
      <c r="AQ993">
        <f t="shared" si="1465"/>
        <v>589.66555277647444</v>
      </c>
      <c r="AR993">
        <f t="shared" si="1465"/>
        <v>588.77618061146006</v>
      </c>
      <c r="AS993">
        <f t="shared" si="1465"/>
        <v>586.55980110889232</v>
      </c>
      <c r="AT993">
        <f t="shared" si="1465"/>
        <v>594.74034751600902</v>
      </c>
      <c r="AU993">
        <f t="shared" si="1465"/>
        <v>606.2194530054245</v>
      </c>
      <c r="AV993">
        <f t="shared" si="1465"/>
        <v>608.38977100946306</v>
      </c>
      <c r="AW993">
        <f t="shared" si="1465"/>
        <v>599.43934475319975</v>
      </c>
      <c r="AX993">
        <f t="shared" si="1465"/>
        <v>572.784838906863</v>
      </c>
      <c r="AY993">
        <f t="shared" si="1465"/>
        <v>609.69379191504993</v>
      </c>
      <c r="AZ993">
        <f t="shared" si="1465"/>
        <v>601.4581732623551</v>
      </c>
      <c r="BA993">
        <f t="shared" si="1465"/>
        <v>603.36562041114041</v>
      </c>
      <c r="BB993">
        <f t="shared" si="1465"/>
        <v>586.77867960147398</v>
      </c>
      <c r="BC993">
        <f t="shared" si="1465"/>
        <v>590.41576071265126</v>
      </c>
      <c r="BD993">
        <f t="shared" si="1465"/>
        <v>590.46415395068698</v>
      </c>
      <c r="BE993">
        <f t="shared" si="1465"/>
        <v>590.06137010218447</v>
      </c>
      <c r="BF993">
        <f t="shared" si="1465"/>
        <v>590.06137010218447</v>
      </c>
      <c r="BG993">
        <f t="shared" si="1465"/>
        <v>610.54191253736565</v>
      </c>
      <c r="BH993">
        <f t="shared" si="1465"/>
        <v>613.1805100290145</v>
      </c>
    </row>
    <row r="994" spans="1:60" x14ac:dyDescent="0.25">
      <c r="A994" t="s">
        <v>994</v>
      </c>
      <c r="B994">
        <f t="shared" ref="B994:AG994" si="1466">B978+B982+B979</f>
        <v>2637.1899239797222</v>
      </c>
      <c r="C994">
        <f t="shared" si="1466"/>
        <v>2637.4701161690773</v>
      </c>
      <c r="D994">
        <f t="shared" si="1466"/>
        <v>2637.4443733505882</v>
      </c>
      <c r="E994">
        <f t="shared" si="1466"/>
        <v>2637.5028749193093</v>
      </c>
      <c r="F994">
        <f t="shared" si="1466"/>
        <v>2636.5723551794053</v>
      </c>
      <c r="G994">
        <f t="shared" si="1466"/>
        <v>2635.769707613355</v>
      </c>
      <c r="H994">
        <f t="shared" si="1466"/>
        <v>2635.7070842430012</v>
      </c>
      <c r="I994">
        <f t="shared" si="1466"/>
        <v>2636.5224498533498</v>
      </c>
      <c r="J994">
        <f t="shared" si="1466"/>
        <v>2637.6547021931683</v>
      </c>
      <c r="K994">
        <f t="shared" si="1466"/>
        <v>2637.189906845495</v>
      </c>
      <c r="L994">
        <f t="shared" si="1466"/>
        <v>2637.1904137004271</v>
      </c>
      <c r="M994">
        <f t="shared" si="1466"/>
        <v>2637.1899270048634</v>
      </c>
      <c r="N994">
        <f t="shared" si="1466"/>
        <v>2622.1807503048549</v>
      </c>
      <c r="O994">
        <f t="shared" si="1466"/>
        <v>2637.1899270048634</v>
      </c>
      <c r="P994">
        <f t="shared" si="1466"/>
        <v>2652.1997843055883</v>
      </c>
      <c r="Q994">
        <f t="shared" si="1466"/>
        <v>2637.1899270048634</v>
      </c>
      <c r="R994">
        <f t="shared" si="1466"/>
        <v>2559.8511739632072</v>
      </c>
      <c r="S994">
        <f t="shared" si="1466"/>
        <v>2492.169960187734</v>
      </c>
      <c r="T994">
        <f t="shared" si="1466"/>
        <v>2637.1899270048634</v>
      </c>
      <c r="U994">
        <f t="shared" si="1466"/>
        <v>2637.07602622781</v>
      </c>
      <c r="V994">
        <f t="shared" si="1466"/>
        <v>2637.07602622781</v>
      </c>
      <c r="W994">
        <f t="shared" si="1466"/>
        <v>2637.1899270048634</v>
      </c>
      <c r="X994">
        <f t="shared" si="1466"/>
        <v>2637.1899270048634</v>
      </c>
      <c r="Y994">
        <f t="shared" si="1466"/>
        <v>2637.1899270048634</v>
      </c>
      <c r="Z994">
        <f t="shared" si="1466"/>
        <v>2657.3274071947508</v>
      </c>
      <c r="AA994">
        <f t="shared" si="1466"/>
        <v>2637.7880181755668</v>
      </c>
      <c r="AB994">
        <f t="shared" si="1466"/>
        <v>2644.0147119958178</v>
      </c>
      <c r="AC994">
        <f t="shared" si="1466"/>
        <v>2637.1899270048634</v>
      </c>
      <c r="AD994">
        <f t="shared" si="1466"/>
        <v>2637.1871257146404</v>
      </c>
      <c r="AE994">
        <f t="shared" si="1466"/>
        <v>2706.1136969606969</v>
      </c>
      <c r="AF994">
        <f t="shared" si="1466"/>
        <v>2677.5889383299095</v>
      </c>
      <c r="AG994">
        <f t="shared" si="1466"/>
        <v>2664.5783989182605</v>
      </c>
      <c r="AH994">
        <f t="shared" ref="AH994:BH994" si="1467">AH978+AH982+AH979</f>
        <v>2695.827890624169</v>
      </c>
      <c r="AI994">
        <f t="shared" si="1467"/>
        <v>2637.1874180347568</v>
      </c>
      <c r="AJ994">
        <f t="shared" si="1467"/>
        <v>2693.5444808259085</v>
      </c>
      <c r="AK994">
        <f t="shared" si="1467"/>
        <v>2637.1873854518781</v>
      </c>
      <c r="AL994">
        <f t="shared" si="1467"/>
        <v>2578.2697444687037</v>
      </c>
      <c r="AM994">
        <f t="shared" si="1467"/>
        <v>2664.8271615849339</v>
      </c>
      <c r="AN994">
        <f t="shared" si="1467"/>
        <v>2594.5773507925223</v>
      </c>
      <c r="AO994">
        <f t="shared" si="1467"/>
        <v>2657.1815423294356</v>
      </c>
      <c r="AP994">
        <f t="shared" si="1467"/>
        <v>2610.2398815802308</v>
      </c>
      <c r="AQ994">
        <f t="shared" si="1467"/>
        <v>2667.7297331054501</v>
      </c>
      <c r="AR994">
        <f t="shared" si="1467"/>
        <v>2642.7286481536362</v>
      </c>
      <c r="AS994">
        <f t="shared" si="1467"/>
        <v>2637.3156180813121</v>
      </c>
      <c r="AT994">
        <f t="shared" si="1467"/>
        <v>2661.8902571078402</v>
      </c>
      <c r="AU994">
        <f t="shared" si="1467"/>
        <v>2678.27279532994</v>
      </c>
      <c r="AV994">
        <f t="shared" si="1467"/>
        <v>2683.7505837779927</v>
      </c>
      <c r="AW994">
        <f t="shared" si="1467"/>
        <v>2686.6962718940308</v>
      </c>
      <c r="AX994">
        <f t="shared" si="1467"/>
        <v>2545.9870880473659</v>
      </c>
      <c r="AY994">
        <f t="shared" si="1467"/>
        <v>2740.8295167292927</v>
      </c>
      <c r="AZ994">
        <f t="shared" si="1467"/>
        <v>2707.9051033460755</v>
      </c>
      <c r="BA994">
        <f t="shared" si="1467"/>
        <v>2719.7734142633735</v>
      </c>
      <c r="BB994">
        <f t="shared" si="1467"/>
        <v>2619.8605980036418</v>
      </c>
      <c r="BC994">
        <f t="shared" si="1467"/>
        <v>2781.199845240229</v>
      </c>
      <c r="BD994">
        <f t="shared" si="1467"/>
        <v>2801.8519140223261</v>
      </c>
      <c r="BE994">
        <f t="shared" si="1467"/>
        <v>2637.1899270048634</v>
      </c>
      <c r="BF994">
        <f t="shared" si="1467"/>
        <v>2637.1899270048634</v>
      </c>
      <c r="BG994">
        <f t="shared" si="1467"/>
        <v>2745.3067470053879</v>
      </c>
      <c r="BH994">
        <f t="shared" si="1467"/>
        <v>2759.2359078643503</v>
      </c>
    </row>
    <row r="996" spans="1:60" x14ac:dyDescent="0.25">
      <c r="A996" t="s">
        <v>995</v>
      </c>
      <c r="B996">
        <f t="shared" ref="B996:AG996" si="1468">1/B668</f>
        <v>0.36145839953270947</v>
      </c>
      <c r="C996">
        <f t="shared" si="1468"/>
        <v>0.36145833174138514</v>
      </c>
      <c r="D996">
        <f t="shared" si="1468"/>
        <v>0.36145839856613565</v>
      </c>
      <c r="E996">
        <f t="shared" si="1468"/>
        <v>0.36145829428523968</v>
      </c>
      <c r="F996">
        <f t="shared" si="1468"/>
        <v>0.36156557698380704</v>
      </c>
      <c r="G996">
        <f t="shared" si="1468"/>
        <v>0.36156556446323901</v>
      </c>
      <c r="H996">
        <f t="shared" si="1468"/>
        <v>0.36157073811239782</v>
      </c>
      <c r="I996">
        <f t="shared" si="1468"/>
        <v>0.36156876540729249</v>
      </c>
      <c r="J996">
        <f t="shared" si="1468"/>
        <v>0.36137786816520312</v>
      </c>
      <c r="K996">
        <f t="shared" si="1468"/>
        <v>0.36145840231549353</v>
      </c>
      <c r="L996">
        <f t="shared" si="1468"/>
        <v>0.36145832000028966</v>
      </c>
      <c r="M996">
        <f t="shared" si="1468"/>
        <v>0.3614583990413946</v>
      </c>
      <c r="N996">
        <f t="shared" si="1468"/>
        <v>0.35720001420090514</v>
      </c>
      <c r="O996">
        <f t="shared" si="1468"/>
        <v>0.3614583990413946</v>
      </c>
      <c r="P996">
        <f t="shared" si="1468"/>
        <v>0.36549290239647064</v>
      </c>
      <c r="Q996">
        <f t="shared" si="1468"/>
        <v>0.3614583990413946</v>
      </c>
      <c r="R996">
        <f t="shared" si="1468"/>
        <v>0.37642469989482058</v>
      </c>
      <c r="S996">
        <f t="shared" si="1468"/>
        <v>0.39057512893371554</v>
      </c>
      <c r="T996">
        <f t="shared" si="1468"/>
        <v>0.3614583990413946</v>
      </c>
      <c r="U996">
        <f t="shared" si="1468"/>
        <v>0.3614838659650435</v>
      </c>
      <c r="V996">
        <f t="shared" si="1468"/>
        <v>0.3614838659650435</v>
      </c>
      <c r="W996">
        <f t="shared" si="1468"/>
        <v>0.3614583990413946</v>
      </c>
      <c r="X996">
        <f t="shared" si="1468"/>
        <v>0.3614583990413946</v>
      </c>
      <c r="Y996">
        <f t="shared" si="1468"/>
        <v>0.3614583990413946</v>
      </c>
      <c r="Z996">
        <f t="shared" si="1468"/>
        <v>0.35818128469280625</v>
      </c>
      <c r="AA996">
        <f t="shared" si="1468"/>
        <v>0.36132284823296423</v>
      </c>
      <c r="AB996">
        <f t="shared" si="1468"/>
        <v>0.36034109388739172</v>
      </c>
      <c r="AC996">
        <f t="shared" si="1468"/>
        <v>0.3614583990413946</v>
      </c>
      <c r="AD996">
        <f t="shared" si="1468"/>
        <v>0.36145885410831691</v>
      </c>
      <c r="AE996">
        <f t="shared" si="1468"/>
        <v>0.3614583990413946</v>
      </c>
      <c r="AF996">
        <f t="shared" si="1468"/>
        <v>0.3614583990413946</v>
      </c>
      <c r="AG996">
        <f t="shared" si="1468"/>
        <v>0.3614583990413946</v>
      </c>
      <c r="AH996">
        <f t="shared" ref="AH996:BH996" si="1469">1/AH668</f>
        <v>0.3614583990413946</v>
      </c>
      <c r="AI996">
        <f t="shared" si="1469"/>
        <v>0.36145880661133789</v>
      </c>
      <c r="AJ996">
        <f t="shared" si="1469"/>
        <v>0.3614583990413946</v>
      </c>
      <c r="AK996">
        <f t="shared" si="1469"/>
        <v>0.36145881190538287</v>
      </c>
      <c r="AL996">
        <f t="shared" si="1469"/>
        <v>0.36145862171251125</v>
      </c>
      <c r="AM996">
        <f t="shared" si="1469"/>
        <v>0.36010327154199701</v>
      </c>
      <c r="AN996">
        <f t="shared" si="1469"/>
        <v>0.36145856437189727</v>
      </c>
      <c r="AO996">
        <f t="shared" si="1469"/>
        <v>0.36044401957533095</v>
      </c>
      <c r="AP996">
        <f t="shared" si="1469"/>
        <v>0.36145793960042255</v>
      </c>
      <c r="AQ996">
        <f t="shared" si="1469"/>
        <v>0.3614583990413946</v>
      </c>
      <c r="AR996">
        <f t="shared" si="1469"/>
        <v>0.36051650817648651</v>
      </c>
      <c r="AS996">
        <f t="shared" si="1469"/>
        <v>0.36143105675724074</v>
      </c>
      <c r="AT996">
        <f t="shared" si="1469"/>
        <v>0.3614583990413946</v>
      </c>
      <c r="AU996">
        <f t="shared" si="1469"/>
        <v>0.3614583990413946</v>
      </c>
      <c r="AV996">
        <f t="shared" si="1469"/>
        <v>0.3614583990413946</v>
      </c>
      <c r="AW996">
        <f t="shared" si="1469"/>
        <v>0.3614583990413946</v>
      </c>
      <c r="AX996">
        <f t="shared" si="1469"/>
        <v>0.3614583990413946</v>
      </c>
      <c r="AY996">
        <f t="shared" si="1469"/>
        <v>0.3614583990413946</v>
      </c>
      <c r="AZ996">
        <f t="shared" si="1469"/>
        <v>0.3614583990413946</v>
      </c>
      <c r="BA996">
        <f t="shared" si="1469"/>
        <v>0.3614583990413946</v>
      </c>
      <c r="BB996">
        <f t="shared" si="1469"/>
        <v>0.3614583990413946</v>
      </c>
      <c r="BC996">
        <f t="shared" si="1469"/>
        <v>0.33928972086787551</v>
      </c>
      <c r="BD996">
        <f t="shared" si="1469"/>
        <v>0.33633428985721714</v>
      </c>
      <c r="BE996">
        <f t="shared" si="1469"/>
        <v>0.3614583990413946</v>
      </c>
      <c r="BF996">
        <f t="shared" si="1469"/>
        <v>0.3614583990413946</v>
      </c>
      <c r="BG996">
        <f t="shared" si="1469"/>
        <v>0.3614583990413946</v>
      </c>
      <c r="BH996">
        <f t="shared" si="1469"/>
        <v>0.3614583990413946</v>
      </c>
    </row>
    <row r="997" spans="1:60" x14ac:dyDescent="0.25">
      <c r="A997" t="s">
        <v>996</v>
      </c>
      <c r="B997">
        <f t="shared" ref="B997:AG997" si="1470">45+B996/0.15</f>
        <v>47.409722663551399</v>
      </c>
      <c r="C997">
        <f t="shared" si="1470"/>
        <v>47.409722211609235</v>
      </c>
      <c r="D997">
        <f t="shared" si="1470"/>
        <v>47.409722657107572</v>
      </c>
      <c r="E997">
        <f t="shared" si="1470"/>
        <v>47.409721961901596</v>
      </c>
      <c r="F997">
        <f t="shared" si="1470"/>
        <v>47.41043717989205</v>
      </c>
      <c r="G997">
        <f t="shared" si="1470"/>
        <v>47.410437096421596</v>
      </c>
      <c r="H997">
        <f t="shared" si="1470"/>
        <v>47.410471587415984</v>
      </c>
      <c r="I997">
        <f t="shared" si="1470"/>
        <v>47.410458436048614</v>
      </c>
      <c r="J997">
        <f t="shared" si="1470"/>
        <v>47.409185787768024</v>
      </c>
      <c r="K997">
        <f t="shared" si="1470"/>
        <v>47.409722682103293</v>
      </c>
      <c r="L997">
        <f t="shared" si="1470"/>
        <v>47.409722133335265</v>
      </c>
      <c r="M997">
        <f t="shared" si="1470"/>
        <v>47.40972266027596</v>
      </c>
      <c r="N997">
        <f t="shared" si="1470"/>
        <v>47.381333428006037</v>
      </c>
      <c r="O997">
        <f t="shared" si="1470"/>
        <v>47.40972266027596</v>
      </c>
      <c r="P997">
        <f t="shared" si="1470"/>
        <v>47.436619349309808</v>
      </c>
      <c r="Q997">
        <f t="shared" si="1470"/>
        <v>47.40972266027596</v>
      </c>
      <c r="R997">
        <f t="shared" si="1470"/>
        <v>47.509497999298802</v>
      </c>
      <c r="S997">
        <f t="shared" si="1470"/>
        <v>47.603834192891441</v>
      </c>
      <c r="T997">
        <f t="shared" si="1470"/>
        <v>47.40972266027596</v>
      </c>
      <c r="U997">
        <f t="shared" si="1470"/>
        <v>47.409892439766956</v>
      </c>
      <c r="V997">
        <f t="shared" si="1470"/>
        <v>47.409892439766956</v>
      </c>
      <c r="W997">
        <f t="shared" si="1470"/>
        <v>47.40972266027596</v>
      </c>
      <c r="X997">
        <f t="shared" si="1470"/>
        <v>47.40972266027596</v>
      </c>
      <c r="Y997">
        <f t="shared" si="1470"/>
        <v>47.40972266027596</v>
      </c>
      <c r="Z997">
        <f t="shared" si="1470"/>
        <v>47.387875231285378</v>
      </c>
      <c r="AA997">
        <f t="shared" si="1470"/>
        <v>47.408818988219764</v>
      </c>
      <c r="AB997">
        <f t="shared" si="1470"/>
        <v>47.402273959249278</v>
      </c>
      <c r="AC997">
        <f t="shared" si="1470"/>
        <v>47.40972266027596</v>
      </c>
      <c r="AD997">
        <f t="shared" si="1470"/>
        <v>47.409725694055446</v>
      </c>
      <c r="AE997">
        <f t="shared" si="1470"/>
        <v>47.40972266027596</v>
      </c>
      <c r="AF997">
        <f t="shared" si="1470"/>
        <v>47.40972266027596</v>
      </c>
      <c r="AG997">
        <f t="shared" si="1470"/>
        <v>47.40972266027596</v>
      </c>
      <c r="AH997">
        <f t="shared" ref="AH997:BH997" si="1471">45+AH996/0.15</f>
        <v>47.40972266027596</v>
      </c>
      <c r="AI997">
        <f t="shared" si="1471"/>
        <v>47.409725377408918</v>
      </c>
      <c r="AJ997">
        <f t="shared" si="1471"/>
        <v>47.40972266027596</v>
      </c>
      <c r="AK997">
        <f t="shared" si="1471"/>
        <v>47.409725412702549</v>
      </c>
      <c r="AL997">
        <f t="shared" si="1471"/>
        <v>47.409724144750072</v>
      </c>
      <c r="AM997">
        <f t="shared" si="1471"/>
        <v>47.400688476946648</v>
      </c>
      <c r="AN997">
        <f t="shared" si="1471"/>
        <v>47.409723762479317</v>
      </c>
      <c r="AO997">
        <f t="shared" si="1471"/>
        <v>47.402960130502208</v>
      </c>
      <c r="AP997">
        <f t="shared" si="1471"/>
        <v>47.409719597336149</v>
      </c>
      <c r="AQ997">
        <f t="shared" si="1471"/>
        <v>47.40972266027596</v>
      </c>
      <c r="AR997">
        <f t="shared" si="1471"/>
        <v>47.403443387843247</v>
      </c>
      <c r="AS997">
        <f t="shared" si="1471"/>
        <v>47.409540378381607</v>
      </c>
      <c r="AT997">
        <f t="shared" si="1471"/>
        <v>47.40972266027596</v>
      </c>
      <c r="AU997">
        <f t="shared" si="1471"/>
        <v>47.40972266027596</v>
      </c>
      <c r="AV997">
        <f t="shared" si="1471"/>
        <v>47.40972266027596</v>
      </c>
      <c r="AW997">
        <f t="shared" si="1471"/>
        <v>47.40972266027596</v>
      </c>
      <c r="AX997">
        <f t="shared" si="1471"/>
        <v>47.40972266027596</v>
      </c>
      <c r="AY997">
        <f t="shared" si="1471"/>
        <v>47.40972266027596</v>
      </c>
      <c r="AZ997">
        <f t="shared" si="1471"/>
        <v>47.40972266027596</v>
      </c>
      <c r="BA997">
        <f t="shared" si="1471"/>
        <v>47.40972266027596</v>
      </c>
      <c r="BB997">
        <f t="shared" si="1471"/>
        <v>47.40972266027596</v>
      </c>
      <c r="BC997">
        <f t="shared" si="1471"/>
        <v>47.261931472452503</v>
      </c>
      <c r="BD997">
        <f t="shared" si="1471"/>
        <v>47.242228599048111</v>
      </c>
      <c r="BE997">
        <f t="shared" si="1471"/>
        <v>47.40972266027596</v>
      </c>
      <c r="BF997">
        <f t="shared" si="1471"/>
        <v>47.40972266027596</v>
      </c>
      <c r="BG997">
        <f t="shared" si="1471"/>
        <v>47.40972266027596</v>
      </c>
      <c r="BH997">
        <f t="shared" si="1471"/>
        <v>47.40972266027596</v>
      </c>
    </row>
    <row r="998" spans="1:60" x14ac:dyDescent="0.25">
      <c r="A998" t="s">
        <v>997</v>
      </c>
      <c r="B998">
        <f>Settings!$B$9/B997</f>
        <v>6.3278159657035928</v>
      </c>
      <c r="C998">
        <f>Settings!$B$9/C997</f>
        <v>6.3278160260246974</v>
      </c>
      <c r="D998">
        <f>Settings!$B$9/D997</f>
        <v>6.327815966563656</v>
      </c>
      <c r="E998">
        <f>Settings!$B$9/E997</f>
        <v>6.3278160593533892</v>
      </c>
      <c r="F998">
        <f>Settings!$B$9/F997</f>
        <v>6.3277206000377797</v>
      </c>
      <c r="G998">
        <f>Settings!$B$9/G997</f>
        <v>6.3277206111783171</v>
      </c>
      <c r="H998">
        <f>Settings!$B$9/H997</f>
        <v>6.327716007778081</v>
      </c>
      <c r="I998">
        <f>Settings!$B$9/I997</f>
        <v>6.3277177630472892</v>
      </c>
      <c r="J998">
        <f>Settings!$B$9/J997</f>
        <v>6.3278876237820256</v>
      </c>
      <c r="K998">
        <f>Settings!$B$9/K997</f>
        <v>6.3278159632274553</v>
      </c>
      <c r="L998">
        <f>Settings!$B$9/L997</f>
        <v>6.3278160364719911</v>
      </c>
      <c r="M998">
        <f>Settings!$B$9/M997</f>
        <v>6.3278159661407685</v>
      </c>
      <c r="N998">
        <f>Settings!$B$9/N997</f>
        <v>6.3316073714100405</v>
      </c>
      <c r="O998">
        <f>Settings!$B$9/O997</f>
        <v>6.3278159661407685</v>
      </c>
      <c r="P998">
        <f>Settings!$B$9/P997</f>
        <v>6.3242280776984785</v>
      </c>
      <c r="Q998">
        <f>Settings!$B$9/Q997</f>
        <v>6.3278159661407685</v>
      </c>
      <c r="R998">
        <f>Settings!$B$9/R997</f>
        <v>6.3145268342853829</v>
      </c>
      <c r="S998">
        <f>Settings!$B$9/S997</f>
        <v>6.3020133795188755</v>
      </c>
      <c r="T998">
        <f>Settings!$B$9/T997</f>
        <v>6.3278159661407685</v>
      </c>
      <c r="U998">
        <f>Settings!$B$9/U997</f>
        <v>6.3277933056089983</v>
      </c>
      <c r="V998">
        <f>Settings!$B$9/V997</f>
        <v>6.3277933056089983</v>
      </c>
      <c r="W998">
        <f>Settings!$B$9/W997</f>
        <v>6.3278159661407685</v>
      </c>
      <c r="X998">
        <f>Settings!$B$9/X997</f>
        <v>6.3278159661407685</v>
      </c>
      <c r="Y998">
        <f>Settings!$B$9/Y997</f>
        <v>6.3278159661407685</v>
      </c>
      <c r="Z998">
        <f>Settings!$B$9/Z997</f>
        <v>6.3307333054245198</v>
      </c>
      <c r="AA998">
        <f>Settings!$B$9/AA997</f>
        <v>6.327936582316986</v>
      </c>
      <c r="AB998">
        <f>Settings!$B$9/AB997</f>
        <v>6.328810306819955</v>
      </c>
      <c r="AC998">
        <f>Settings!$B$9/AC997</f>
        <v>6.3278159661407685</v>
      </c>
      <c r="AD998">
        <f>Settings!$B$9/AD997</f>
        <v>6.3278155612196683</v>
      </c>
      <c r="AE998">
        <f>Settings!$B$9/AE997</f>
        <v>6.3278159661407685</v>
      </c>
      <c r="AF998">
        <f>Settings!$B$9/AF997</f>
        <v>6.3278159661407685</v>
      </c>
      <c r="AG998">
        <f>Settings!$B$9/AG997</f>
        <v>6.3278159661407685</v>
      </c>
      <c r="AH998">
        <f>Settings!$B$9/AH997</f>
        <v>6.3278159661407685</v>
      </c>
      <c r="AI998">
        <f>Settings!$B$9/AI997</f>
        <v>6.3278156034827449</v>
      </c>
      <c r="AJ998">
        <f>Settings!$B$9/AJ997</f>
        <v>6.3278159661407685</v>
      </c>
      <c r="AK998">
        <f>Settings!$B$9/AK997</f>
        <v>6.3278155987720739</v>
      </c>
      <c r="AL998">
        <f>Settings!$B$9/AL997</f>
        <v>6.3278157680067535</v>
      </c>
      <c r="AM998">
        <f>Settings!$B$9/AM997</f>
        <v>6.3290219960814529</v>
      </c>
      <c r="AN998">
        <f>Settings!$B$9/AN997</f>
        <v>6.3278158190287535</v>
      </c>
      <c r="AO998">
        <f>Settings!$B$9/AO997</f>
        <v>6.3287186955010455</v>
      </c>
      <c r="AP998">
        <f>Settings!$B$9/AP997</f>
        <v>6.327816374953974</v>
      </c>
      <c r="AQ998">
        <f>Settings!$B$9/AQ997</f>
        <v>6.3278159661407685</v>
      </c>
      <c r="AR998">
        <f>Settings!$B$9/AR997</f>
        <v>6.3286541769861362</v>
      </c>
      <c r="AS998">
        <f>Settings!$B$9/AS997</f>
        <v>6.3278402955536297</v>
      </c>
      <c r="AT998">
        <f>Settings!$B$9/AT997</f>
        <v>6.3278159661407685</v>
      </c>
      <c r="AU998">
        <f>Settings!$B$9/AU997</f>
        <v>6.3278159661407685</v>
      </c>
      <c r="AV998">
        <f>Settings!$B$9/AV997</f>
        <v>6.3278159661407685</v>
      </c>
      <c r="AW998">
        <f>Settings!$B$9/AW997</f>
        <v>6.3278159661407685</v>
      </c>
      <c r="AX998">
        <f>Settings!$B$9/AX997</f>
        <v>6.3278159661407685</v>
      </c>
      <c r="AY998">
        <f>Settings!$B$9/AY997</f>
        <v>6.3278159661407685</v>
      </c>
      <c r="AZ998">
        <f>Settings!$B$9/AZ997</f>
        <v>6.3278159661407685</v>
      </c>
      <c r="BA998">
        <f>Settings!$B$9/BA997</f>
        <v>6.3278159661407685</v>
      </c>
      <c r="BB998">
        <f>Settings!$B$9/BB997</f>
        <v>6.3278159661407685</v>
      </c>
      <c r="BC998">
        <f>Settings!$B$9/BC997</f>
        <v>6.3476034654838553</v>
      </c>
      <c r="BD998">
        <f>Settings!$B$9/BD997</f>
        <v>6.350250800954905</v>
      </c>
      <c r="BE998">
        <f>Settings!$B$9/BE997</f>
        <v>6.3278159661407685</v>
      </c>
      <c r="BF998">
        <f>Settings!$B$9/BF997</f>
        <v>6.3278159661407685</v>
      </c>
      <c r="BG998">
        <f>Settings!$B$9/BG997</f>
        <v>6.3278159661407685</v>
      </c>
      <c r="BH998">
        <f>Settings!$B$9/BH997</f>
        <v>6.3278159661407685</v>
      </c>
    </row>
    <row r="1000" spans="1:60" x14ac:dyDescent="0.25">
      <c r="A1000" t="s">
        <v>998</v>
      </c>
      <c r="B1000">
        <f>0</f>
        <v>0</v>
      </c>
      <c r="C1000">
        <f>0</f>
        <v>0</v>
      </c>
      <c r="D1000">
        <f>0</f>
        <v>0</v>
      </c>
      <c r="E1000">
        <f>0</f>
        <v>0</v>
      </c>
      <c r="F1000">
        <f>0</f>
        <v>0</v>
      </c>
      <c r="G1000">
        <f>0</f>
        <v>0</v>
      </c>
      <c r="H1000">
        <f>0</f>
        <v>0</v>
      </c>
      <c r="I1000">
        <f>0</f>
        <v>0</v>
      </c>
      <c r="J1000">
        <f>0</f>
        <v>0</v>
      </c>
      <c r="K1000">
        <f>0</f>
        <v>0</v>
      </c>
      <c r="L1000">
        <f>0</f>
        <v>0</v>
      </c>
      <c r="M1000">
        <f>0</f>
        <v>0</v>
      </c>
      <c r="N1000">
        <f>0</f>
        <v>0</v>
      </c>
      <c r="O1000">
        <f>0</f>
        <v>0</v>
      </c>
      <c r="P1000">
        <f>0</f>
        <v>0</v>
      </c>
      <c r="Q1000">
        <f>0</f>
        <v>0</v>
      </c>
      <c r="R1000">
        <f>0</f>
        <v>0</v>
      </c>
      <c r="S1000">
        <f>0</f>
        <v>0</v>
      </c>
      <c r="T1000">
        <f>0</f>
        <v>0</v>
      </c>
      <c r="U1000">
        <f>0</f>
        <v>0</v>
      </c>
      <c r="V1000">
        <f>0</f>
        <v>0</v>
      </c>
      <c r="W1000">
        <f>0</f>
        <v>0</v>
      </c>
      <c r="X1000">
        <f>0</f>
        <v>0</v>
      </c>
      <c r="Y1000">
        <f>0</f>
        <v>0</v>
      </c>
      <c r="Z1000">
        <f>0</f>
        <v>0</v>
      </c>
      <c r="AA1000">
        <f>0</f>
        <v>0</v>
      </c>
      <c r="AB1000">
        <f>0</f>
        <v>0</v>
      </c>
      <c r="AC1000">
        <f>0</f>
        <v>0</v>
      </c>
      <c r="AD1000">
        <f>0</f>
        <v>0</v>
      </c>
      <c r="AE1000">
        <f>0</f>
        <v>0</v>
      </c>
      <c r="AF1000">
        <f>0</f>
        <v>0</v>
      </c>
      <c r="AG1000">
        <f>0</f>
        <v>0</v>
      </c>
      <c r="AH1000">
        <f>0</f>
        <v>0</v>
      </c>
      <c r="AI1000">
        <f>0</f>
        <v>0</v>
      </c>
      <c r="AJ1000">
        <f>0</f>
        <v>0</v>
      </c>
      <c r="AK1000">
        <f>0</f>
        <v>0</v>
      </c>
      <c r="AL1000">
        <f>0</f>
        <v>0</v>
      </c>
      <c r="AM1000">
        <f>0</f>
        <v>0</v>
      </c>
      <c r="AN1000">
        <f>0</f>
        <v>0</v>
      </c>
      <c r="AO1000">
        <f>0</f>
        <v>0</v>
      </c>
      <c r="AP1000">
        <f>0</f>
        <v>0</v>
      </c>
      <c r="AQ1000">
        <f>0</f>
        <v>0</v>
      </c>
      <c r="AR1000">
        <f>0</f>
        <v>0</v>
      </c>
      <c r="AS1000">
        <f>0</f>
        <v>0</v>
      </c>
      <c r="AT1000">
        <f>0</f>
        <v>0</v>
      </c>
      <c r="AU1000">
        <f>0</f>
        <v>0</v>
      </c>
      <c r="AV1000">
        <f>0</f>
        <v>0</v>
      </c>
      <c r="AW1000">
        <f>0</f>
        <v>0</v>
      </c>
      <c r="AX1000">
        <f>0</f>
        <v>0</v>
      </c>
      <c r="AY1000">
        <f>0</f>
        <v>0</v>
      </c>
      <c r="AZ1000">
        <f>0</f>
        <v>0</v>
      </c>
      <c r="BA1000">
        <f>0</f>
        <v>0</v>
      </c>
      <c r="BB1000">
        <f>0</f>
        <v>0</v>
      </c>
      <c r="BC1000">
        <f>0</f>
        <v>0</v>
      </c>
      <c r="BD1000">
        <f>0</f>
        <v>0</v>
      </c>
      <c r="BE1000">
        <f>0</f>
        <v>0</v>
      </c>
      <c r="BF1000">
        <f>0</f>
        <v>0</v>
      </c>
      <c r="BG1000">
        <f>0</f>
        <v>0</v>
      </c>
      <c r="BH1000">
        <f>0</f>
        <v>0</v>
      </c>
    </row>
    <row r="1001" spans="1:60" x14ac:dyDescent="0.25">
      <c r="A1001">
        <v>1</v>
      </c>
      <c r="B1001">
        <f t="shared" ref="B1001:B1015" si="1472">2*(0.9^(B1000+1))/(1-0.9*0.9)+B1000+1-0.9^B1000</f>
        <v>9.4736842105263186</v>
      </c>
      <c r="C1001">
        <f t="shared" ref="C1001:C1015" si="1473">2*(0.9^(C1000+1))/(1-0.9*0.9)+C1000+1-0.9^C1000</f>
        <v>9.4736842105263186</v>
      </c>
      <c r="D1001">
        <f t="shared" ref="D1001:D1015" si="1474">2*(0.9^(D1000+1))/(1-0.9*0.9)+D1000+1-0.9^D1000</f>
        <v>9.4736842105263186</v>
      </c>
      <c r="E1001">
        <f t="shared" ref="E1001:E1015" si="1475">2*(0.9^(E1000+1))/(1-0.9*0.9)+E1000+1-0.9^E1000</f>
        <v>9.4736842105263186</v>
      </c>
      <c r="F1001">
        <f t="shared" ref="F1001:F1015" si="1476">2*(0.9^(F1000+1))/(1-0.9*0.9)+F1000+1-0.9^F1000</f>
        <v>9.4736842105263186</v>
      </c>
      <c r="G1001">
        <f t="shared" ref="G1001:G1015" si="1477">2*(0.9^(G1000+1))/(1-0.9*0.9)+G1000+1-0.9^G1000</f>
        <v>9.4736842105263186</v>
      </c>
      <c r="H1001">
        <f t="shared" ref="H1001:H1015" si="1478">2*(0.9^(H1000+1))/(1-0.9*0.9)+H1000+1-0.9^H1000</f>
        <v>9.4736842105263186</v>
      </c>
      <c r="I1001">
        <f t="shared" ref="I1001:I1015" si="1479">2*(0.9^(I1000+1))/(1-0.9*0.9)+I1000+1-0.9^I1000</f>
        <v>9.4736842105263186</v>
      </c>
      <c r="J1001">
        <f t="shared" ref="J1001:J1015" si="1480">2*(0.9^(J1000+1))/(1-0.9*0.9)+J1000+1-0.9^J1000</f>
        <v>9.4736842105263186</v>
      </c>
      <c r="K1001">
        <f t="shared" ref="K1001:K1015" si="1481">2*(0.9^(K1000+1))/(1-0.9*0.9)+K1000+1-0.9^K1000</f>
        <v>9.4736842105263186</v>
      </c>
      <c r="L1001">
        <f t="shared" ref="L1001:L1015" si="1482">2*(0.9^(L1000+1))/(1-0.9*0.9)+L1000+1-0.9^L1000</f>
        <v>9.4736842105263186</v>
      </c>
      <c r="M1001">
        <f t="shared" ref="M1001:M1015" si="1483">2*(0.9^(M1000+1))/(1-0.9*0.9)+M1000+1-0.9^M1000</f>
        <v>9.4736842105263186</v>
      </c>
      <c r="N1001">
        <f t="shared" ref="N1001:N1015" si="1484">2*(0.9^(N1000+1))/(1-0.9*0.9)+N1000+1-0.9^N1000</f>
        <v>9.4736842105263186</v>
      </c>
      <c r="O1001">
        <f t="shared" ref="O1001:O1015" si="1485">2*(0.9^(O1000+1))/(1-0.9*0.9)+O1000+1-0.9^O1000</f>
        <v>9.4736842105263186</v>
      </c>
      <c r="P1001">
        <f t="shared" ref="P1001:P1015" si="1486">2*(0.9^(P1000+1))/(1-0.9*0.9)+P1000+1-0.9^P1000</f>
        <v>9.4736842105263186</v>
      </c>
      <c r="Q1001">
        <f t="shared" ref="Q1001:Q1015" si="1487">2*(0.9^(Q1000+1))/(1-0.9*0.9)+Q1000+1-0.9^Q1000</f>
        <v>9.4736842105263186</v>
      </c>
      <c r="R1001">
        <f t="shared" ref="R1001:R1015" si="1488">2*(0.9^(R1000+1))/(1-0.9*0.9)+R1000+1-0.9^R1000</f>
        <v>9.4736842105263186</v>
      </c>
      <c r="S1001">
        <f t="shared" ref="S1001:S1015" si="1489">2*(0.9^(S1000+1))/(1-0.9*0.9)+S1000+1-0.9^S1000</f>
        <v>9.4736842105263186</v>
      </c>
      <c r="T1001">
        <f t="shared" ref="T1001:T1015" si="1490">2*(0.9^(T1000+1))/(1-0.9*0.9)+T1000+1-0.9^T1000</f>
        <v>9.4736842105263186</v>
      </c>
      <c r="U1001">
        <f t="shared" ref="U1001:U1015" si="1491">2*(0.9^(U1000+1))/(1-0.9*0.9)+U1000+1-0.9^U1000</f>
        <v>9.4736842105263186</v>
      </c>
      <c r="V1001">
        <f t="shared" ref="V1001:V1015" si="1492">2*(0.9^(V1000+1))/(1-0.9*0.9)+V1000+1-0.9^V1000</f>
        <v>9.4736842105263186</v>
      </c>
      <c r="W1001">
        <f t="shared" ref="W1001:W1015" si="1493">2*(0.9^(W1000+1))/(1-0.9*0.9)+W1000+1-0.9^W1000</f>
        <v>9.4736842105263186</v>
      </c>
      <c r="X1001">
        <f t="shared" ref="X1001:X1015" si="1494">2*(0.9^(X1000+1))/(1-0.9*0.9)+X1000+1-0.9^X1000</f>
        <v>9.4736842105263186</v>
      </c>
      <c r="Y1001">
        <f t="shared" ref="Y1001:Y1015" si="1495">2*(0.9^(Y1000+1))/(1-0.9*0.9)+Y1000+1-0.9^Y1000</f>
        <v>9.4736842105263186</v>
      </c>
      <c r="Z1001">
        <f t="shared" ref="Z1001:Z1015" si="1496">2*(0.9^(Z1000+1))/(1-0.9*0.9)+Z1000+1-0.9^Z1000</f>
        <v>9.4736842105263186</v>
      </c>
      <c r="AA1001">
        <f t="shared" ref="AA1001:AA1015" si="1497">2*(0.9^(AA1000+1))/(1-0.9*0.9)+AA1000+1-0.9^AA1000</f>
        <v>9.4736842105263186</v>
      </c>
      <c r="AB1001">
        <f t="shared" ref="AB1001:AB1015" si="1498">2*(0.9^(AB1000+1))/(1-0.9*0.9)+AB1000+1-0.9^AB1000</f>
        <v>9.4736842105263186</v>
      </c>
      <c r="AC1001">
        <f t="shared" ref="AC1001:AC1015" si="1499">2*(0.9^(AC1000+1))/(1-0.9*0.9)+AC1000+1-0.9^AC1000</f>
        <v>9.4736842105263186</v>
      </c>
      <c r="AD1001">
        <f t="shared" ref="AD1001:AD1015" si="1500">2*(0.9^(AD1000+1))/(1-0.9*0.9)+AD1000+1-0.9^AD1000</f>
        <v>9.4736842105263186</v>
      </c>
      <c r="AE1001">
        <f t="shared" ref="AE1001:AE1015" si="1501">2*(0.9^(AE1000+1))/(1-0.9*0.9)+AE1000+1-0.9^AE1000</f>
        <v>9.4736842105263186</v>
      </c>
      <c r="AF1001">
        <f t="shared" ref="AF1001:AF1015" si="1502">2*(0.9^(AF1000+1))/(1-0.9*0.9)+AF1000+1-0.9^AF1000</f>
        <v>9.4736842105263186</v>
      </c>
      <c r="AG1001">
        <f t="shared" ref="AG1001:AG1015" si="1503">2*(0.9^(AG1000+1))/(1-0.9*0.9)+AG1000+1-0.9^AG1000</f>
        <v>9.4736842105263186</v>
      </c>
      <c r="AH1001">
        <f t="shared" ref="AH1001:AH1015" si="1504">2*(0.9^(AH1000+1))/(1-0.9*0.9)+AH1000+1-0.9^AH1000</f>
        <v>9.4736842105263186</v>
      </c>
      <c r="AI1001">
        <f t="shared" ref="AI1001:AI1015" si="1505">2*(0.9^(AI1000+1))/(1-0.9*0.9)+AI1000+1-0.9^AI1000</f>
        <v>9.4736842105263186</v>
      </c>
      <c r="AJ1001">
        <f t="shared" ref="AJ1001:AJ1015" si="1506">2*(0.9^(AJ1000+1))/(1-0.9*0.9)+AJ1000+1-0.9^AJ1000</f>
        <v>9.4736842105263186</v>
      </c>
      <c r="AK1001">
        <f t="shared" ref="AK1001:AK1015" si="1507">2*(0.9^(AK1000+1))/(1-0.9*0.9)+AK1000+1-0.9^AK1000</f>
        <v>9.4736842105263186</v>
      </c>
      <c r="AL1001">
        <f t="shared" ref="AL1001:AL1015" si="1508">2*(0.9^(AL1000+1))/(1-0.9*0.9)+AL1000+1-0.9^AL1000</f>
        <v>9.4736842105263186</v>
      </c>
      <c r="AM1001">
        <f t="shared" ref="AM1001:AM1015" si="1509">2*(0.9^(AM1000+1))/(1-0.9*0.9)+AM1000+1-0.9^AM1000</f>
        <v>9.4736842105263186</v>
      </c>
      <c r="AN1001">
        <f t="shared" ref="AN1001:AN1015" si="1510">2*(0.9^(AN1000+1))/(1-0.9*0.9)+AN1000+1-0.9^AN1000</f>
        <v>9.4736842105263186</v>
      </c>
      <c r="AO1001">
        <f t="shared" ref="AO1001:AO1015" si="1511">2*(0.9^(AO1000+1))/(1-0.9*0.9)+AO1000+1-0.9^AO1000</f>
        <v>9.4736842105263186</v>
      </c>
      <c r="AP1001">
        <f t="shared" ref="AP1001:AP1015" si="1512">2*(0.9^(AP1000+1))/(1-0.9*0.9)+AP1000+1-0.9^AP1000</f>
        <v>9.4736842105263186</v>
      </c>
      <c r="AQ1001">
        <f t="shared" ref="AQ1001:AQ1015" si="1513">2*(0.9^(AQ1000+1))/(1-0.9*0.9)+AQ1000+1-0.9^AQ1000</f>
        <v>9.4736842105263186</v>
      </c>
      <c r="AR1001">
        <f t="shared" ref="AR1001:AR1015" si="1514">2*(0.9^(AR1000+1))/(1-0.9*0.9)+AR1000+1-0.9^AR1000</f>
        <v>9.4736842105263186</v>
      </c>
      <c r="AS1001">
        <f t="shared" ref="AS1001:AS1015" si="1515">2*(0.9^(AS1000+1))/(1-0.9*0.9)+AS1000+1-0.9^AS1000</f>
        <v>9.4736842105263186</v>
      </c>
      <c r="AT1001">
        <f t="shared" ref="AT1001:AT1015" si="1516">2*(0.9^(AT1000+1))/(1-0.9*0.9)+AT1000+1-0.9^AT1000</f>
        <v>9.4736842105263186</v>
      </c>
      <c r="AU1001">
        <f t="shared" ref="AU1001:AU1015" si="1517">2*(0.9^(AU1000+1))/(1-0.9*0.9)+AU1000+1-0.9^AU1000</f>
        <v>9.4736842105263186</v>
      </c>
      <c r="AV1001">
        <f t="shared" ref="AV1001:AV1015" si="1518">2*(0.9^(AV1000+1))/(1-0.9*0.9)+AV1000+1-0.9^AV1000</f>
        <v>9.4736842105263186</v>
      </c>
      <c r="AW1001">
        <f t="shared" ref="AW1001:AW1015" si="1519">2*(0.9^(AW1000+1))/(1-0.9*0.9)+AW1000+1-0.9^AW1000</f>
        <v>9.4736842105263186</v>
      </c>
      <c r="AX1001">
        <f t="shared" ref="AX1001:AX1015" si="1520">2*(0.9^(AX1000+1))/(1-0.9*0.9)+AX1000+1-0.9^AX1000</f>
        <v>9.4736842105263186</v>
      </c>
      <c r="AY1001">
        <f t="shared" ref="AY1001:AY1015" si="1521">2*(0.9^(AY1000+1))/(1-0.9*0.9)+AY1000+1-0.9^AY1000</f>
        <v>9.4736842105263186</v>
      </c>
      <c r="AZ1001">
        <f t="shared" ref="AZ1001:AZ1015" si="1522">2*(0.9^(AZ1000+1))/(1-0.9*0.9)+AZ1000+1-0.9^AZ1000</f>
        <v>9.4736842105263186</v>
      </c>
      <c r="BA1001">
        <f t="shared" ref="BA1001:BA1015" si="1523">2*(0.9^(BA1000+1))/(1-0.9*0.9)+BA1000+1-0.9^BA1000</f>
        <v>9.4736842105263186</v>
      </c>
      <c r="BB1001">
        <f t="shared" ref="BB1001:BB1015" si="1524">2*(0.9^(BB1000+1))/(1-0.9*0.9)+BB1000+1-0.9^BB1000</f>
        <v>9.4736842105263186</v>
      </c>
      <c r="BC1001">
        <f t="shared" ref="BC1001:BC1015" si="1525">2*(0.9^(BC1000+1))/(1-0.9*0.9)+BC1000+1-0.9^BC1000</f>
        <v>9.4736842105263186</v>
      </c>
      <c r="BD1001">
        <f t="shared" ref="BD1001:BD1015" si="1526">2*(0.9^(BD1000+1))/(1-0.9*0.9)+BD1000+1-0.9^BD1000</f>
        <v>9.4736842105263186</v>
      </c>
      <c r="BE1001">
        <f t="shared" ref="BE1001:BE1015" si="1527">2*(0.9^(BE1000+1))/(1-0.9*0.9)+BE1000+1-0.9^BE1000</f>
        <v>9.4736842105263186</v>
      </c>
      <c r="BF1001">
        <f t="shared" ref="BF1001:BF1015" si="1528">2*(0.9^(BF1000+1))/(1-0.9*0.9)+BF1000+1-0.9^BF1000</f>
        <v>9.4736842105263186</v>
      </c>
      <c r="BG1001">
        <f t="shared" ref="BG1001:BG1015" si="1529">2*(0.9^(BG1000+1))/(1-0.9*0.9)+BG1000+1-0.9^BG1000</f>
        <v>9.4736842105263186</v>
      </c>
      <c r="BH1001">
        <f t="shared" ref="BH1001:BH1015" si="1530">2*(0.9^(BH1000+1))/(1-0.9*0.9)+BH1000+1-0.9^BH1000</f>
        <v>9.4736842105263186</v>
      </c>
    </row>
    <row r="1002" spans="1:60" x14ac:dyDescent="0.25">
      <c r="A1002">
        <v>2</v>
      </c>
      <c r="B1002">
        <f t="shared" si="1472"/>
        <v>13.596743716474837</v>
      </c>
      <c r="C1002">
        <f t="shared" si="1473"/>
        <v>13.596743716474837</v>
      </c>
      <c r="D1002">
        <f t="shared" si="1474"/>
        <v>13.596743716474837</v>
      </c>
      <c r="E1002">
        <f t="shared" si="1475"/>
        <v>13.596743716474837</v>
      </c>
      <c r="F1002">
        <f t="shared" si="1476"/>
        <v>13.596743716474837</v>
      </c>
      <c r="G1002">
        <f t="shared" si="1477"/>
        <v>13.596743716474837</v>
      </c>
      <c r="H1002">
        <f t="shared" si="1478"/>
        <v>13.596743716474837</v>
      </c>
      <c r="I1002">
        <f t="shared" si="1479"/>
        <v>13.596743716474837</v>
      </c>
      <c r="J1002">
        <f t="shared" si="1480"/>
        <v>13.596743716474837</v>
      </c>
      <c r="K1002">
        <f t="shared" si="1481"/>
        <v>13.596743716474837</v>
      </c>
      <c r="L1002">
        <f t="shared" si="1482"/>
        <v>13.596743716474837</v>
      </c>
      <c r="M1002">
        <f t="shared" si="1483"/>
        <v>13.596743716474837</v>
      </c>
      <c r="N1002">
        <f t="shared" si="1484"/>
        <v>13.596743716474837</v>
      </c>
      <c r="O1002">
        <f t="shared" si="1485"/>
        <v>13.596743716474837</v>
      </c>
      <c r="P1002">
        <f t="shared" si="1486"/>
        <v>13.596743716474837</v>
      </c>
      <c r="Q1002">
        <f t="shared" si="1487"/>
        <v>13.596743716474837</v>
      </c>
      <c r="R1002">
        <f t="shared" si="1488"/>
        <v>13.596743716474837</v>
      </c>
      <c r="S1002">
        <f t="shared" si="1489"/>
        <v>13.596743716474837</v>
      </c>
      <c r="T1002">
        <f t="shared" si="1490"/>
        <v>13.596743716474837</v>
      </c>
      <c r="U1002">
        <f t="shared" si="1491"/>
        <v>13.596743716474837</v>
      </c>
      <c r="V1002">
        <f t="shared" si="1492"/>
        <v>13.596743716474837</v>
      </c>
      <c r="W1002">
        <f t="shared" si="1493"/>
        <v>13.596743716474837</v>
      </c>
      <c r="X1002">
        <f t="shared" si="1494"/>
        <v>13.596743716474837</v>
      </c>
      <c r="Y1002">
        <f t="shared" si="1495"/>
        <v>13.596743716474837</v>
      </c>
      <c r="Z1002">
        <f t="shared" si="1496"/>
        <v>13.596743716474837</v>
      </c>
      <c r="AA1002">
        <f t="shared" si="1497"/>
        <v>13.596743716474837</v>
      </c>
      <c r="AB1002">
        <f t="shared" si="1498"/>
        <v>13.596743716474837</v>
      </c>
      <c r="AC1002">
        <f t="shared" si="1499"/>
        <v>13.596743716474837</v>
      </c>
      <c r="AD1002">
        <f t="shared" si="1500"/>
        <v>13.596743716474837</v>
      </c>
      <c r="AE1002">
        <f t="shared" si="1501"/>
        <v>13.596743716474837</v>
      </c>
      <c r="AF1002">
        <f t="shared" si="1502"/>
        <v>13.596743716474837</v>
      </c>
      <c r="AG1002">
        <f t="shared" si="1503"/>
        <v>13.596743716474837</v>
      </c>
      <c r="AH1002">
        <f t="shared" si="1504"/>
        <v>13.596743716474837</v>
      </c>
      <c r="AI1002">
        <f t="shared" si="1505"/>
        <v>13.596743716474837</v>
      </c>
      <c r="AJ1002">
        <f t="shared" si="1506"/>
        <v>13.596743716474837</v>
      </c>
      <c r="AK1002">
        <f t="shared" si="1507"/>
        <v>13.596743716474837</v>
      </c>
      <c r="AL1002">
        <f t="shared" si="1508"/>
        <v>13.596743716474837</v>
      </c>
      <c r="AM1002">
        <f t="shared" si="1509"/>
        <v>13.596743716474837</v>
      </c>
      <c r="AN1002">
        <f t="shared" si="1510"/>
        <v>13.596743716474837</v>
      </c>
      <c r="AO1002">
        <f t="shared" si="1511"/>
        <v>13.596743716474837</v>
      </c>
      <c r="AP1002">
        <f t="shared" si="1512"/>
        <v>13.596743716474837</v>
      </c>
      <c r="AQ1002">
        <f t="shared" si="1513"/>
        <v>13.596743716474837</v>
      </c>
      <c r="AR1002">
        <f t="shared" si="1514"/>
        <v>13.596743716474837</v>
      </c>
      <c r="AS1002">
        <f t="shared" si="1515"/>
        <v>13.596743716474837</v>
      </c>
      <c r="AT1002">
        <f t="shared" si="1516"/>
        <v>13.596743716474837</v>
      </c>
      <c r="AU1002">
        <f t="shared" si="1517"/>
        <v>13.596743716474837</v>
      </c>
      <c r="AV1002">
        <f t="shared" si="1518"/>
        <v>13.596743716474837</v>
      </c>
      <c r="AW1002">
        <f t="shared" si="1519"/>
        <v>13.596743716474837</v>
      </c>
      <c r="AX1002">
        <f t="shared" si="1520"/>
        <v>13.596743716474837</v>
      </c>
      <c r="AY1002">
        <f t="shared" si="1521"/>
        <v>13.596743716474837</v>
      </c>
      <c r="AZ1002">
        <f t="shared" si="1522"/>
        <v>13.596743716474837</v>
      </c>
      <c r="BA1002">
        <f t="shared" si="1523"/>
        <v>13.596743716474837</v>
      </c>
      <c r="BB1002">
        <f t="shared" si="1524"/>
        <v>13.596743716474837</v>
      </c>
      <c r="BC1002">
        <f t="shared" si="1525"/>
        <v>13.596743716474837</v>
      </c>
      <c r="BD1002">
        <f t="shared" si="1526"/>
        <v>13.596743716474837</v>
      </c>
      <c r="BE1002">
        <f t="shared" si="1527"/>
        <v>13.596743716474837</v>
      </c>
      <c r="BF1002">
        <f t="shared" si="1528"/>
        <v>13.596743716474837</v>
      </c>
      <c r="BG1002">
        <f t="shared" si="1529"/>
        <v>13.596743716474837</v>
      </c>
      <c r="BH1002">
        <f t="shared" si="1530"/>
        <v>13.596743716474837</v>
      </c>
    </row>
    <row r="1003" spans="1:60" x14ac:dyDescent="0.25">
      <c r="A1003">
        <v>3</v>
      </c>
      <c r="B1003">
        <f t="shared" si="1472"/>
        <v>16.619387494299176</v>
      </c>
      <c r="C1003">
        <f t="shared" si="1473"/>
        <v>16.619387494299176</v>
      </c>
      <c r="D1003">
        <f t="shared" si="1474"/>
        <v>16.619387494299176</v>
      </c>
      <c r="E1003">
        <f t="shared" si="1475"/>
        <v>16.619387494299176</v>
      </c>
      <c r="F1003">
        <f t="shared" si="1476"/>
        <v>16.619387494299176</v>
      </c>
      <c r="G1003">
        <f t="shared" si="1477"/>
        <v>16.619387494299176</v>
      </c>
      <c r="H1003">
        <f t="shared" si="1478"/>
        <v>16.619387494299176</v>
      </c>
      <c r="I1003">
        <f t="shared" si="1479"/>
        <v>16.619387494299176</v>
      </c>
      <c r="J1003">
        <f t="shared" si="1480"/>
        <v>16.619387494299176</v>
      </c>
      <c r="K1003">
        <f t="shared" si="1481"/>
        <v>16.619387494299176</v>
      </c>
      <c r="L1003">
        <f t="shared" si="1482"/>
        <v>16.619387494299176</v>
      </c>
      <c r="M1003">
        <f t="shared" si="1483"/>
        <v>16.619387494299176</v>
      </c>
      <c r="N1003">
        <f t="shared" si="1484"/>
        <v>16.619387494299176</v>
      </c>
      <c r="O1003">
        <f t="shared" si="1485"/>
        <v>16.619387494299176</v>
      </c>
      <c r="P1003">
        <f t="shared" si="1486"/>
        <v>16.619387494299176</v>
      </c>
      <c r="Q1003">
        <f t="shared" si="1487"/>
        <v>16.619387494299176</v>
      </c>
      <c r="R1003">
        <f t="shared" si="1488"/>
        <v>16.619387494299176</v>
      </c>
      <c r="S1003">
        <f t="shared" si="1489"/>
        <v>16.619387494299176</v>
      </c>
      <c r="T1003">
        <f t="shared" si="1490"/>
        <v>16.619387494299176</v>
      </c>
      <c r="U1003">
        <f t="shared" si="1491"/>
        <v>16.619387494299176</v>
      </c>
      <c r="V1003">
        <f t="shared" si="1492"/>
        <v>16.619387494299176</v>
      </c>
      <c r="W1003">
        <f t="shared" si="1493"/>
        <v>16.619387494299176</v>
      </c>
      <c r="X1003">
        <f t="shared" si="1494"/>
        <v>16.619387494299176</v>
      </c>
      <c r="Y1003">
        <f t="shared" si="1495"/>
        <v>16.619387494299176</v>
      </c>
      <c r="Z1003">
        <f t="shared" si="1496"/>
        <v>16.619387494299176</v>
      </c>
      <c r="AA1003">
        <f t="shared" si="1497"/>
        <v>16.619387494299176</v>
      </c>
      <c r="AB1003">
        <f t="shared" si="1498"/>
        <v>16.619387494299176</v>
      </c>
      <c r="AC1003">
        <f t="shared" si="1499"/>
        <v>16.619387494299176</v>
      </c>
      <c r="AD1003">
        <f t="shared" si="1500"/>
        <v>16.619387494299176</v>
      </c>
      <c r="AE1003">
        <f t="shared" si="1501"/>
        <v>16.619387494299176</v>
      </c>
      <c r="AF1003">
        <f t="shared" si="1502"/>
        <v>16.619387494299176</v>
      </c>
      <c r="AG1003">
        <f t="shared" si="1503"/>
        <v>16.619387494299176</v>
      </c>
      <c r="AH1003">
        <f t="shared" si="1504"/>
        <v>16.619387494299176</v>
      </c>
      <c r="AI1003">
        <f t="shared" si="1505"/>
        <v>16.619387494299176</v>
      </c>
      <c r="AJ1003">
        <f t="shared" si="1506"/>
        <v>16.619387494299176</v>
      </c>
      <c r="AK1003">
        <f t="shared" si="1507"/>
        <v>16.619387494299176</v>
      </c>
      <c r="AL1003">
        <f t="shared" si="1508"/>
        <v>16.619387494299176</v>
      </c>
      <c r="AM1003">
        <f t="shared" si="1509"/>
        <v>16.619387494299176</v>
      </c>
      <c r="AN1003">
        <f t="shared" si="1510"/>
        <v>16.619387494299176</v>
      </c>
      <c r="AO1003">
        <f t="shared" si="1511"/>
        <v>16.619387494299176</v>
      </c>
      <c r="AP1003">
        <f t="shared" si="1512"/>
        <v>16.619387494299176</v>
      </c>
      <c r="AQ1003">
        <f t="shared" si="1513"/>
        <v>16.619387494299176</v>
      </c>
      <c r="AR1003">
        <f t="shared" si="1514"/>
        <v>16.619387494299176</v>
      </c>
      <c r="AS1003">
        <f t="shared" si="1515"/>
        <v>16.619387494299176</v>
      </c>
      <c r="AT1003">
        <f t="shared" si="1516"/>
        <v>16.619387494299176</v>
      </c>
      <c r="AU1003">
        <f t="shared" si="1517"/>
        <v>16.619387494299176</v>
      </c>
      <c r="AV1003">
        <f t="shared" si="1518"/>
        <v>16.619387494299176</v>
      </c>
      <c r="AW1003">
        <f t="shared" si="1519"/>
        <v>16.619387494299176</v>
      </c>
      <c r="AX1003">
        <f t="shared" si="1520"/>
        <v>16.619387494299176</v>
      </c>
      <c r="AY1003">
        <f t="shared" si="1521"/>
        <v>16.619387494299176</v>
      </c>
      <c r="AZ1003">
        <f t="shared" si="1522"/>
        <v>16.619387494299176</v>
      </c>
      <c r="BA1003">
        <f t="shared" si="1523"/>
        <v>16.619387494299176</v>
      </c>
      <c r="BB1003">
        <f t="shared" si="1524"/>
        <v>16.619387494299176</v>
      </c>
      <c r="BC1003">
        <f t="shared" si="1525"/>
        <v>16.619387494299176</v>
      </c>
      <c r="BD1003">
        <f t="shared" si="1526"/>
        <v>16.619387494299176</v>
      </c>
      <c r="BE1003">
        <f t="shared" si="1527"/>
        <v>16.619387494299176</v>
      </c>
      <c r="BF1003">
        <f t="shared" si="1528"/>
        <v>16.619387494299176</v>
      </c>
      <c r="BG1003">
        <f t="shared" si="1529"/>
        <v>16.619387494299176</v>
      </c>
      <c r="BH1003">
        <f t="shared" si="1530"/>
        <v>16.619387494299176</v>
      </c>
    </row>
    <row r="1004" spans="1:60" x14ac:dyDescent="0.25">
      <c r="A1004">
        <v>4</v>
      </c>
      <c r="B1004">
        <f t="shared" si="1472"/>
        <v>19.090381180607341</v>
      </c>
      <c r="C1004">
        <f t="shared" si="1473"/>
        <v>19.090381180607341</v>
      </c>
      <c r="D1004">
        <f t="shared" si="1474"/>
        <v>19.090381180607341</v>
      </c>
      <c r="E1004">
        <f t="shared" si="1475"/>
        <v>19.090381180607341</v>
      </c>
      <c r="F1004">
        <f t="shared" si="1476"/>
        <v>19.090381180607341</v>
      </c>
      <c r="G1004">
        <f t="shared" si="1477"/>
        <v>19.090381180607341</v>
      </c>
      <c r="H1004">
        <f t="shared" si="1478"/>
        <v>19.090381180607341</v>
      </c>
      <c r="I1004">
        <f t="shared" si="1479"/>
        <v>19.090381180607341</v>
      </c>
      <c r="J1004">
        <f t="shared" si="1480"/>
        <v>19.090381180607341</v>
      </c>
      <c r="K1004">
        <f t="shared" si="1481"/>
        <v>19.090381180607341</v>
      </c>
      <c r="L1004">
        <f t="shared" si="1482"/>
        <v>19.090381180607341</v>
      </c>
      <c r="M1004">
        <f t="shared" si="1483"/>
        <v>19.090381180607341</v>
      </c>
      <c r="N1004">
        <f t="shared" si="1484"/>
        <v>19.090381180607341</v>
      </c>
      <c r="O1004">
        <f t="shared" si="1485"/>
        <v>19.090381180607341</v>
      </c>
      <c r="P1004">
        <f t="shared" si="1486"/>
        <v>19.090381180607341</v>
      </c>
      <c r="Q1004">
        <f t="shared" si="1487"/>
        <v>19.090381180607341</v>
      </c>
      <c r="R1004">
        <f t="shared" si="1488"/>
        <v>19.090381180607341</v>
      </c>
      <c r="S1004">
        <f t="shared" si="1489"/>
        <v>19.090381180607341</v>
      </c>
      <c r="T1004">
        <f t="shared" si="1490"/>
        <v>19.090381180607341</v>
      </c>
      <c r="U1004">
        <f t="shared" si="1491"/>
        <v>19.090381180607341</v>
      </c>
      <c r="V1004">
        <f t="shared" si="1492"/>
        <v>19.090381180607341</v>
      </c>
      <c r="W1004">
        <f t="shared" si="1493"/>
        <v>19.090381180607341</v>
      </c>
      <c r="X1004">
        <f t="shared" si="1494"/>
        <v>19.090381180607341</v>
      </c>
      <c r="Y1004">
        <f t="shared" si="1495"/>
        <v>19.090381180607341</v>
      </c>
      <c r="Z1004">
        <f t="shared" si="1496"/>
        <v>19.090381180607341</v>
      </c>
      <c r="AA1004">
        <f t="shared" si="1497"/>
        <v>19.090381180607341</v>
      </c>
      <c r="AB1004">
        <f t="shared" si="1498"/>
        <v>19.090381180607341</v>
      </c>
      <c r="AC1004">
        <f t="shared" si="1499"/>
        <v>19.090381180607341</v>
      </c>
      <c r="AD1004">
        <f t="shared" si="1500"/>
        <v>19.090381180607341</v>
      </c>
      <c r="AE1004">
        <f t="shared" si="1501"/>
        <v>19.090381180607341</v>
      </c>
      <c r="AF1004">
        <f t="shared" si="1502"/>
        <v>19.090381180607341</v>
      </c>
      <c r="AG1004">
        <f t="shared" si="1503"/>
        <v>19.090381180607341</v>
      </c>
      <c r="AH1004">
        <f t="shared" si="1504"/>
        <v>19.090381180607341</v>
      </c>
      <c r="AI1004">
        <f t="shared" si="1505"/>
        <v>19.090381180607341</v>
      </c>
      <c r="AJ1004">
        <f t="shared" si="1506"/>
        <v>19.090381180607341</v>
      </c>
      <c r="AK1004">
        <f t="shared" si="1507"/>
        <v>19.090381180607341</v>
      </c>
      <c r="AL1004">
        <f t="shared" si="1508"/>
        <v>19.090381180607341</v>
      </c>
      <c r="AM1004">
        <f t="shared" si="1509"/>
        <v>19.090381180607341</v>
      </c>
      <c r="AN1004">
        <f t="shared" si="1510"/>
        <v>19.090381180607341</v>
      </c>
      <c r="AO1004">
        <f t="shared" si="1511"/>
        <v>19.090381180607341</v>
      </c>
      <c r="AP1004">
        <f t="shared" si="1512"/>
        <v>19.090381180607341</v>
      </c>
      <c r="AQ1004">
        <f t="shared" si="1513"/>
        <v>19.090381180607341</v>
      </c>
      <c r="AR1004">
        <f t="shared" si="1514"/>
        <v>19.090381180607341</v>
      </c>
      <c r="AS1004">
        <f t="shared" si="1515"/>
        <v>19.090381180607341</v>
      </c>
      <c r="AT1004">
        <f t="shared" si="1516"/>
        <v>19.090381180607341</v>
      </c>
      <c r="AU1004">
        <f t="shared" si="1517"/>
        <v>19.090381180607341</v>
      </c>
      <c r="AV1004">
        <f t="shared" si="1518"/>
        <v>19.090381180607341</v>
      </c>
      <c r="AW1004">
        <f t="shared" si="1519"/>
        <v>19.090381180607341</v>
      </c>
      <c r="AX1004">
        <f t="shared" si="1520"/>
        <v>19.090381180607341</v>
      </c>
      <c r="AY1004">
        <f t="shared" si="1521"/>
        <v>19.090381180607341</v>
      </c>
      <c r="AZ1004">
        <f t="shared" si="1522"/>
        <v>19.090381180607341</v>
      </c>
      <c r="BA1004">
        <f t="shared" si="1523"/>
        <v>19.090381180607341</v>
      </c>
      <c r="BB1004">
        <f t="shared" si="1524"/>
        <v>19.090381180607341</v>
      </c>
      <c r="BC1004">
        <f t="shared" si="1525"/>
        <v>19.090381180607341</v>
      </c>
      <c r="BD1004">
        <f t="shared" si="1526"/>
        <v>19.090381180607341</v>
      </c>
      <c r="BE1004">
        <f t="shared" si="1527"/>
        <v>19.090381180607341</v>
      </c>
      <c r="BF1004">
        <f t="shared" si="1528"/>
        <v>19.090381180607341</v>
      </c>
      <c r="BG1004">
        <f t="shared" si="1529"/>
        <v>19.090381180607341</v>
      </c>
      <c r="BH1004">
        <f t="shared" si="1530"/>
        <v>19.090381180607341</v>
      </c>
    </row>
    <row r="1005" spans="1:60" x14ac:dyDescent="0.25">
      <c r="A1005">
        <v>5</v>
      </c>
      <c r="B1005">
        <f t="shared" si="1472"/>
        <v>21.224201767900066</v>
      </c>
      <c r="C1005">
        <f t="shared" si="1473"/>
        <v>21.224201767900066</v>
      </c>
      <c r="D1005">
        <f t="shared" si="1474"/>
        <v>21.224201767900066</v>
      </c>
      <c r="E1005">
        <f t="shared" si="1475"/>
        <v>21.224201767900066</v>
      </c>
      <c r="F1005">
        <f t="shared" si="1476"/>
        <v>21.224201767900066</v>
      </c>
      <c r="G1005">
        <f t="shared" si="1477"/>
        <v>21.224201767900066</v>
      </c>
      <c r="H1005">
        <f t="shared" si="1478"/>
        <v>21.224201767900066</v>
      </c>
      <c r="I1005">
        <f t="shared" si="1479"/>
        <v>21.224201767900066</v>
      </c>
      <c r="J1005">
        <f t="shared" si="1480"/>
        <v>21.224201767900066</v>
      </c>
      <c r="K1005">
        <f t="shared" si="1481"/>
        <v>21.224201767900066</v>
      </c>
      <c r="L1005">
        <f t="shared" si="1482"/>
        <v>21.224201767900066</v>
      </c>
      <c r="M1005">
        <f t="shared" si="1483"/>
        <v>21.224201767900066</v>
      </c>
      <c r="N1005">
        <f t="shared" si="1484"/>
        <v>21.224201767900066</v>
      </c>
      <c r="O1005">
        <f t="shared" si="1485"/>
        <v>21.224201767900066</v>
      </c>
      <c r="P1005">
        <f t="shared" si="1486"/>
        <v>21.224201767900066</v>
      </c>
      <c r="Q1005">
        <f t="shared" si="1487"/>
        <v>21.224201767900066</v>
      </c>
      <c r="R1005">
        <f t="shared" si="1488"/>
        <v>21.224201767900066</v>
      </c>
      <c r="S1005">
        <f t="shared" si="1489"/>
        <v>21.224201767900066</v>
      </c>
      <c r="T1005">
        <f t="shared" si="1490"/>
        <v>21.224201767900066</v>
      </c>
      <c r="U1005">
        <f t="shared" si="1491"/>
        <v>21.224201767900066</v>
      </c>
      <c r="V1005">
        <f t="shared" si="1492"/>
        <v>21.224201767900066</v>
      </c>
      <c r="W1005">
        <f t="shared" si="1493"/>
        <v>21.224201767900066</v>
      </c>
      <c r="X1005">
        <f t="shared" si="1494"/>
        <v>21.224201767900066</v>
      </c>
      <c r="Y1005">
        <f t="shared" si="1495"/>
        <v>21.224201767900066</v>
      </c>
      <c r="Z1005">
        <f t="shared" si="1496"/>
        <v>21.224201767900066</v>
      </c>
      <c r="AA1005">
        <f t="shared" si="1497"/>
        <v>21.224201767900066</v>
      </c>
      <c r="AB1005">
        <f t="shared" si="1498"/>
        <v>21.224201767900066</v>
      </c>
      <c r="AC1005">
        <f t="shared" si="1499"/>
        <v>21.224201767900066</v>
      </c>
      <c r="AD1005">
        <f t="shared" si="1500"/>
        <v>21.224201767900066</v>
      </c>
      <c r="AE1005">
        <f t="shared" si="1501"/>
        <v>21.224201767900066</v>
      </c>
      <c r="AF1005">
        <f t="shared" si="1502"/>
        <v>21.224201767900066</v>
      </c>
      <c r="AG1005">
        <f t="shared" si="1503"/>
        <v>21.224201767900066</v>
      </c>
      <c r="AH1005">
        <f t="shared" si="1504"/>
        <v>21.224201767900066</v>
      </c>
      <c r="AI1005">
        <f t="shared" si="1505"/>
        <v>21.224201767900066</v>
      </c>
      <c r="AJ1005">
        <f t="shared" si="1506"/>
        <v>21.224201767900066</v>
      </c>
      <c r="AK1005">
        <f t="shared" si="1507"/>
        <v>21.224201767900066</v>
      </c>
      <c r="AL1005">
        <f t="shared" si="1508"/>
        <v>21.224201767900066</v>
      </c>
      <c r="AM1005">
        <f t="shared" si="1509"/>
        <v>21.224201767900066</v>
      </c>
      <c r="AN1005">
        <f t="shared" si="1510"/>
        <v>21.224201767900066</v>
      </c>
      <c r="AO1005">
        <f t="shared" si="1511"/>
        <v>21.224201767900066</v>
      </c>
      <c r="AP1005">
        <f t="shared" si="1512"/>
        <v>21.224201767900066</v>
      </c>
      <c r="AQ1005">
        <f t="shared" si="1513"/>
        <v>21.224201767900066</v>
      </c>
      <c r="AR1005">
        <f t="shared" si="1514"/>
        <v>21.224201767900066</v>
      </c>
      <c r="AS1005">
        <f t="shared" si="1515"/>
        <v>21.224201767900066</v>
      </c>
      <c r="AT1005">
        <f t="shared" si="1516"/>
        <v>21.224201767900066</v>
      </c>
      <c r="AU1005">
        <f t="shared" si="1517"/>
        <v>21.224201767900066</v>
      </c>
      <c r="AV1005">
        <f t="shared" si="1518"/>
        <v>21.224201767900066</v>
      </c>
      <c r="AW1005">
        <f t="shared" si="1519"/>
        <v>21.224201767900066</v>
      </c>
      <c r="AX1005">
        <f t="shared" si="1520"/>
        <v>21.224201767900066</v>
      </c>
      <c r="AY1005">
        <f t="shared" si="1521"/>
        <v>21.224201767900066</v>
      </c>
      <c r="AZ1005">
        <f t="shared" si="1522"/>
        <v>21.224201767900066</v>
      </c>
      <c r="BA1005">
        <f t="shared" si="1523"/>
        <v>21.224201767900066</v>
      </c>
      <c r="BB1005">
        <f t="shared" si="1524"/>
        <v>21.224201767900066</v>
      </c>
      <c r="BC1005">
        <f t="shared" si="1525"/>
        <v>21.224201767900066</v>
      </c>
      <c r="BD1005">
        <f t="shared" si="1526"/>
        <v>21.224201767900066</v>
      </c>
      <c r="BE1005">
        <f t="shared" si="1527"/>
        <v>21.224201767900066</v>
      </c>
      <c r="BF1005">
        <f t="shared" si="1528"/>
        <v>21.224201767900066</v>
      </c>
      <c r="BG1005">
        <f t="shared" si="1529"/>
        <v>21.224201767900066</v>
      </c>
      <c r="BH1005">
        <f t="shared" si="1530"/>
        <v>21.224201767900066</v>
      </c>
    </row>
    <row r="1006" spans="1:60" x14ac:dyDescent="0.25">
      <c r="A1006">
        <v>6</v>
      </c>
      <c r="B1006">
        <f t="shared" si="1472"/>
        <v>23.129738481947154</v>
      </c>
      <c r="C1006">
        <f t="shared" si="1473"/>
        <v>23.129738481947154</v>
      </c>
      <c r="D1006">
        <f t="shared" si="1474"/>
        <v>23.129738481947154</v>
      </c>
      <c r="E1006">
        <f t="shared" si="1475"/>
        <v>23.129738481947154</v>
      </c>
      <c r="F1006">
        <f t="shared" si="1476"/>
        <v>23.129738481947154</v>
      </c>
      <c r="G1006">
        <f t="shared" si="1477"/>
        <v>23.129738481947154</v>
      </c>
      <c r="H1006">
        <f t="shared" si="1478"/>
        <v>23.129738481947154</v>
      </c>
      <c r="I1006">
        <f t="shared" si="1479"/>
        <v>23.129738481947154</v>
      </c>
      <c r="J1006">
        <f t="shared" si="1480"/>
        <v>23.129738481947154</v>
      </c>
      <c r="K1006">
        <f t="shared" si="1481"/>
        <v>23.129738481947154</v>
      </c>
      <c r="L1006">
        <f t="shared" si="1482"/>
        <v>23.129738481947154</v>
      </c>
      <c r="M1006">
        <f t="shared" si="1483"/>
        <v>23.129738481947154</v>
      </c>
      <c r="N1006">
        <f t="shared" si="1484"/>
        <v>23.129738481947154</v>
      </c>
      <c r="O1006">
        <f t="shared" si="1485"/>
        <v>23.129738481947154</v>
      </c>
      <c r="P1006">
        <f t="shared" si="1486"/>
        <v>23.129738481947154</v>
      </c>
      <c r="Q1006">
        <f t="shared" si="1487"/>
        <v>23.129738481947154</v>
      </c>
      <c r="R1006">
        <f t="shared" si="1488"/>
        <v>23.129738481947154</v>
      </c>
      <c r="S1006">
        <f t="shared" si="1489"/>
        <v>23.129738481947154</v>
      </c>
      <c r="T1006">
        <f t="shared" si="1490"/>
        <v>23.129738481947154</v>
      </c>
      <c r="U1006">
        <f t="shared" si="1491"/>
        <v>23.129738481947154</v>
      </c>
      <c r="V1006">
        <f t="shared" si="1492"/>
        <v>23.129738481947154</v>
      </c>
      <c r="W1006">
        <f t="shared" si="1493"/>
        <v>23.129738481947154</v>
      </c>
      <c r="X1006">
        <f t="shared" si="1494"/>
        <v>23.129738481947154</v>
      </c>
      <c r="Y1006">
        <f t="shared" si="1495"/>
        <v>23.129738481947154</v>
      </c>
      <c r="Z1006">
        <f t="shared" si="1496"/>
        <v>23.129738481947154</v>
      </c>
      <c r="AA1006">
        <f t="shared" si="1497"/>
        <v>23.129738481947154</v>
      </c>
      <c r="AB1006">
        <f t="shared" si="1498"/>
        <v>23.129738481947154</v>
      </c>
      <c r="AC1006">
        <f t="shared" si="1499"/>
        <v>23.129738481947154</v>
      </c>
      <c r="AD1006">
        <f t="shared" si="1500"/>
        <v>23.129738481947154</v>
      </c>
      <c r="AE1006">
        <f t="shared" si="1501"/>
        <v>23.129738481947154</v>
      </c>
      <c r="AF1006">
        <f t="shared" si="1502"/>
        <v>23.129738481947154</v>
      </c>
      <c r="AG1006">
        <f t="shared" si="1503"/>
        <v>23.129738481947154</v>
      </c>
      <c r="AH1006">
        <f t="shared" si="1504"/>
        <v>23.129738481947154</v>
      </c>
      <c r="AI1006">
        <f t="shared" si="1505"/>
        <v>23.129738481947154</v>
      </c>
      <c r="AJ1006">
        <f t="shared" si="1506"/>
        <v>23.129738481947154</v>
      </c>
      <c r="AK1006">
        <f t="shared" si="1507"/>
        <v>23.129738481947154</v>
      </c>
      <c r="AL1006">
        <f t="shared" si="1508"/>
        <v>23.129738481947154</v>
      </c>
      <c r="AM1006">
        <f t="shared" si="1509"/>
        <v>23.129738481947154</v>
      </c>
      <c r="AN1006">
        <f t="shared" si="1510"/>
        <v>23.129738481947154</v>
      </c>
      <c r="AO1006">
        <f t="shared" si="1511"/>
        <v>23.129738481947154</v>
      </c>
      <c r="AP1006">
        <f t="shared" si="1512"/>
        <v>23.129738481947154</v>
      </c>
      <c r="AQ1006">
        <f t="shared" si="1513"/>
        <v>23.129738481947154</v>
      </c>
      <c r="AR1006">
        <f t="shared" si="1514"/>
        <v>23.129738481947154</v>
      </c>
      <c r="AS1006">
        <f t="shared" si="1515"/>
        <v>23.129738481947154</v>
      </c>
      <c r="AT1006">
        <f t="shared" si="1516"/>
        <v>23.129738481947154</v>
      </c>
      <c r="AU1006">
        <f t="shared" si="1517"/>
        <v>23.129738481947154</v>
      </c>
      <c r="AV1006">
        <f t="shared" si="1518"/>
        <v>23.129738481947154</v>
      </c>
      <c r="AW1006">
        <f t="shared" si="1519"/>
        <v>23.129738481947154</v>
      </c>
      <c r="AX1006">
        <f t="shared" si="1520"/>
        <v>23.129738481947154</v>
      </c>
      <c r="AY1006">
        <f t="shared" si="1521"/>
        <v>23.129738481947154</v>
      </c>
      <c r="AZ1006">
        <f t="shared" si="1522"/>
        <v>23.129738481947154</v>
      </c>
      <c r="BA1006">
        <f t="shared" si="1523"/>
        <v>23.129738481947154</v>
      </c>
      <c r="BB1006">
        <f t="shared" si="1524"/>
        <v>23.129738481947154</v>
      </c>
      <c r="BC1006">
        <f t="shared" si="1525"/>
        <v>23.129738481947154</v>
      </c>
      <c r="BD1006">
        <f t="shared" si="1526"/>
        <v>23.129738481947154</v>
      </c>
      <c r="BE1006">
        <f t="shared" si="1527"/>
        <v>23.129738481947154</v>
      </c>
      <c r="BF1006">
        <f t="shared" si="1528"/>
        <v>23.129738481947154</v>
      </c>
      <c r="BG1006">
        <f t="shared" si="1529"/>
        <v>23.129738481947154</v>
      </c>
      <c r="BH1006">
        <f t="shared" si="1530"/>
        <v>23.129738481947154</v>
      </c>
    </row>
    <row r="1007" spans="1:60" x14ac:dyDescent="0.25">
      <c r="A1007">
        <v>7</v>
      </c>
      <c r="B1007">
        <f t="shared" si="1472"/>
        <v>24.870559823205816</v>
      </c>
      <c r="C1007">
        <f t="shared" si="1473"/>
        <v>24.870559823205816</v>
      </c>
      <c r="D1007">
        <f t="shared" si="1474"/>
        <v>24.870559823205816</v>
      </c>
      <c r="E1007">
        <f t="shared" si="1475"/>
        <v>24.870559823205816</v>
      </c>
      <c r="F1007">
        <f t="shared" si="1476"/>
        <v>24.870559823205816</v>
      </c>
      <c r="G1007">
        <f t="shared" si="1477"/>
        <v>24.870559823205816</v>
      </c>
      <c r="H1007">
        <f t="shared" si="1478"/>
        <v>24.870559823205816</v>
      </c>
      <c r="I1007">
        <f t="shared" si="1479"/>
        <v>24.870559823205816</v>
      </c>
      <c r="J1007">
        <f t="shared" si="1480"/>
        <v>24.870559823205816</v>
      </c>
      <c r="K1007">
        <f t="shared" si="1481"/>
        <v>24.870559823205816</v>
      </c>
      <c r="L1007">
        <f t="shared" si="1482"/>
        <v>24.870559823205816</v>
      </c>
      <c r="M1007">
        <f t="shared" si="1483"/>
        <v>24.870559823205816</v>
      </c>
      <c r="N1007">
        <f t="shared" si="1484"/>
        <v>24.870559823205816</v>
      </c>
      <c r="O1007">
        <f t="shared" si="1485"/>
        <v>24.870559823205816</v>
      </c>
      <c r="P1007">
        <f t="shared" si="1486"/>
        <v>24.870559823205816</v>
      </c>
      <c r="Q1007">
        <f t="shared" si="1487"/>
        <v>24.870559823205816</v>
      </c>
      <c r="R1007">
        <f t="shared" si="1488"/>
        <v>24.870559823205816</v>
      </c>
      <c r="S1007">
        <f t="shared" si="1489"/>
        <v>24.870559823205816</v>
      </c>
      <c r="T1007">
        <f t="shared" si="1490"/>
        <v>24.870559823205816</v>
      </c>
      <c r="U1007">
        <f t="shared" si="1491"/>
        <v>24.870559823205816</v>
      </c>
      <c r="V1007">
        <f t="shared" si="1492"/>
        <v>24.870559823205816</v>
      </c>
      <c r="W1007">
        <f t="shared" si="1493"/>
        <v>24.870559823205816</v>
      </c>
      <c r="X1007">
        <f t="shared" si="1494"/>
        <v>24.870559823205816</v>
      </c>
      <c r="Y1007">
        <f t="shared" si="1495"/>
        <v>24.870559823205816</v>
      </c>
      <c r="Z1007">
        <f t="shared" si="1496"/>
        <v>24.870559823205816</v>
      </c>
      <c r="AA1007">
        <f t="shared" si="1497"/>
        <v>24.870559823205816</v>
      </c>
      <c r="AB1007">
        <f t="shared" si="1498"/>
        <v>24.870559823205816</v>
      </c>
      <c r="AC1007">
        <f t="shared" si="1499"/>
        <v>24.870559823205816</v>
      </c>
      <c r="AD1007">
        <f t="shared" si="1500"/>
        <v>24.870559823205816</v>
      </c>
      <c r="AE1007">
        <f t="shared" si="1501"/>
        <v>24.870559823205816</v>
      </c>
      <c r="AF1007">
        <f t="shared" si="1502"/>
        <v>24.870559823205816</v>
      </c>
      <c r="AG1007">
        <f t="shared" si="1503"/>
        <v>24.870559823205816</v>
      </c>
      <c r="AH1007">
        <f t="shared" si="1504"/>
        <v>24.870559823205816</v>
      </c>
      <c r="AI1007">
        <f t="shared" si="1505"/>
        <v>24.870559823205816</v>
      </c>
      <c r="AJ1007">
        <f t="shared" si="1506"/>
        <v>24.870559823205816</v>
      </c>
      <c r="AK1007">
        <f t="shared" si="1507"/>
        <v>24.870559823205816</v>
      </c>
      <c r="AL1007">
        <f t="shared" si="1508"/>
        <v>24.870559823205816</v>
      </c>
      <c r="AM1007">
        <f t="shared" si="1509"/>
        <v>24.870559823205816</v>
      </c>
      <c r="AN1007">
        <f t="shared" si="1510"/>
        <v>24.870559823205816</v>
      </c>
      <c r="AO1007">
        <f t="shared" si="1511"/>
        <v>24.870559823205816</v>
      </c>
      <c r="AP1007">
        <f t="shared" si="1512"/>
        <v>24.870559823205816</v>
      </c>
      <c r="AQ1007">
        <f t="shared" si="1513"/>
        <v>24.870559823205816</v>
      </c>
      <c r="AR1007">
        <f t="shared" si="1514"/>
        <v>24.870559823205816</v>
      </c>
      <c r="AS1007">
        <f t="shared" si="1515"/>
        <v>24.870559823205816</v>
      </c>
      <c r="AT1007">
        <f t="shared" si="1516"/>
        <v>24.870559823205816</v>
      </c>
      <c r="AU1007">
        <f t="shared" si="1517"/>
        <v>24.870559823205816</v>
      </c>
      <c r="AV1007">
        <f t="shared" si="1518"/>
        <v>24.870559823205816</v>
      </c>
      <c r="AW1007">
        <f t="shared" si="1519"/>
        <v>24.870559823205816</v>
      </c>
      <c r="AX1007">
        <f t="shared" si="1520"/>
        <v>24.870559823205816</v>
      </c>
      <c r="AY1007">
        <f t="shared" si="1521"/>
        <v>24.870559823205816</v>
      </c>
      <c r="AZ1007">
        <f t="shared" si="1522"/>
        <v>24.870559823205816</v>
      </c>
      <c r="BA1007">
        <f t="shared" si="1523"/>
        <v>24.870559823205816</v>
      </c>
      <c r="BB1007">
        <f t="shared" si="1524"/>
        <v>24.870559823205816</v>
      </c>
      <c r="BC1007">
        <f t="shared" si="1525"/>
        <v>24.870559823205816</v>
      </c>
      <c r="BD1007">
        <f t="shared" si="1526"/>
        <v>24.870559823205816</v>
      </c>
      <c r="BE1007">
        <f t="shared" si="1527"/>
        <v>24.870559823205816</v>
      </c>
      <c r="BF1007">
        <f t="shared" si="1528"/>
        <v>24.870559823205816</v>
      </c>
      <c r="BG1007">
        <f t="shared" si="1529"/>
        <v>24.870559823205816</v>
      </c>
      <c r="BH1007">
        <f t="shared" si="1530"/>
        <v>24.870559823205816</v>
      </c>
    </row>
    <row r="1008" spans="1:60" x14ac:dyDescent="0.25">
      <c r="A1008">
        <v>8</v>
      </c>
      <c r="B1008">
        <f t="shared" si="1472"/>
        <v>26.487236990391754</v>
      </c>
      <c r="C1008">
        <f t="shared" si="1473"/>
        <v>26.487236990391754</v>
      </c>
      <c r="D1008">
        <f t="shared" si="1474"/>
        <v>26.487236990391754</v>
      </c>
      <c r="E1008">
        <f t="shared" si="1475"/>
        <v>26.487236990391754</v>
      </c>
      <c r="F1008">
        <f t="shared" si="1476"/>
        <v>26.487236990391754</v>
      </c>
      <c r="G1008">
        <f t="shared" si="1477"/>
        <v>26.487236990391754</v>
      </c>
      <c r="H1008">
        <f t="shared" si="1478"/>
        <v>26.487236990391754</v>
      </c>
      <c r="I1008">
        <f t="shared" si="1479"/>
        <v>26.487236990391754</v>
      </c>
      <c r="J1008">
        <f t="shared" si="1480"/>
        <v>26.487236990391754</v>
      </c>
      <c r="K1008">
        <f t="shared" si="1481"/>
        <v>26.487236990391754</v>
      </c>
      <c r="L1008">
        <f t="shared" si="1482"/>
        <v>26.487236990391754</v>
      </c>
      <c r="M1008">
        <f t="shared" si="1483"/>
        <v>26.487236990391754</v>
      </c>
      <c r="N1008">
        <f t="shared" si="1484"/>
        <v>26.487236990391754</v>
      </c>
      <c r="O1008">
        <f t="shared" si="1485"/>
        <v>26.487236990391754</v>
      </c>
      <c r="P1008">
        <f t="shared" si="1486"/>
        <v>26.487236990391754</v>
      </c>
      <c r="Q1008">
        <f t="shared" si="1487"/>
        <v>26.487236990391754</v>
      </c>
      <c r="R1008">
        <f t="shared" si="1488"/>
        <v>26.487236990391754</v>
      </c>
      <c r="S1008">
        <f t="shared" si="1489"/>
        <v>26.487236990391754</v>
      </c>
      <c r="T1008">
        <f t="shared" si="1490"/>
        <v>26.487236990391754</v>
      </c>
      <c r="U1008">
        <f t="shared" si="1491"/>
        <v>26.487236990391754</v>
      </c>
      <c r="V1008">
        <f t="shared" si="1492"/>
        <v>26.487236990391754</v>
      </c>
      <c r="W1008">
        <f t="shared" si="1493"/>
        <v>26.487236990391754</v>
      </c>
      <c r="X1008">
        <f t="shared" si="1494"/>
        <v>26.487236990391754</v>
      </c>
      <c r="Y1008">
        <f t="shared" si="1495"/>
        <v>26.487236990391754</v>
      </c>
      <c r="Z1008">
        <f t="shared" si="1496"/>
        <v>26.487236990391754</v>
      </c>
      <c r="AA1008">
        <f t="shared" si="1497"/>
        <v>26.487236990391754</v>
      </c>
      <c r="AB1008">
        <f t="shared" si="1498"/>
        <v>26.487236990391754</v>
      </c>
      <c r="AC1008">
        <f t="shared" si="1499"/>
        <v>26.487236990391754</v>
      </c>
      <c r="AD1008">
        <f t="shared" si="1500"/>
        <v>26.487236990391754</v>
      </c>
      <c r="AE1008">
        <f t="shared" si="1501"/>
        <v>26.487236990391754</v>
      </c>
      <c r="AF1008">
        <f t="shared" si="1502"/>
        <v>26.487236990391754</v>
      </c>
      <c r="AG1008">
        <f t="shared" si="1503"/>
        <v>26.487236990391754</v>
      </c>
      <c r="AH1008">
        <f t="shared" si="1504"/>
        <v>26.487236990391754</v>
      </c>
      <c r="AI1008">
        <f t="shared" si="1505"/>
        <v>26.487236990391754</v>
      </c>
      <c r="AJ1008">
        <f t="shared" si="1506"/>
        <v>26.487236990391754</v>
      </c>
      <c r="AK1008">
        <f t="shared" si="1507"/>
        <v>26.487236990391754</v>
      </c>
      <c r="AL1008">
        <f t="shared" si="1508"/>
        <v>26.487236990391754</v>
      </c>
      <c r="AM1008">
        <f t="shared" si="1509"/>
        <v>26.487236990391754</v>
      </c>
      <c r="AN1008">
        <f t="shared" si="1510"/>
        <v>26.487236990391754</v>
      </c>
      <c r="AO1008">
        <f t="shared" si="1511"/>
        <v>26.487236990391754</v>
      </c>
      <c r="AP1008">
        <f t="shared" si="1512"/>
        <v>26.487236990391754</v>
      </c>
      <c r="AQ1008">
        <f t="shared" si="1513"/>
        <v>26.487236990391754</v>
      </c>
      <c r="AR1008">
        <f t="shared" si="1514"/>
        <v>26.487236990391754</v>
      </c>
      <c r="AS1008">
        <f t="shared" si="1515"/>
        <v>26.487236990391754</v>
      </c>
      <c r="AT1008">
        <f t="shared" si="1516"/>
        <v>26.487236990391754</v>
      </c>
      <c r="AU1008">
        <f t="shared" si="1517"/>
        <v>26.487236990391754</v>
      </c>
      <c r="AV1008">
        <f t="shared" si="1518"/>
        <v>26.487236990391754</v>
      </c>
      <c r="AW1008">
        <f t="shared" si="1519"/>
        <v>26.487236990391754</v>
      </c>
      <c r="AX1008">
        <f t="shared" si="1520"/>
        <v>26.487236990391754</v>
      </c>
      <c r="AY1008">
        <f t="shared" si="1521"/>
        <v>26.487236990391754</v>
      </c>
      <c r="AZ1008">
        <f t="shared" si="1522"/>
        <v>26.487236990391754</v>
      </c>
      <c r="BA1008">
        <f t="shared" si="1523"/>
        <v>26.487236990391754</v>
      </c>
      <c r="BB1008">
        <f t="shared" si="1524"/>
        <v>26.487236990391754</v>
      </c>
      <c r="BC1008">
        <f t="shared" si="1525"/>
        <v>26.487236990391754</v>
      </c>
      <c r="BD1008">
        <f t="shared" si="1526"/>
        <v>26.487236990391754</v>
      </c>
      <c r="BE1008">
        <f t="shared" si="1527"/>
        <v>26.487236990391754</v>
      </c>
      <c r="BF1008">
        <f t="shared" si="1528"/>
        <v>26.487236990391754</v>
      </c>
      <c r="BG1008">
        <f t="shared" si="1529"/>
        <v>26.487236990391754</v>
      </c>
      <c r="BH1008">
        <f t="shared" si="1530"/>
        <v>26.487236990391754</v>
      </c>
    </row>
    <row r="1009" spans="1:60" x14ac:dyDescent="0.25">
      <c r="A1009">
        <v>9</v>
      </c>
      <c r="B1009">
        <f t="shared" si="1472"/>
        <v>28.007332109984738</v>
      </c>
      <c r="C1009">
        <f t="shared" si="1473"/>
        <v>28.007332109984738</v>
      </c>
      <c r="D1009">
        <f t="shared" si="1474"/>
        <v>28.007332109984738</v>
      </c>
      <c r="E1009">
        <f t="shared" si="1475"/>
        <v>28.007332109984738</v>
      </c>
      <c r="F1009">
        <f t="shared" si="1476"/>
        <v>28.007332109984738</v>
      </c>
      <c r="G1009">
        <f t="shared" si="1477"/>
        <v>28.007332109984738</v>
      </c>
      <c r="H1009">
        <f t="shared" si="1478"/>
        <v>28.007332109984738</v>
      </c>
      <c r="I1009">
        <f t="shared" si="1479"/>
        <v>28.007332109984738</v>
      </c>
      <c r="J1009">
        <f t="shared" si="1480"/>
        <v>28.007332109984738</v>
      </c>
      <c r="K1009">
        <f t="shared" si="1481"/>
        <v>28.007332109984738</v>
      </c>
      <c r="L1009">
        <f t="shared" si="1482"/>
        <v>28.007332109984738</v>
      </c>
      <c r="M1009">
        <f t="shared" si="1483"/>
        <v>28.007332109984738</v>
      </c>
      <c r="N1009">
        <f t="shared" si="1484"/>
        <v>28.007332109984738</v>
      </c>
      <c r="O1009">
        <f t="shared" si="1485"/>
        <v>28.007332109984738</v>
      </c>
      <c r="P1009">
        <f t="shared" si="1486"/>
        <v>28.007332109984738</v>
      </c>
      <c r="Q1009">
        <f t="shared" si="1487"/>
        <v>28.007332109984738</v>
      </c>
      <c r="R1009">
        <f t="shared" si="1488"/>
        <v>28.007332109984738</v>
      </c>
      <c r="S1009">
        <f t="shared" si="1489"/>
        <v>28.007332109984738</v>
      </c>
      <c r="T1009">
        <f t="shared" si="1490"/>
        <v>28.007332109984738</v>
      </c>
      <c r="U1009">
        <f t="shared" si="1491"/>
        <v>28.007332109984738</v>
      </c>
      <c r="V1009">
        <f t="shared" si="1492"/>
        <v>28.007332109984738</v>
      </c>
      <c r="W1009">
        <f t="shared" si="1493"/>
        <v>28.007332109984738</v>
      </c>
      <c r="X1009">
        <f t="shared" si="1494"/>
        <v>28.007332109984738</v>
      </c>
      <c r="Y1009">
        <f t="shared" si="1495"/>
        <v>28.007332109984738</v>
      </c>
      <c r="Z1009">
        <f t="shared" si="1496"/>
        <v>28.007332109984738</v>
      </c>
      <c r="AA1009">
        <f t="shared" si="1497"/>
        <v>28.007332109984738</v>
      </c>
      <c r="AB1009">
        <f t="shared" si="1498"/>
        <v>28.007332109984738</v>
      </c>
      <c r="AC1009">
        <f t="shared" si="1499"/>
        <v>28.007332109984738</v>
      </c>
      <c r="AD1009">
        <f t="shared" si="1500"/>
        <v>28.007332109984738</v>
      </c>
      <c r="AE1009">
        <f t="shared" si="1501"/>
        <v>28.007332109984738</v>
      </c>
      <c r="AF1009">
        <f t="shared" si="1502"/>
        <v>28.007332109984738</v>
      </c>
      <c r="AG1009">
        <f t="shared" si="1503"/>
        <v>28.007332109984738</v>
      </c>
      <c r="AH1009">
        <f t="shared" si="1504"/>
        <v>28.007332109984738</v>
      </c>
      <c r="AI1009">
        <f t="shared" si="1505"/>
        <v>28.007332109984738</v>
      </c>
      <c r="AJ1009">
        <f t="shared" si="1506"/>
        <v>28.007332109984738</v>
      </c>
      <c r="AK1009">
        <f t="shared" si="1507"/>
        <v>28.007332109984738</v>
      </c>
      <c r="AL1009">
        <f t="shared" si="1508"/>
        <v>28.007332109984738</v>
      </c>
      <c r="AM1009">
        <f t="shared" si="1509"/>
        <v>28.007332109984738</v>
      </c>
      <c r="AN1009">
        <f t="shared" si="1510"/>
        <v>28.007332109984738</v>
      </c>
      <c r="AO1009">
        <f t="shared" si="1511"/>
        <v>28.007332109984738</v>
      </c>
      <c r="AP1009">
        <f t="shared" si="1512"/>
        <v>28.007332109984738</v>
      </c>
      <c r="AQ1009">
        <f t="shared" si="1513"/>
        <v>28.007332109984738</v>
      </c>
      <c r="AR1009">
        <f t="shared" si="1514"/>
        <v>28.007332109984738</v>
      </c>
      <c r="AS1009">
        <f t="shared" si="1515"/>
        <v>28.007332109984738</v>
      </c>
      <c r="AT1009">
        <f t="shared" si="1516"/>
        <v>28.007332109984738</v>
      </c>
      <c r="AU1009">
        <f t="shared" si="1517"/>
        <v>28.007332109984738</v>
      </c>
      <c r="AV1009">
        <f t="shared" si="1518"/>
        <v>28.007332109984738</v>
      </c>
      <c r="AW1009">
        <f t="shared" si="1519"/>
        <v>28.007332109984738</v>
      </c>
      <c r="AX1009">
        <f t="shared" si="1520"/>
        <v>28.007332109984738</v>
      </c>
      <c r="AY1009">
        <f t="shared" si="1521"/>
        <v>28.007332109984738</v>
      </c>
      <c r="AZ1009">
        <f t="shared" si="1522"/>
        <v>28.007332109984738</v>
      </c>
      <c r="BA1009">
        <f t="shared" si="1523"/>
        <v>28.007332109984738</v>
      </c>
      <c r="BB1009">
        <f t="shared" si="1524"/>
        <v>28.007332109984738</v>
      </c>
      <c r="BC1009">
        <f t="shared" si="1525"/>
        <v>28.007332109984738</v>
      </c>
      <c r="BD1009">
        <f t="shared" si="1526"/>
        <v>28.007332109984738</v>
      </c>
      <c r="BE1009">
        <f t="shared" si="1527"/>
        <v>28.007332109984738</v>
      </c>
      <c r="BF1009">
        <f t="shared" si="1528"/>
        <v>28.007332109984738</v>
      </c>
      <c r="BG1009">
        <f t="shared" si="1529"/>
        <v>28.007332109984738</v>
      </c>
      <c r="BH1009">
        <f t="shared" si="1530"/>
        <v>28.007332109984738</v>
      </c>
    </row>
    <row r="1010" spans="1:60" x14ac:dyDescent="0.25">
      <c r="A1010">
        <v>10</v>
      </c>
      <c r="B1010">
        <f t="shared" si="1472"/>
        <v>29.450457913905403</v>
      </c>
      <c r="C1010">
        <f t="shared" si="1473"/>
        <v>29.450457913905403</v>
      </c>
      <c r="D1010">
        <f t="shared" si="1474"/>
        <v>29.450457913905403</v>
      </c>
      <c r="E1010">
        <f t="shared" si="1475"/>
        <v>29.450457913905403</v>
      </c>
      <c r="F1010">
        <f t="shared" si="1476"/>
        <v>29.450457913905403</v>
      </c>
      <c r="G1010">
        <f t="shared" si="1477"/>
        <v>29.450457913905403</v>
      </c>
      <c r="H1010">
        <f t="shared" si="1478"/>
        <v>29.450457913905403</v>
      </c>
      <c r="I1010">
        <f t="shared" si="1479"/>
        <v>29.450457913905403</v>
      </c>
      <c r="J1010">
        <f t="shared" si="1480"/>
        <v>29.450457913905403</v>
      </c>
      <c r="K1010">
        <f t="shared" si="1481"/>
        <v>29.450457913905403</v>
      </c>
      <c r="L1010">
        <f t="shared" si="1482"/>
        <v>29.450457913905403</v>
      </c>
      <c r="M1010">
        <f t="shared" si="1483"/>
        <v>29.450457913905403</v>
      </c>
      <c r="N1010">
        <f t="shared" si="1484"/>
        <v>29.450457913905403</v>
      </c>
      <c r="O1010">
        <f t="shared" si="1485"/>
        <v>29.450457913905403</v>
      </c>
      <c r="P1010">
        <f t="shared" si="1486"/>
        <v>29.450457913905403</v>
      </c>
      <c r="Q1010">
        <f t="shared" si="1487"/>
        <v>29.450457913905403</v>
      </c>
      <c r="R1010">
        <f t="shared" si="1488"/>
        <v>29.450457913905403</v>
      </c>
      <c r="S1010">
        <f t="shared" si="1489"/>
        <v>29.450457913905403</v>
      </c>
      <c r="T1010">
        <f t="shared" si="1490"/>
        <v>29.450457913905403</v>
      </c>
      <c r="U1010">
        <f t="shared" si="1491"/>
        <v>29.450457913905403</v>
      </c>
      <c r="V1010">
        <f t="shared" si="1492"/>
        <v>29.450457913905403</v>
      </c>
      <c r="W1010">
        <f t="shared" si="1493"/>
        <v>29.450457913905403</v>
      </c>
      <c r="X1010">
        <f t="shared" si="1494"/>
        <v>29.450457913905403</v>
      </c>
      <c r="Y1010">
        <f t="shared" si="1495"/>
        <v>29.450457913905403</v>
      </c>
      <c r="Z1010">
        <f t="shared" si="1496"/>
        <v>29.450457913905403</v>
      </c>
      <c r="AA1010">
        <f t="shared" si="1497"/>
        <v>29.450457913905403</v>
      </c>
      <c r="AB1010">
        <f t="shared" si="1498"/>
        <v>29.450457913905403</v>
      </c>
      <c r="AC1010">
        <f t="shared" si="1499"/>
        <v>29.450457913905403</v>
      </c>
      <c r="AD1010">
        <f t="shared" si="1500"/>
        <v>29.450457913905403</v>
      </c>
      <c r="AE1010">
        <f t="shared" si="1501"/>
        <v>29.450457913905403</v>
      </c>
      <c r="AF1010">
        <f t="shared" si="1502"/>
        <v>29.450457913905403</v>
      </c>
      <c r="AG1010">
        <f t="shared" si="1503"/>
        <v>29.450457913905403</v>
      </c>
      <c r="AH1010">
        <f t="shared" si="1504"/>
        <v>29.450457913905403</v>
      </c>
      <c r="AI1010">
        <f t="shared" si="1505"/>
        <v>29.450457913905403</v>
      </c>
      <c r="AJ1010">
        <f t="shared" si="1506"/>
        <v>29.450457913905403</v>
      </c>
      <c r="AK1010">
        <f t="shared" si="1507"/>
        <v>29.450457913905403</v>
      </c>
      <c r="AL1010">
        <f t="shared" si="1508"/>
        <v>29.450457913905403</v>
      </c>
      <c r="AM1010">
        <f t="shared" si="1509"/>
        <v>29.450457913905403</v>
      </c>
      <c r="AN1010">
        <f t="shared" si="1510"/>
        <v>29.450457913905403</v>
      </c>
      <c r="AO1010">
        <f t="shared" si="1511"/>
        <v>29.450457913905403</v>
      </c>
      <c r="AP1010">
        <f t="shared" si="1512"/>
        <v>29.450457913905403</v>
      </c>
      <c r="AQ1010">
        <f t="shared" si="1513"/>
        <v>29.450457913905403</v>
      </c>
      <c r="AR1010">
        <f t="shared" si="1514"/>
        <v>29.450457913905403</v>
      </c>
      <c r="AS1010">
        <f t="shared" si="1515"/>
        <v>29.450457913905403</v>
      </c>
      <c r="AT1010">
        <f t="shared" si="1516"/>
        <v>29.450457913905403</v>
      </c>
      <c r="AU1010">
        <f t="shared" si="1517"/>
        <v>29.450457913905403</v>
      </c>
      <c r="AV1010">
        <f t="shared" si="1518"/>
        <v>29.450457913905403</v>
      </c>
      <c r="AW1010">
        <f t="shared" si="1519"/>
        <v>29.450457913905403</v>
      </c>
      <c r="AX1010">
        <f t="shared" si="1520"/>
        <v>29.450457913905403</v>
      </c>
      <c r="AY1010">
        <f t="shared" si="1521"/>
        <v>29.450457913905403</v>
      </c>
      <c r="AZ1010">
        <f t="shared" si="1522"/>
        <v>29.450457913905403</v>
      </c>
      <c r="BA1010">
        <f t="shared" si="1523"/>
        <v>29.450457913905403</v>
      </c>
      <c r="BB1010">
        <f t="shared" si="1524"/>
        <v>29.450457913905403</v>
      </c>
      <c r="BC1010">
        <f t="shared" si="1525"/>
        <v>29.450457913905403</v>
      </c>
      <c r="BD1010">
        <f t="shared" si="1526"/>
        <v>29.450457913905403</v>
      </c>
      <c r="BE1010">
        <f t="shared" si="1527"/>
        <v>29.450457913905403</v>
      </c>
      <c r="BF1010">
        <f t="shared" si="1528"/>
        <v>29.450457913905403</v>
      </c>
      <c r="BG1010">
        <f t="shared" si="1529"/>
        <v>29.450457913905403</v>
      </c>
      <c r="BH1010">
        <f t="shared" si="1530"/>
        <v>29.450457913905403</v>
      </c>
    </row>
    <row r="1011" spans="1:60" x14ac:dyDescent="0.25">
      <c r="A1011">
        <v>11</v>
      </c>
      <c r="B1011">
        <f t="shared" si="1472"/>
        <v>30.831079333827365</v>
      </c>
      <c r="C1011">
        <f t="shared" si="1473"/>
        <v>30.831079333827365</v>
      </c>
      <c r="D1011">
        <f t="shared" si="1474"/>
        <v>30.831079333827365</v>
      </c>
      <c r="E1011">
        <f t="shared" si="1475"/>
        <v>30.831079333827365</v>
      </c>
      <c r="F1011">
        <f t="shared" si="1476"/>
        <v>30.831079333827365</v>
      </c>
      <c r="G1011">
        <f t="shared" si="1477"/>
        <v>30.831079333827365</v>
      </c>
      <c r="H1011">
        <f t="shared" si="1478"/>
        <v>30.831079333827365</v>
      </c>
      <c r="I1011">
        <f t="shared" si="1479"/>
        <v>30.831079333827365</v>
      </c>
      <c r="J1011">
        <f t="shared" si="1480"/>
        <v>30.831079333827365</v>
      </c>
      <c r="K1011">
        <f t="shared" si="1481"/>
        <v>30.831079333827365</v>
      </c>
      <c r="L1011">
        <f t="shared" si="1482"/>
        <v>30.831079333827365</v>
      </c>
      <c r="M1011">
        <f t="shared" si="1483"/>
        <v>30.831079333827365</v>
      </c>
      <c r="N1011">
        <f t="shared" si="1484"/>
        <v>30.831079333827365</v>
      </c>
      <c r="O1011">
        <f t="shared" si="1485"/>
        <v>30.831079333827365</v>
      </c>
      <c r="P1011">
        <f t="shared" si="1486"/>
        <v>30.831079333827365</v>
      </c>
      <c r="Q1011">
        <f t="shared" si="1487"/>
        <v>30.831079333827365</v>
      </c>
      <c r="R1011">
        <f t="shared" si="1488"/>
        <v>30.831079333827365</v>
      </c>
      <c r="S1011">
        <f t="shared" si="1489"/>
        <v>30.831079333827365</v>
      </c>
      <c r="T1011">
        <f t="shared" si="1490"/>
        <v>30.831079333827365</v>
      </c>
      <c r="U1011">
        <f t="shared" si="1491"/>
        <v>30.831079333827365</v>
      </c>
      <c r="V1011">
        <f t="shared" si="1492"/>
        <v>30.831079333827365</v>
      </c>
      <c r="W1011">
        <f t="shared" si="1493"/>
        <v>30.831079333827365</v>
      </c>
      <c r="X1011">
        <f t="shared" si="1494"/>
        <v>30.831079333827365</v>
      </c>
      <c r="Y1011">
        <f t="shared" si="1495"/>
        <v>30.831079333827365</v>
      </c>
      <c r="Z1011">
        <f t="shared" si="1496"/>
        <v>30.831079333827365</v>
      </c>
      <c r="AA1011">
        <f t="shared" si="1497"/>
        <v>30.831079333827365</v>
      </c>
      <c r="AB1011">
        <f t="shared" si="1498"/>
        <v>30.831079333827365</v>
      </c>
      <c r="AC1011">
        <f t="shared" si="1499"/>
        <v>30.831079333827365</v>
      </c>
      <c r="AD1011">
        <f t="shared" si="1500"/>
        <v>30.831079333827365</v>
      </c>
      <c r="AE1011">
        <f t="shared" si="1501"/>
        <v>30.831079333827365</v>
      </c>
      <c r="AF1011">
        <f t="shared" si="1502"/>
        <v>30.831079333827365</v>
      </c>
      <c r="AG1011">
        <f t="shared" si="1503"/>
        <v>30.831079333827365</v>
      </c>
      <c r="AH1011">
        <f t="shared" si="1504"/>
        <v>30.831079333827365</v>
      </c>
      <c r="AI1011">
        <f t="shared" si="1505"/>
        <v>30.831079333827365</v>
      </c>
      <c r="AJ1011">
        <f t="shared" si="1506"/>
        <v>30.831079333827365</v>
      </c>
      <c r="AK1011">
        <f t="shared" si="1507"/>
        <v>30.831079333827365</v>
      </c>
      <c r="AL1011">
        <f t="shared" si="1508"/>
        <v>30.831079333827365</v>
      </c>
      <c r="AM1011">
        <f t="shared" si="1509"/>
        <v>30.831079333827365</v>
      </c>
      <c r="AN1011">
        <f t="shared" si="1510"/>
        <v>30.831079333827365</v>
      </c>
      <c r="AO1011">
        <f t="shared" si="1511"/>
        <v>30.831079333827365</v>
      </c>
      <c r="AP1011">
        <f t="shared" si="1512"/>
        <v>30.831079333827365</v>
      </c>
      <c r="AQ1011">
        <f t="shared" si="1513"/>
        <v>30.831079333827365</v>
      </c>
      <c r="AR1011">
        <f t="shared" si="1514"/>
        <v>30.831079333827365</v>
      </c>
      <c r="AS1011">
        <f t="shared" si="1515"/>
        <v>30.831079333827365</v>
      </c>
      <c r="AT1011">
        <f t="shared" si="1516"/>
        <v>30.831079333827365</v>
      </c>
      <c r="AU1011">
        <f t="shared" si="1517"/>
        <v>30.831079333827365</v>
      </c>
      <c r="AV1011">
        <f t="shared" si="1518"/>
        <v>30.831079333827365</v>
      </c>
      <c r="AW1011">
        <f t="shared" si="1519"/>
        <v>30.831079333827365</v>
      </c>
      <c r="AX1011">
        <f t="shared" si="1520"/>
        <v>30.831079333827365</v>
      </c>
      <c r="AY1011">
        <f t="shared" si="1521"/>
        <v>30.831079333827365</v>
      </c>
      <c r="AZ1011">
        <f t="shared" si="1522"/>
        <v>30.831079333827365</v>
      </c>
      <c r="BA1011">
        <f t="shared" si="1523"/>
        <v>30.831079333827365</v>
      </c>
      <c r="BB1011">
        <f t="shared" si="1524"/>
        <v>30.831079333827365</v>
      </c>
      <c r="BC1011">
        <f t="shared" si="1525"/>
        <v>30.831079333827365</v>
      </c>
      <c r="BD1011">
        <f t="shared" si="1526"/>
        <v>30.831079333827365</v>
      </c>
      <c r="BE1011">
        <f t="shared" si="1527"/>
        <v>30.831079333827365</v>
      </c>
      <c r="BF1011">
        <f t="shared" si="1528"/>
        <v>30.831079333827365</v>
      </c>
      <c r="BG1011">
        <f t="shared" si="1529"/>
        <v>30.831079333827365</v>
      </c>
      <c r="BH1011">
        <f t="shared" si="1530"/>
        <v>30.831079333827365</v>
      </c>
    </row>
    <row r="1012" spans="1:60" x14ac:dyDescent="0.25">
      <c r="A1012">
        <v>12</v>
      </c>
      <c r="B1012">
        <f t="shared" si="1472"/>
        <v>32.16017294670057</v>
      </c>
      <c r="C1012">
        <f t="shared" si="1473"/>
        <v>32.16017294670057</v>
      </c>
      <c r="D1012">
        <f t="shared" si="1474"/>
        <v>32.16017294670057</v>
      </c>
      <c r="E1012">
        <f t="shared" si="1475"/>
        <v>32.16017294670057</v>
      </c>
      <c r="F1012">
        <f t="shared" si="1476"/>
        <v>32.16017294670057</v>
      </c>
      <c r="G1012">
        <f t="shared" si="1477"/>
        <v>32.16017294670057</v>
      </c>
      <c r="H1012">
        <f t="shared" si="1478"/>
        <v>32.16017294670057</v>
      </c>
      <c r="I1012">
        <f t="shared" si="1479"/>
        <v>32.16017294670057</v>
      </c>
      <c r="J1012">
        <f t="shared" si="1480"/>
        <v>32.16017294670057</v>
      </c>
      <c r="K1012">
        <f t="shared" si="1481"/>
        <v>32.16017294670057</v>
      </c>
      <c r="L1012">
        <f t="shared" si="1482"/>
        <v>32.16017294670057</v>
      </c>
      <c r="M1012">
        <f t="shared" si="1483"/>
        <v>32.16017294670057</v>
      </c>
      <c r="N1012">
        <f t="shared" si="1484"/>
        <v>32.16017294670057</v>
      </c>
      <c r="O1012">
        <f t="shared" si="1485"/>
        <v>32.16017294670057</v>
      </c>
      <c r="P1012">
        <f t="shared" si="1486"/>
        <v>32.16017294670057</v>
      </c>
      <c r="Q1012">
        <f t="shared" si="1487"/>
        <v>32.16017294670057</v>
      </c>
      <c r="R1012">
        <f t="shared" si="1488"/>
        <v>32.16017294670057</v>
      </c>
      <c r="S1012">
        <f t="shared" si="1489"/>
        <v>32.16017294670057</v>
      </c>
      <c r="T1012">
        <f t="shared" si="1490"/>
        <v>32.16017294670057</v>
      </c>
      <c r="U1012">
        <f t="shared" si="1491"/>
        <v>32.16017294670057</v>
      </c>
      <c r="V1012">
        <f t="shared" si="1492"/>
        <v>32.16017294670057</v>
      </c>
      <c r="W1012">
        <f t="shared" si="1493"/>
        <v>32.16017294670057</v>
      </c>
      <c r="X1012">
        <f t="shared" si="1494"/>
        <v>32.16017294670057</v>
      </c>
      <c r="Y1012">
        <f t="shared" si="1495"/>
        <v>32.16017294670057</v>
      </c>
      <c r="Z1012">
        <f t="shared" si="1496"/>
        <v>32.16017294670057</v>
      </c>
      <c r="AA1012">
        <f t="shared" si="1497"/>
        <v>32.16017294670057</v>
      </c>
      <c r="AB1012">
        <f t="shared" si="1498"/>
        <v>32.16017294670057</v>
      </c>
      <c r="AC1012">
        <f t="shared" si="1499"/>
        <v>32.16017294670057</v>
      </c>
      <c r="AD1012">
        <f t="shared" si="1500"/>
        <v>32.16017294670057</v>
      </c>
      <c r="AE1012">
        <f t="shared" si="1501"/>
        <v>32.16017294670057</v>
      </c>
      <c r="AF1012">
        <f t="shared" si="1502"/>
        <v>32.16017294670057</v>
      </c>
      <c r="AG1012">
        <f t="shared" si="1503"/>
        <v>32.16017294670057</v>
      </c>
      <c r="AH1012">
        <f t="shared" si="1504"/>
        <v>32.16017294670057</v>
      </c>
      <c r="AI1012">
        <f t="shared" si="1505"/>
        <v>32.16017294670057</v>
      </c>
      <c r="AJ1012">
        <f t="shared" si="1506"/>
        <v>32.16017294670057</v>
      </c>
      <c r="AK1012">
        <f t="shared" si="1507"/>
        <v>32.16017294670057</v>
      </c>
      <c r="AL1012">
        <f t="shared" si="1508"/>
        <v>32.16017294670057</v>
      </c>
      <c r="AM1012">
        <f t="shared" si="1509"/>
        <v>32.16017294670057</v>
      </c>
      <c r="AN1012">
        <f t="shared" si="1510"/>
        <v>32.16017294670057</v>
      </c>
      <c r="AO1012">
        <f t="shared" si="1511"/>
        <v>32.16017294670057</v>
      </c>
      <c r="AP1012">
        <f t="shared" si="1512"/>
        <v>32.16017294670057</v>
      </c>
      <c r="AQ1012">
        <f t="shared" si="1513"/>
        <v>32.16017294670057</v>
      </c>
      <c r="AR1012">
        <f t="shared" si="1514"/>
        <v>32.16017294670057</v>
      </c>
      <c r="AS1012">
        <f t="shared" si="1515"/>
        <v>32.16017294670057</v>
      </c>
      <c r="AT1012">
        <f t="shared" si="1516"/>
        <v>32.16017294670057</v>
      </c>
      <c r="AU1012">
        <f t="shared" si="1517"/>
        <v>32.16017294670057</v>
      </c>
      <c r="AV1012">
        <f t="shared" si="1518"/>
        <v>32.16017294670057</v>
      </c>
      <c r="AW1012">
        <f t="shared" si="1519"/>
        <v>32.16017294670057</v>
      </c>
      <c r="AX1012">
        <f t="shared" si="1520"/>
        <v>32.16017294670057</v>
      </c>
      <c r="AY1012">
        <f t="shared" si="1521"/>
        <v>32.16017294670057</v>
      </c>
      <c r="AZ1012">
        <f t="shared" si="1522"/>
        <v>32.16017294670057</v>
      </c>
      <c r="BA1012">
        <f t="shared" si="1523"/>
        <v>32.16017294670057</v>
      </c>
      <c r="BB1012">
        <f t="shared" si="1524"/>
        <v>32.16017294670057</v>
      </c>
      <c r="BC1012">
        <f t="shared" si="1525"/>
        <v>32.16017294670057</v>
      </c>
      <c r="BD1012">
        <f t="shared" si="1526"/>
        <v>32.16017294670057</v>
      </c>
      <c r="BE1012">
        <f t="shared" si="1527"/>
        <v>32.16017294670057</v>
      </c>
      <c r="BF1012">
        <f t="shared" si="1528"/>
        <v>32.16017294670057</v>
      </c>
      <c r="BG1012">
        <f t="shared" si="1529"/>
        <v>32.16017294670057</v>
      </c>
      <c r="BH1012">
        <f t="shared" si="1530"/>
        <v>32.16017294670057</v>
      </c>
    </row>
    <row r="1013" spans="1:60" x14ac:dyDescent="0.25">
      <c r="A1013">
        <v>13</v>
      </c>
      <c r="B1013">
        <f t="shared" si="1472"/>
        <v>33.446263465341985</v>
      </c>
      <c r="C1013">
        <f t="shared" si="1473"/>
        <v>33.446263465341985</v>
      </c>
      <c r="D1013">
        <f t="shared" si="1474"/>
        <v>33.446263465341985</v>
      </c>
      <c r="E1013">
        <f t="shared" si="1475"/>
        <v>33.446263465341985</v>
      </c>
      <c r="F1013">
        <f t="shared" si="1476"/>
        <v>33.446263465341985</v>
      </c>
      <c r="G1013">
        <f t="shared" si="1477"/>
        <v>33.446263465341985</v>
      </c>
      <c r="H1013">
        <f t="shared" si="1478"/>
        <v>33.446263465341985</v>
      </c>
      <c r="I1013">
        <f t="shared" si="1479"/>
        <v>33.446263465341985</v>
      </c>
      <c r="J1013">
        <f t="shared" si="1480"/>
        <v>33.446263465341985</v>
      </c>
      <c r="K1013">
        <f t="shared" si="1481"/>
        <v>33.446263465341985</v>
      </c>
      <c r="L1013">
        <f t="shared" si="1482"/>
        <v>33.446263465341985</v>
      </c>
      <c r="M1013">
        <f t="shared" si="1483"/>
        <v>33.446263465341985</v>
      </c>
      <c r="N1013">
        <f t="shared" si="1484"/>
        <v>33.446263465341985</v>
      </c>
      <c r="O1013">
        <f t="shared" si="1485"/>
        <v>33.446263465341985</v>
      </c>
      <c r="P1013">
        <f t="shared" si="1486"/>
        <v>33.446263465341985</v>
      </c>
      <c r="Q1013">
        <f t="shared" si="1487"/>
        <v>33.446263465341985</v>
      </c>
      <c r="R1013">
        <f t="shared" si="1488"/>
        <v>33.446263465341985</v>
      </c>
      <c r="S1013">
        <f t="shared" si="1489"/>
        <v>33.446263465341985</v>
      </c>
      <c r="T1013">
        <f t="shared" si="1490"/>
        <v>33.446263465341985</v>
      </c>
      <c r="U1013">
        <f t="shared" si="1491"/>
        <v>33.446263465341985</v>
      </c>
      <c r="V1013">
        <f t="shared" si="1492"/>
        <v>33.446263465341985</v>
      </c>
      <c r="W1013">
        <f t="shared" si="1493"/>
        <v>33.446263465341985</v>
      </c>
      <c r="X1013">
        <f t="shared" si="1494"/>
        <v>33.446263465341985</v>
      </c>
      <c r="Y1013">
        <f t="shared" si="1495"/>
        <v>33.446263465341985</v>
      </c>
      <c r="Z1013">
        <f t="shared" si="1496"/>
        <v>33.446263465341985</v>
      </c>
      <c r="AA1013">
        <f t="shared" si="1497"/>
        <v>33.446263465341985</v>
      </c>
      <c r="AB1013">
        <f t="shared" si="1498"/>
        <v>33.446263465341985</v>
      </c>
      <c r="AC1013">
        <f t="shared" si="1499"/>
        <v>33.446263465341985</v>
      </c>
      <c r="AD1013">
        <f t="shared" si="1500"/>
        <v>33.446263465341985</v>
      </c>
      <c r="AE1013">
        <f t="shared" si="1501"/>
        <v>33.446263465341985</v>
      </c>
      <c r="AF1013">
        <f t="shared" si="1502"/>
        <v>33.446263465341985</v>
      </c>
      <c r="AG1013">
        <f t="shared" si="1503"/>
        <v>33.446263465341985</v>
      </c>
      <c r="AH1013">
        <f t="shared" si="1504"/>
        <v>33.446263465341985</v>
      </c>
      <c r="AI1013">
        <f t="shared" si="1505"/>
        <v>33.446263465341985</v>
      </c>
      <c r="AJ1013">
        <f t="shared" si="1506"/>
        <v>33.446263465341985</v>
      </c>
      <c r="AK1013">
        <f t="shared" si="1507"/>
        <v>33.446263465341985</v>
      </c>
      <c r="AL1013">
        <f t="shared" si="1508"/>
        <v>33.446263465341985</v>
      </c>
      <c r="AM1013">
        <f t="shared" si="1509"/>
        <v>33.446263465341985</v>
      </c>
      <c r="AN1013">
        <f t="shared" si="1510"/>
        <v>33.446263465341985</v>
      </c>
      <c r="AO1013">
        <f t="shared" si="1511"/>
        <v>33.446263465341985</v>
      </c>
      <c r="AP1013">
        <f t="shared" si="1512"/>
        <v>33.446263465341985</v>
      </c>
      <c r="AQ1013">
        <f t="shared" si="1513"/>
        <v>33.446263465341985</v>
      </c>
      <c r="AR1013">
        <f t="shared" si="1514"/>
        <v>33.446263465341985</v>
      </c>
      <c r="AS1013">
        <f t="shared" si="1515"/>
        <v>33.446263465341985</v>
      </c>
      <c r="AT1013">
        <f t="shared" si="1516"/>
        <v>33.446263465341985</v>
      </c>
      <c r="AU1013">
        <f t="shared" si="1517"/>
        <v>33.446263465341985</v>
      </c>
      <c r="AV1013">
        <f t="shared" si="1518"/>
        <v>33.446263465341985</v>
      </c>
      <c r="AW1013">
        <f t="shared" si="1519"/>
        <v>33.446263465341985</v>
      </c>
      <c r="AX1013">
        <f t="shared" si="1520"/>
        <v>33.446263465341985</v>
      </c>
      <c r="AY1013">
        <f t="shared" si="1521"/>
        <v>33.446263465341985</v>
      </c>
      <c r="AZ1013">
        <f t="shared" si="1522"/>
        <v>33.446263465341985</v>
      </c>
      <c r="BA1013">
        <f t="shared" si="1523"/>
        <v>33.446263465341985</v>
      </c>
      <c r="BB1013">
        <f t="shared" si="1524"/>
        <v>33.446263465341985</v>
      </c>
      <c r="BC1013">
        <f t="shared" si="1525"/>
        <v>33.446263465341985</v>
      </c>
      <c r="BD1013">
        <f t="shared" si="1526"/>
        <v>33.446263465341985</v>
      </c>
      <c r="BE1013">
        <f t="shared" si="1527"/>
        <v>33.446263465341985</v>
      </c>
      <c r="BF1013">
        <f t="shared" si="1528"/>
        <v>33.446263465341985</v>
      </c>
      <c r="BG1013">
        <f t="shared" si="1529"/>
        <v>33.446263465341985</v>
      </c>
      <c r="BH1013">
        <f t="shared" si="1530"/>
        <v>33.446263465341985</v>
      </c>
    </row>
    <row r="1014" spans="1:60" x14ac:dyDescent="0.25">
      <c r="A1014">
        <v>14</v>
      </c>
      <c r="B1014">
        <f t="shared" si="1472"/>
        <v>34.696099564442981</v>
      </c>
      <c r="C1014">
        <f t="shared" si="1473"/>
        <v>34.696099564442981</v>
      </c>
      <c r="D1014">
        <f t="shared" si="1474"/>
        <v>34.696099564442981</v>
      </c>
      <c r="E1014">
        <f t="shared" si="1475"/>
        <v>34.696099564442981</v>
      </c>
      <c r="F1014">
        <f t="shared" si="1476"/>
        <v>34.696099564442981</v>
      </c>
      <c r="G1014">
        <f t="shared" si="1477"/>
        <v>34.696099564442981</v>
      </c>
      <c r="H1014">
        <f t="shared" si="1478"/>
        <v>34.696099564442981</v>
      </c>
      <c r="I1014">
        <f t="shared" si="1479"/>
        <v>34.696099564442981</v>
      </c>
      <c r="J1014">
        <f t="shared" si="1480"/>
        <v>34.696099564442981</v>
      </c>
      <c r="K1014">
        <f t="shared" si="1481"/>
        <v>34.696099564442981</v>
      </c>
      <c r="L1014">
        <f t="shared" si="1482"/>
        <v>34.696099564442981</v>
      </c>
      <c r="M1014">
        <f t="shared" si="1483"/>
        <v>34.696099564442981</v>
      </c>
      <c r="N1014">
        <f t="shared" si="1484"/>
        <v>34.696099564442981</v>
      </c>
      <c r="O1014">
        <f t="shared" si="1485"/>
        <v>34.696099564442981</v>
      </c>
      <c r="P1014">
        <f t="shared" si="1486"/>
        <v>34.696099564442981</v>
      </c>
      <c r="Q1014">
        <f t="shared" si="1487"/>
        <v>34.696099564442981</v>
      </c>
      <c r="R1014">
        <f t="shared" si="1488"/>
        <v>34.696099564442981</v>
      </c>
      <c r="S1014">
        <f t="shared" si="1489"/>
        <v>34.696099564442981</v>
      </c>
      <c r="T1014">
        <f t="shared" si="1490"/>
        <v>34.696099564442981</v>
      </c>
      <c r="U1014">
        <f t="shared" si="1491"/>
        <v>34.696099564442981</v>
      </c>
      <c r="V1014">
        <f t="shared" si="1492"/>
        <v>34.696099564442981</v>
      </c>
      <c r="W1014">
        <f t="shared" si="1493"/>
        <v>34.696099564442981</v>
      </c>
      <c r="X1014">
        <f t="shared" si="1494"/>
        <v>34.696099564442981</v>
      </c>
      <c r="Y1014">
        <f t="shared" si="1495"/>
        <v>34.696099564442981</v>
      </c>
      <c r="Z1014">
        <f t="shared" si="1496"/>
        <v>34.696099564442981</v>
      </c>
      <c r="AA1014">
        <f t="shared" si="1497"/>
        <v>34.696099564442981</v>
      </c>
      <c r="AB1014">
        <f t="shared" si="1498"/>
        <v>34.696099564442981</v>
      </c>
      <c r="AC1014">
        <f t="shared" si="1499"/>
        <v>34.696099564442981</v>
      </c>
      <c r="AD1014">
        <f t="shared" si="1500"/>
        <v>34.696099564442981</v>
      </c>
      <c r="AE1014">
        <f t="shared" si="1501"/>
        <v>34.696099564442981</v>
      </c>
      <c r="AF1014">
        <f t="shared" si="1502"/>
        <v>34.696099564442981</v>
      </c>
      <c r="AG1014">
        <f t="shared" si="1503"/>
        <v>34.696099564442981</v>
      </c>
      <c r="AH1014">
        <f t="shared" si="1504"/>
        <v>34.696099564442981</v>
      </c>
      <c r="AI1014">
        <f t="shared" si="1505"/>
        <v>34.696099564442981</v>
      </c>
      <c r="AJ1014">
        <f t="shared" si="1506"/>
        <v>34.696099564442981</v>
      </c>
      <c r="AK1014">
        <f t="shared" si="1507"/>
        <v>34.696099564442981</v>
      </c>
      <c r="AL1014">
        <f t="shared" si="1508"/>
        <v>34.696099564442981</v>
      </c>
      <c r="AM1014">
        <f t="shared" si="1509"/>
        <v>34.696099564442981</v>
      </c>
      <c r="AN1014">
        <f t="shared" si="1510"/>
        <v>34.696099564442981</v>
      </c>
      <c r="AO1014">
        <f t="shared" si="1511"/>
        <v>34.696099564442981</v>
      </c>
      <c r="AP1014">
        <f t="shared" si="1512"/>
        <v>34.696099564442981</v>
      </c>
      <c r="AQ1014">
        <f t="shared" si="1513"/>
        <v>34.696099564442981</v>
      </c>
      <c r="AR1014">
        <f t="shared" si="1514"/>
        <v>34.696099564442981</v>
      </c>
      <c r="AS1014">
        <f t="shared" si="1515"/>
        <v>34.696099564442981</v>
      </c>
      <c r="AT1014">
        <f t="shared" si="1516"/>
        <v>34.696099564442981</v>
      </c>
      <c r="AU1014">
        <f t="shared" si="1517"/>
        <v>34.696099564442981</v>
      </c>
      <c r="AV1014">
        <f t="shared" si="1518"/>
        <v>34.696099564442981</v>
      </c>
      <c r="AW1014">
        <f t="shared" si="1519"/>
        <v>34.696099564442981</v>
      </c>
      <c r="AX1014">
        <f t="shared" si="1520"/>
        <v>34.696099564442981</v>
      </c>
      <c r="AY1014">
        <f t="shared" si="1521"/>
        <v>34.696099564442981</v>
      </c>
      <c r="AZ1014">
        <f t="shared" si="1522"/>
        <v>34.696099564442981</v>
      </c>
      <c r="BA1014">
        <f t="shared" si="1523"/>
        <v>34.696099564442981</v>
      </c>
      <c r="BB1014">
        <f t="shared" si="1524"/>
        <v>34.696099564442981</v>
      </c>
      <c r="BC1014">
        <f t="shared" si="1525"/>
        <v>34.696099564442981</v>
      </c>
      <c r="BD1014">
        <f t="shared" si="1526"/>
        <v>34.696099564442981</v>
      </c>
      <c r="BE1014">
        <f t="shared" si="1527"/>
        <v>34.696099564442981</v>
      </c>
      <c r="BF1014">
        <f t="shared" si="1528"/>
        <v>34.696099564442981</v>
      </c>
      <c r="BG1014">
        <f t="shared" si="1529"/>
        <v>34.696099564442981</v>
      </c>
      <c r="BH1014">
        <f t="shared" si="1530"/>
        <v>34.696099564442981</v>
      </c>
    </row>
    <row r="1015" spans="1:60" x14ac:dyDescent="0.25">
      <c r="A1015">
        <v>15</v>
      </c>
      <c r="B1015">
        <f t="shared" si="1472"/>
        <v>35.915110513306011</v>
      </c>
      <c r="C1015">
        <f t="shared" si="1473"/>
        <v>35.915110513306011</v>
      </c>
      <c r="D1015">
        <f t="shared" si="1474"/>
        <v>35.915110513306011</v>
      </c>
      <c r="E1015">
        <f t="shared" si="1475"/>
        <v>35.915110513306011</v>
      </c>
      <c r="F1015">
        <f t="shared" si="1476"/>
        <v>35.915110513306011</v>
      </c>
      <c r="G1015">
        <f t="shared" si="1477"/>
        <v>35.915110513306011</v>
      </c>
      <c r="H1015">
        <f t="shared" si="1478"/>
        <v>35.915110513306011</v>
      </c>
      <c r="I1015">
        <f t="shared" si="1479"/>
        <v>35.915110513306011</v>
      </c>
      <c r="J1015">
        <f t="shared" si="1480"/>
        <v>35.915110513306011</v>
      </c>
      <c r="K1015">
        <f t="shared" si="1481"/>
        <v>35.915110513306011</v>
      </c>
      <c r="L1015">
        <f t="shared" si="1482"/>
        <v>35.915110513306011</v>
      </c>
      <c r="M1015">
        <f t="shared" si="1483"/>
        <v>35.915110513306011</v>
      </c>
      <c r="N1015">
        <f t="shared" si="1484"/>
        <v>35.915110513306011</v>
      </c>
      <c r="O1015">
        <f t="shared" si="1485"/>
        <v>35.915110513306011</v>
      </c>
      <c r="P1015">
        <f t="shared" si="1486"/>
        <v>35.915110513306011</v>
      </c>
      <c r="Q1015">
        <f t="shared" si="1487"/>
        <v>35.915110513306011</v>
      </c>
      <c r="R1015">
        <f t="shared" si="1488"/>
        <v>35.915110513306011</v>
      </c>
      <c r="S1015">
        <f t="shared" si="1489"/>
        <v>35.915110513306011</v>
      </c>
      <c r="T1015">
        <f t="shared" si="1490"/>
        <v>35.915110513306011</v>
      </c>
      <c r="U1015">
        <f t="shared" si="1491"/>
        <v>35.915110513306011</v>
      </c>
      <c r="V1015">
        <f t="shared" si="1492"/>
        <v>35.915110513306011</v>
      </c>
      <c r="W1015">
        <f t="shared" si="1493"/>
        <v>35.915110513306011</v>
      </c>
      <c r="X1015">
        <f t="shared" si="1494"/>
        <v>35.915110513306011</v>
      </c>
      <c r="Y1015">
        <f t="shared" si="1495"/>
        <v>35.915110513306011</v>
      </c>
      <c r="Z1015">
        <f t="shared" si="1496"/>
        <v>35.915110513306011</v>
      </c>
      <c r="AA1015">
        <f t="shared" si="1497"/>
        <v>35.915110513306011</v>
      </c>
      <c r="AB1015">
        <f t="shared" si="1498"/>
        <v>35.915110513306011</v>
      </c>
      <c r="AC1015">
        <f t="shared" si="1499"/>
        <v>35.915110513306011</v>
      </c>
      <c r="AD1015">
        <f t="shared" si="1500"/>
        <v>35.915110513306011</v>
      </c>
      <c r="AE1015">
        <f t="shared" si="1501"/>
        <v>35.915110513306011</v>
      </c>
      <c r="AF1015">
        <f t="shared" si="1502"/>
        <v>35.915110513306011</v>
      </c>
      <c r="AG1015">
        <f t="shared" si="1503"/>
        <v>35.915110513306011</v>
      </c>
      <c r="AH1015">
        <f t="shared" si="1504"/>
        <v>35.915110513306011</v>
      </c>
      <c r="AI1015">
        <f t="shared" si="1505"/>
        <v>35.915110513306011</v>
      </c>
      <c r="AJ1015">
        <f t="shared" si="1506"/>
        <v>35.915110513306011</v>
      </c>
      <c r="AK1015">
        <f t="shared" si="1507"/>
        <v>35.915110513306011</v>
      </c>
      <c r="AL1015">
        <f t="shared" si="1508"/>
        <v>35.915110513306011</v>
      </c>
      <c r="AM1015">
        <f t="shared" si="1509"/>
        <v>35.915110513306011</v>
      </c>
      <c r="AN1015">
        <f t="shared" si="1510"/>
        <v>35.915110513306011</v>
      </c>
      <c r="AO1015">
        <f t="shared" si="1511"/>
        <v>35.915110513306011</v>
      </c>
      <c r="AP1015">
        <f t="shared" si="1512"/>
        <v>35.915110513306011</v>
      </c>
      <c r="AQ1015">
        <f t="shared" si="1513"/>
        <v>35.915110513306011</v>
      </c>
      <c r="AR1015">
        <f t="shared" si="1514"/>
        <v>35.915110513306011</v>
      </c>
      <c r="AS1015">
        <f t="shared" si="1515"/>
        <v>35.915110513306011</v>
      </c>
      <c r="AT1015">
        <f t="shared" si="1516"/>
        <v>35.915110513306011</v>
      </c>
      <c r="AU1015">
        <f t="shared" si="1517"/>
        <v>35.915110513306011</v>
      </c>
      <c r="AV1015">
        <f t="shared" si="1518"/>
        <v>35.915110513306011</v>
      </c>
      <c r="AW1015">
        <f t="shared" si="1519"/>
        <v>35.915110513306011</v>
      </c>
      <c r="AX1015">
        <f t="shared" si="1520"/>
        <v>35.915110513306011</v>
      </c>
      <c r="AY1015">
        <f t="shared" si="1521"/>
        <v>35.915110513306011</v>
      </c>
      <c r="AZ1015">
        <f t="shared" si="1522"/>
        <v>35.915110513306011</v>
      </c>
      <c r="BA1015">
        <f t="shared" si="1523"/>
        <v>35.915110513306011</v>
      </c>
      <c r="BB1015">
        <f t="shared" si="1524"/>
        <v>35.915110513306011</v>
      </c>
      <c r="BC1015">
        <f t="shared" si="1525"/>
        <v>35.915110513306011</v>
      </c>
      <c r="BD1015">
        <f t="shared" si="1526"/>
        <v>35.915110513306011</v>
      </c>
      <c r="BE1015">
        <f t="shared" si="1527"/>
        <v>35.915110513306011</v>
      </c>
      <c r="BF1015">
        <f t="shared" si="1528"/>
        <v>35.915110513306011</v>
      </c>
      <c r="BG1015">
        <f t="shared" si="1529"/>
        <v>35.915110513306011</v>
      </c>
      <c r="BH1015">
        <f t="shared" si="1530"/>
        <v>35.915110513306011</v>
      </c>
    </row>
    <row r="1017" spans="1:60" x14ac:dyDescent="0.25">
      <c r="A1017">
        <v>1</v>
      </c>
      <c r="B1017">
        <f t="shared" ref="B1017:AG1017" si="1531">MIN(B$996*B1001,10)*MIN(1,MAX(0,$B$998-$A1017))</f>
        <v>3.4243427324151434</v>
      </c>
      <c r="C1017">
        <f t="shared" si="1531"/>
        <v>3.4243420901815447</v>
      </c>
      <c r="D1017">
        <f t="shared" si="1531"/>
        <v>3.4243427232581283</v>
      </c>
      <c r="E1017">
        <f t="shared" si="1531"/>
        <v>3.4243417353338508</v>
      </c>
      <c r="F1017">
        <f t="shared" si="1531"/>
        <v>3.4253580977413307</v>
      </c>
      <c r="G1017">
        <f t="shared" si="1531"/>
        <v>3.4253579791254234</v>
      </c>
      <c r="H1017">
        <f t="shared" si="1531"/>
        <v>3.4254069926437696</v>
      </c>
      <c r="I1017">
        <f t="shared" si="1531"/>
        <v>3.4253883038585613</v>
      </c>
      <c r="J1017">
        <f t="shared" si="1531"/>
        <v>3.4235798036703464</v>
      </c>
      <c r="K1017">
        <f t="shared" si="1531"/>
        <v>3.4243427587783608</v>
      </c>
      <c r="L1017">
        <f t="shared" si="1531"/>
        <v>3.4243419789501135</v>
      </c>
      <c r="M1017">
        <f t="shared" si="1531"/>
        <v>3.4243427277605814</v>
      </c>
      <c r="N1017">
        <f t="shared" si="1531"/>
        <v>3.3840001345348916</v>
      </c>
      <c r="O1017">
        <f t="shared" si="1531"/>
        <v>3.4243427277605814</v>
      </c>
      <c r="P1017">
        <f t="shared" si="1531"/>
        <v>3.4625643384928808</v>
      </c>
      <c r="Q1017">
        <f t="shared" si="1531"/>
        <v>3.4243427277605814</v>
      </c>
      <c r="R1017">
        <f t="shared" si="1531"/>
        <v>3.5661287358456697</v>
      </c>
      <c r="S1017">
        <f t="shared" si="1531"/>
        <v>3.700185432003622</v>
      </c>
      <c r="T1017">
        <f t="shared" si="1531"/>
        <v>3.4243427277605814</v>
      </c>
      <c r="U1017">
        <f t="shared" si="1531"/>
        <v>3.4245839933530449</v>
      </c>
      <c r="V1017">
        <f t="shared" si="1531"/>
        <v>3.4245839933530449</v>
      </c>
      <c r="W1017">
        <f t="shared" si="1531"/>
        <v>3.4243427277605814</v>
      </c>
      <c r="X1017">
        <f t="shared" si="1531"/>
        <v>3.4243427277605814</v>
      </c>
      <c r="Y1017">
        <f t="shared" si="1531"/>
        <v>3.4243427277605814</v>
      </c>
      <c r="Z1017">
        <f t="shared" si="1531"/>
        <v>3.3932963813002708</v>
      </c>
      <c r="AA1017">
        <f t="shared" si="1531"/>
        <v>3.4230585622070304</v>
      </c>
      <c r="AB1017">
        <f t="shared" si="1531"/>
        <v>3.4137577315647647</v>
      </c>
      <c r="AC1017">
        <f t="shared" si="1531"/>
        <v>3.4243427277605814</v>
      </c>
      <c r="AD1017">
        <f t="shared" si="1531"/>
        <v>3.4243470389208981</v>
      </c>
      <c r="AE1017">
        <f t="shared" si="1531"/>
        <v>3.4243427277605814</v>
      </c>
      <c r="AF1017">
        <f t="shared" si="1531"/>
        <v>3.4243427277605814</v>
      </c>
      <c r="AG1017">
        <f t="shared" si="1531"/>
        <v>3.4243427277605814</v>
      </c>
      <c r="AH1017">
        <f t="shared" ref="AH1017:BH1017" si="1532">MIN(AH$996*AH1001,10)*MIN(1,MAX(0,$B$998-$A1017))</f>
        <v>3.4243427277605814</v>
      </c>
      <c r="AI1017">
        <f t="shared" si="1532"/>
        <v>3.4243465889495179</v>
      </c>
      <c r="AJ1017">
        <f t="shared" si="1532"/>
        <v>3.4243427277605814</v>
      </c>
      <c r="AK1017">
        <f t="shared" si="1532"/>
        <v>3.4243466391036281</v>
      </c>
      <c r="AL1017">
        <f t="shared" si="1532"/>
        <v>3.4243448372764234</v>
      </c>
      <c r="AM1017">
        <f t="shared" si="1532"/>
        <v>3.4115046777662883</v>
      </c>
      <c r="AN1017">
        <f t="shared" si="1532"/>
        <v>3.4243442940495541</v>
      </c>
      <c r="AO1017">
        <f t="shared" si="1532"/>
        <v>3.414732817029452</v>
      </c>
      <c r="AP1017">
        <f t="shared" si="1532"/>
        <v>3.424338375161899</v>
      </c>
      <c r="AQ1017">
        <f t="shared" si="1532"/>
        <v>3.4243427277605814</v>
      </c>
      <c r="AR1017">
        <f t="shared" si="1532"/>
        <v>3.4154195511456624</v>
      </c>
      <c r="AS1017">
        <f t="shared" si="1532"/>
        <v>3.4240836955949132</v>
      </c>
      <c r="AT1017">
        <f t="shared" si="1532"/>
        <v>3.4243427277605814</v>
      </c>
      <c r="AU1017">
        <f t="shared" si="1532"/>
        <v>3.4243427277605814</v>
      </c>
      <c r="AV1017">
        <f t="shared" si="1532"/>
        <v>3.4243427277605814</v>
      </c>
      <c r="AW1017">
        <f t="shared" si="1532"/>
        <v>3.4243427277605814</v>
      </c>
      <c r="AX1017">
        <f t="shared" si="1532"/>
        <v>3.4243427277605814</v>
      </c>
      <c r="AY1017">
        <f t="shared" si="1532"/>
        <v>3.4243427277605814</v>
      </c>
      <c r="AZ1017">
        <f t="shared" si="1532"/>
        <v>3.4243427277605814</v>
      </c>
      <c r="BA1017">
        <f t="shared" si="1532"/>
        <v>3.4243427277605814</v>
      </c>
      <c r="BB1017">
        <f t="shared" si="1532"/>
        <v>3.4243427277605814</v>
      </c>
      <c r="BC1017">
        <f t="shared" si="1532"/>
        <v>3.2143236713798742</v>
      </c>
      <c r="BD1017">
        <f t="shared" si="1532"/>
        <v>3.1863248512789002</v>
      </c>
      <c r="BE1017">
        <f t="shared" si="1532"/>
        <v>3.4243427277605814</v>
      </c>
      <c r="BF1017">
        <f t="shared" si="1532"/>
        <v>3.4243427277605814</v>
      </c>
      <c r="BG1017">
        <f t="shared" si="1532"/>
        <v>3.4243427277605814</v>
      </c>
      <c r="BH1017">
        <f t="shared" si="1532"/>
        <v>3.4243427277605814</v>
      </c>
    </row>
    <row r="1018" spans="1:60" x14ac:dyDescent="0.25">
      <c r="A1018">
        <v>2</v>
      </c>
      <c r="B1018">
        <f t="shared" ref="B1018:AG1018" si="1533">MIN(B$996*B1002,10)*MIN(1,MAX(0,$B$998-$A1018))</f>
        <v>4.9146572226134184</v>
      </c>
      <c r="C1018">
        <f t="shared" si="1533"/>
        <v>4.9146563008721555</v>
      </c>
      <c r="D1018">
        <f t="shared" si="1533"/>
        <v>4.9146572094711622</v>
      </c>
      <c r="E1018">
        <f t="shared" si="1533"/>
        <v>4.9146557915905449</v>
      </c>
      <c r="F1018">
        <f t="shared" si="1533"/>
        <v>4.9161144869481772</v>
      </c>
      <c r="G1018">
        <f t="shared" si="1533"/>
        <v>4.9161143167092227</v>
      </c>
      <c r="H1018">
        <f t="shared" si="1533"/>
        <v>4.9161846614909139</v>
      </c>
      <c r="I1018">
        <f t="shared" si="1533"/>
        <v>4.9161578391251686</v>
      </c>
      <c r="J1018">
        <f t="shared" si="1533"/>
        <v>4.9135622582482972</v>
      </c>
      <c r="K1018">
        <f t="shared" si="1533"/>
        <v>4.9146572604502206</v>
      </c>
      <c r="L1018">
        <f t="shared" si="1533"/>
        <v>4.9146561412314895</v>
      </c>
      <c r="M1018">
        <f t="shared" si="1533"/>
        <v>4.9146572159331363</v>
      </c>
      <c r="N1018">
        <f t="shared" si="1533"/>
        <v>4.8567570486108798</v>
      </c>
      <c r="O1018">
        <f t="shared" si="1533"/>
        <v>4.9146572159331363</v>
      </c>
      <c r="P1018">
        <f t="shared" si="1533"/>
        <v>4.9695133240753631</v>
      </c>
      <c r="Q1018">
        <f t="shared" si="1533"/>
        <v>4.9146572159331363</v>
      </c>
      <c r="R1018">
        <f t="shared" si="1533"/>
        <v>5.1181501730208279</v>
      </c>
      <c r="S1018">
        <f t="shared" si="1533"/>
        <v>5.3105499301408461</v>
      </c>
      <c r="T1018">
        <f t="shared" si="1533"/>
        <v>4.9146572159331363</v>
      </c>
      <c r="U1018">
        <f t="shared" si="1533"/>
        <v>4.9150034831672373</v>
      </c>
      <c r="V1018">
        <f t="shared" si="1533"/>
        <v>4.9150034831672373</v>
      </c>
      <c r="W1018">
        <f t="shared" si="1533"/>
        <v>4.9146572159331363</v>
      </c>
      <c r="X1018">
        <f t="shared" si="1533"/>
        <v>4.9146572159331363</v>
      </c>
      <c r="Y1018">
        <f t="shared" si="1533"/>
        <v>4.9146572159331363</v>
      </c>
      <c r="Z1018">
        <f t="shared" si="1533"/>
        <v>4.870099132005798</v>
      </c>
      <c r="AA1018">
        <f t="shared" si="1533"/>
        <v>4.9128141663303477</v>
      </c>
      <c r="AB1018">
        <f t="shared" si="1533"/>
        <v>4.8994655041010624</v>
      </c>
      <c r="AC1018">
        <f t="shared" si="1533"/>
        <v>4.9146572159331363</v>
      </c>
      <c r="AD1018">
        <f t="shared" si="1533"/>
        <v>4.9146634033614527</v>
      </c>
      <c r="AE1018">
        <f t="shared" si="1533"/>
        <v>4.9146572159331363</v>
      </c>
      <c r="AF1018">
        <f t="shared" si="1533"/>
        <v>4.9146572159331363</v>
      </c>
      <c r="AG1018">
        <f t="shared" si="1533"/>
        <v>4.9146572159331363</v>
      </c>
      <c r="AH1018">
        <f t="shared" ref="AH1018:BH1018" si="1534">MIN(AH$996*AH1002,10)*MIN(1,MAX(0,$B$998-$A1018))</f>
        <v>4.9146572159331363</v>
      </c>
      <c r="AI1018">
        <f t="shared" si="1534"/>
        <v>4.9146627575572017</v>
      </c>
      <c r="AJ1018">
        <f t="shared" si="1534"/>
        <v>4.9146572159331363</v>
      </c>
      <c r="AK1018">
        <f t="shared" si="1534"/>
        <v>4.9146628295389743</v>
      </c>
      <c r="AL1018">
        <f t="shared" si="1534"/>
        <v>4.9146602435352422</v>
      </c>
      <c r="AM1018">
        <f t="shared" si="1534"/>
        <v>4.89623189462068</v>
      </c>
      <c r="AN1018">
        <f t="shared" si="1534"/>
        <v>4.9146594638896097</v>
      </c>
      <c r="AO1018">
        <f t="shared" si="1534"/>
        <v>4.9008649583018142</v>
      </c>
      <c r="AP1018">
        <f t="shared" si="1534"/>
        <v>4.9146509690319862</v>
      </c>
      <c r="AQ1018">
        <f t="shared" si="1534"/>
        <v>4.9146572159331363</v>
      </c>
      <c r="AR1018">
        <f t="shared" si="1534"/>
        <v>4.9018505672340922</v>
      </c>
      <c r="AS1018">
        <f t="shared" si="1534"/>
        <v>4.9142854499028727</v>
      </c>
      <c r="AT1018">
        <f t="shared" si="1534"/>
        <v>4.9146572159331363</v>
      </c>
      <c r="AU1018">
        <f t="shared" si="1534"/>
        <v>4.9146572159331363</v>
      </c>
      <c r="AV1018">
        <f t="shared" si="1534"/>
        <v>4.9146572159331363</v>
      </c>
      <c r="AW1018">
        <f t="shared" si="1534"/>
        <v>4.9146572159331363</v>
      </c>
      <c r="AX1018">
        <f t="shared" si="1534"/>
        <v>4.9146572159331363</v>
      </c>
      <c r="AY1018">
        <f t="shared" si="1534"/>
        <v>4.9146572159331363</v>
      </c>
      <c r="AZ1018">
        <f t="shared" si="1534"/>
        <v>4.9146572159331363</v>
      </c>
      <c r="BA1018">
        <f t="shared" si="1534"/>
        <v>4.9146572159331363</v>
      </c>
      <c r="BB1018">
        <f t="shared" si="1534"/>
        <v>4.9146572159331363</v>
      </c>
      <c r="BC1018">
        <f t="shared" si="1534"/>
        <v>4.6132353802747881</v>
      </c>
      <c r="BD1018">
        <f t="shared" si="1534"/>
        <v>4.5730511422511437</v>
      </c>
      <c r="BE1018">
        <f t="shared" si="1534"/>
        <v>4.9146572159331363</v>
      </c>
      <c r="BF1018">
        <f t="shared" si="1534"/>
        <v>4.9146572159331363</v>
      </c>
      <c r="BG1018">
        <f t="shared" si="1534"/>
        <v>4.9146572159331363</v>
      </c>
      <c r="BH1018">
        <f t="shared" si="1534"/>
        <v>4.9146572159331363</v>
      </c>
    </row>
    <row r="1019" spans="1:60" x14ac:dyDescent="0.25">
      <c r="A1019">
        <v>3</v>
      </c>
      <c r="B1019">
        <f t="shared" ref="B1019:AG1019" si="1535">MIN(B$996*B1003,10)*MIN(1,MAX(0,$B$998-$A1019))</f>
        <v>6.0072172049033066</v>
      </c>
      <c r="C1019">
        <f t="shared" si="1535"/>
        <v>6.0072160782530188</v>
      </c>
      <c r="D1019">
        <f t="shared" si="1535"/>
        <v>6.0072171888394417</v>
      </c>
      <c r="E1019">
        <f t="shared" si="1535"/>
        <v>6.0072154557548236</v>
      </c>
      <c r="F1019">
        <f t="shared" si="1535"/>
        <v>6.0089984284937481</v>
      </c>
      <c r="G1019">
        <f t="shared" si="1535"/>
        <v>6.0089982204095769</v>
      </c>
      <c r="H1019">
        <f t="shared" si="1535"/>
        <v>6.0090842032897065</v>
      </c>
      <c r="I1019">
        <f t="shared" si="1535"/>
        <v>6.0090514181391494</v>
      </c>
      <c r="J1019">
        <f t="shared" si="1535"/>
        <v>6.0058788229012725</v>
      </c>
      <c r="K1019">
        <f t="shared" si="1535"/>
        <v>6.0072172511514736</v>
      </c>
      <c r="L1019">
        <f t="shared" si="1535"/>
        <v>6.0072158831232034</v>
      </c>
      <c r="M1019">
        <f t="shared" si="1535"/>
        <v>6.0072171967379546</v>
      </c>
      <c r="N1019">
        <f t="shared" si="1535"/>
        <v>5.9364454489740108</v>
      </c>
      <c r="O1019">
        <f t="shared" si="1535"/>
        <v>6.0072171967379546</v>
      </c>
      <c r="P1019">
        <f t="shared" si="1535"/>
        <v>6.0742681713430136</v>
      </c>
      <c r="Q1019">
        <f t="shared" si="1535"/>
        <v>6.0072171967379546</v>
      </c>
      <c r="R1019">
        <f t="shared" si="1535"/>
        <v>6.2559479499773012</v>
      </c>
      <c r="S1019">
        <f t="shared" si="1535"/>
        <v>6.4911194133852801</v>
      </c>
      <c r="T1019">
        <f t="shared" si="1535"/>
        <v>6.0072171967379546</v>
      </c>
      <c r="U1019">
        <f t="shared" si="1535"/>
        <v>6.0076404414103637</v>
      </c>
      <c r="V1019">
        <f t="shared" si="1535"/>
        <v>6.0076404414103637</v>
      </c>
      <c r="W1019">
        <f t="shared" si="1535"/>
        <v>6.0072171967379546</v>
      </c>
      <c r="X1019">
        <f t="shared" si="1535"/>
        <v>6.0072171967379546</v>
      </c>
      <c r="Y1019">
        <f t="shared" si="1535"/>
        <v>6.0072171967379546</v>
      </c>
      <c r="Z1019">
        <f t="shared" si="1535"/>
        <v>5.9527535635156372</v>
      </c>
      <c r="AA1019">
        <f t="shared" si="1535"/>
        <v>6.0049644253274845</v>
      </c>
      <c r="AB1019">
        <f t="shared" si="1535"/>
        <v>5.9886482694342034</v>
      </c>
      <c r="AC1019">
        <f t="shared" si="1535"/>
        <v>6.0072171967379546</v>
      </c>
      <c r="AD1019">
        <f t="shared" si="1535"/>
        <v>6.0072247596714723</v>
      </c>
      <c r="AE1019">
        <f t="shared" si="1535"/>
        <v>6.0072171967379546</v>
      </c>
      <c r="AF1019">
        <f t="shared" si="1535"/>
        <v>6.0072171967379546</v>
      </c>
      <c r="AG1019">
        <f t="shared" si="1535"/>
        <v>6.0072171967379546</v>
      </c>
      <c r="AH1019">
        <f t="shared" ref="AH1019:BH1019" si="1536">MIN(AH$996*AH1003,10)*MIN(1,MAX(0,$B$998-$A1019))</f>
        <v>6.0072171967379546</v>
      </c>
      <c r="AI1019">
        <f t="shared" si="1536"/>
        <v>6.0072239703007728</v>
      </c>
      <c r="AJ1019">
        <f t="shared" si="1536"/>
        <v>6.0072171967379546</v>
      </c>
      <c r="AK1019">
        <f t="shared" si="1536"/>
        <v>6.0072240582845584</v>
      </c>
      <c r="AL1019">
        <f t="shared" si="1536"/>
        <v>6.0072208973955261</v>
      </c>
      <c r="AM1019">
        <f t="shared" si="1536"/>
        <v>5.9846958077212848</v>
      </c>
      <c r="AN1019">
        <f t="shared" si="1536"/>
        <v>6.007219944429643</v>
      </c>
      <c r="AO1019">
        <f t="shared" si="1536"/>
        <v>5.9903588313251825</v>
      </c>
      <c r="AP1019">
        <f t="shared" si="1536"/>
        <v>6.0072095611104093</v>
      </c>
      <c r="AQ1019">
        <f t="shared" si="1536"/>
        <v>6.0072171967379546</v>
      </c>
      <c r="AR1019">
        <f t="shared" si="1536"/>
        <v>5.9915635474767059</v>
      </c>
      <c r="AS1019">
        <f t="shared" si="1536"/>
        <v>6.0067627847226222</v>
      </c>
      <c r="AT1019">
        <f t="shared" si="1536"/>
        <v>6.0072171967379546</v>
      </c>
      <c r="AU1019">
        <f t="shared" si="1536"/>
        <v>6.0072171967379546</v>
      </c>
      <c r="AV1019">
        <f t="shared" si="1536"/>
        <v>6.0072171967379546</v>
      </c>
      <c r="AW1019">
        <f t="shared" si="1536"/>
        <v>6.0072171967379546</v>
      </c>
      <c r="AX1019">
        <f t="shared" si="1536"/>
        <v>6.0072171967379546</v>
      </c>
      <c r="AY1019">
        <f t="shared" si="1536"/>
        <v>6.0072171967379546</v>
      </c>
      <c r="AZ1019">
        <f t="shared" si="1536"/>
        <v>6.0072171967379546</v>
      </c>
      <c r="BA1019">
        <f t="shared" si="1536"/>
        <v>6.0072171967379546</v>
      </c>
      <c r="BB1019">
        <f t="shared" si="1536"/>
        <v>6.0072171967379546</v>
      </c>
      <c r="BC1019">
        <f t="shared" si="1536"/>
        <v>5.638787343935828</v>
      </c>
      <c r="BD1019">
        <f t="shared" si="1536"/>
        <v>5.5896698907570288</v>
      </c>
      <c r="BE1019">
        <f t="shared" si="1536"/>
        <v>6.0072171967379546</v>
      </c>
      <c r="BF1019">
        <f t="shared" si="1536"/>
        <v>6.0072171967379546</v>
      </c>
      <c r="BG1019">
        <f t="shared" si="1536"/>
        <v>6.0072171967379546</v>
      </c>
      <c r="BH1019">
        <f t="shared" si="1536"/>
        <v>6.0072171967379546</v>
      </c>
    </row>
    <row r="1020" spans="1:60" x14ac:dyDescent="0.25">
      <c r="A1020">
        <v>4</v>
      </c>
      <c r="B1020">
        <f t="shared" ref="B1020:AG1020" si="1537">MIN(B$996*B1004,10)*MIN(1,MAX(0,$B$998-$A1020))</f>
        <v>6.9003786280116861</v>
      </c>
      <c r="C1020">
        <f t="shared" si="1537"/>
        <v>6.9003773338494643</v>
      </c>
      <c r="D1020">
        <f t="shared" si="1537"/>
        <v>6.9003786095594233</v>
      </c>
      <c r="E1020">
        <f t="shared" si="1537"/>
        <v>6.9003766187973694</v>
      </c>
      <c r="F1020">
        <f t="shared" si="1537"/>
        <v>6.9024246864071044</v>
      </c>
      <c r="G1020">
        <f t="shared" si="1537"/>
        <v>6.9024244473846883</v>
      </c>
      <c r="H1020">
        <f t="shared" si="1537"/>
        <v>6.902523214319225</v>
      </c>
      <c r="I1020">
        <f t="shared" si="1537"/>
        <v>6.9024855546268071</v>
      </c>
      <c r="J1020">
        <f t="shared" si="1537"/>
        <v>6.8988412535089942</v>
      </c>
      <c r="K1020">
        <f t="shared" si="1537"/>
        <v>6.900378681136095</v>
      </c>
      <c r="L1020">
        <f t="shared" si="1537"/>
        <v>6.9003771097074758</v>
      </c>
      <c r="M1020">
        <f t="shared" si="1537"/>
        <v>6.9003786186322982</v>
      </c>
      <c r="N1020">
        <f t="shared" si="1537"/>
        <v>6.8190844288136345</v>
      </c>
      <c r="O1020">
        <f t="shared" si="1537"/>
        <v>6.9003786186322982</v>
      </c>
      <c r="P1020">
        <f t="shared" si="1537"/>
        <v>6.9773988255551389</v>
      </c>
      <c r="Q1020">
        <f t="shared" si="1537"/>
        <v>6.9003786186322982</v>
      </c>
      <c r="R1020">
        <f t="shared" si="1537"/>
        <v>7.1860910067878487</v>
      </c>
      <c r="S1020">
        <f t="shared" si="1537"/>
        <v>7.4562280910094891</v>
      </c>
      <c r="T1020">
        <f t="shared" si="1537"/>
        <v>6.9003786186322982</v>
      </c>
      <c r="U1020">
        <f t="shared" si="1537"/>
        <v>6.9008647919122534</v>
      </c>
      <c r="V1020">
        <f t="shared" si="1537"/>
        <v>6.9008647919122534</v>
      </c>
      <c r="W1020">
        <f t="shared" si="1537"/>
        <v>6.9003786186322982</v>
      </c>
      <c r="X1020">
        <f t="shared" si="1537"/>
        <v>6.9003786186322982</v>
      </c>
      <c r="Y1020">
        <f t="shared" si="1537"/>
        <v>6.9003786186322982</v>
      </c>
      <c r="Z1020">
        <f t="shared" si="1537"/>
        <v>6.8378172565453088</v>
      </c>
      <c r="AA1020">
        <f t="shared" si="1537"/>
        <v>6.8977909020300228</v>
      </c>
      <c r="AB1020">
        <f t="shared" si="1537"/>
        <v>6.8790488373473258</v>
      </c>
      <c r="AC1020">
        <f t="shared" si="1537"/>
        <v>6.9003786186322982</v>
      </c>
      <c r="AD1020">
        <f t="shared" si="1537"/>
        <v>6.9003873060333074</v>
      </c>
      <c r="AE1020">
        <f t="shared" si="1537"/>
        <v>6.9003786186322982</v>
      </c>
      <c r="AF1020">
        <f t="shared" si="1537"/>
        <v>6.9003786186322982</v>
      </c>
      <c r="AG1020">
        <f t="shared" si="1537"/>
        <v>6.9003786186322982</v>
      </c>
      <c r="AH1020">
        <f t="shared" ref="AH1020:BH1020" si="1538">MIN(AH$996*AH1004,10)*MIN(1,MAX(0,$B$998-$A1020))</f>
        <v>6.9003786186322982</v>
      </c>
      <c r="AI1020">
        <f t="shared" si="1538"/>
        <v>6.9003863992978731</v>
      </c>
      <c r="AJ1020">
        <f t="shared" si="1538"/>
        <v>6.9003786186322982</v>
      </c>
      <c r="AK1020">
        <f t="shared" si="1538"/>
        <v>6.9003865003632097</v>
      </c>
      <c r="AL1020">
        <f t="shared" si="1538"/>
        <v>6.9003828695087925</v>
      </c>
      <c r="AM1020">
        <f t="shared" si="1538"/>
        <v>6.8745087181204747</v>
      </c>
      <c r="AN1020">
        <f t="shared" si="1538"/>
        <v>6.9003817748546146</v>
      </c>
      <c r="AO1020">
        <f t="shared" si="1538"/>
        <v>6.8810137279633619</v>
      </c>
      <c r="AP1020">
        <f t="shared" si="1538"/>
        <v>6.9003698477290119</v>
      </c>
      <c r="AQ1020">
        <f t="shared" si="1538"/>
        <v>6.9003786186322982</v>
      </c>
      <c r="AR1020">
        <f t="shared" si="1538"/>
        <v>6.8823975629906711</v>
      </c>
      <c r="AS1020">
        <f t="shared" si="1538"/>
        <v>6.8998566440054523</v>
      </c>
      <c r="AT1020">
        <f t="shared" si="1538"/>
        <v>6.9003786186322982</v>
      </c>
      <c r="AU1020">
        <f t="shared" si="1538"/>
        <v>6.9003786186322982</v>
      </c>
      <c r="AV1020">
        <f t="shared" si="1538"/>
        <v>6.9003786186322982</v>
      </c>
      <c r="AW1020">
        <f t="shared" si="1538"/>
        <v>6.9003786186322982</v>
      </c>
      <c r="AX1020">
        <f t="shared" si="1538"/>
        <v>6.9003786186322982</v>
      </c>
      <c r="AY1020">
        <f t="shared" si="1538"/>
        <v>6.9003786186322982</v>
      </c>
      <c r="AZ1020">
        <f t="shared" si="1538"/>
        <v>6.9003786186322982</v>
      </c>
      <c r="BA1020">
        <f t="shared" si="1538"/>
        <v>6.9003786186322982</v>
      </c>
      <c r="BB1020">
        <f t="shared" si="1538"/>
        <v>6.9003786186322982</v>
      </c>
      <c r="BC1020">
        <f t="shared" si="1538"/>
        <v>6.4771701020296089</v>
      </c>
      <c r="BD1020">
        <f t="shared" si="1538"/>
        <v>6.4207497974831531</v>
      </c>
      <c r="BE1020">
        <f t="shared" si="1538"/>
        <v>6.9003786186322982</v>
      </c>
      <c r="BF1020">
        <f t="shared" si="1538"/>
        <v>6.9003786186322982</v>
      </c>
      <c r="BG1020">
        <f t="shared" si="1538"/>
        <v>6.9003786186322982</v>
      </c>
      <c r="BH1020">
        <f t="shared" si="1538"/>
        <v>6.9003786186322982</v>
      </c>
    </row>
    <row r="1021" spans="1:60" x14ac:dyDescent="0.25">
      <c r="A1021">
        <v>5</v>
      </c>
      <c r="B1021">
        <f t="shared" ref="B1021:AG1021" si="1539">MIN(B$996*B1005,10)*MIN(1,MAX(0,$B$998-$A1021))</f>
        <v>7.6716660023844607</v>
      </c>
      <c r="C1021">
        <f t="shared" si="1539"/>
        <v>7.671664563567715</v>
      </c>
      <c r="D1021">
        <f t="shared" si="1539"/>
        <v>7.6716659818697028</v>
      </c>
      <c r="E1021">
        <f t="shared" si="1539"/>
        <v>7.6716637685909266</v>
      </c>
      <c r="F1021">
        <f t="shared" si="1539"/>
        <v>7.6739407582315247</v>
      </c>
      <c r="G1021">
        <f t="shared" si="1539"/>
        <v>7.6739404924924628</v>
      </c>
      <c r="H1021">
        <f t="shared" si="1539"/>
        <v>7.6740502990660859</v>
      </c>
      <c r="I1021">
        <f t="shared" si="1539"/>
        <v>7.6740084299749016</v>
      </c>
      <c r="J1021">
        <f t="shared" si="1539"/>
        <v>7.6699567883918611</v>
      </c>
      <c r="K1021">
        <f t="shared" si="1539"/>
        <v>7.6716660614468308</v>
      </c>
      <c r="L1021">
        <f t="shared" si="1539"/>
        <v>7.671664314372336</v>
      </c>
      <c r="M1021">
        <f t="shared" si="1539"/>
        <v>7.6716659919566945</v>
      </c>
      <c r="N1021">
        <f t="shared" si="1539"/>
        <v>7.5812851728967798</v>
      </c>
      <c r="O1021">
        <f t="shared" si="1539"/>
        <v>7.6716659919566945</v>
      </c>
      <c r="P1021">
        <f t="shared" si="1539"/>
        <v>7.7572951051980983</v>
      </c>
      <c r="Q1021">
        <f t="shared" si="1539"/>
        <v>7.6716659919566945</v>
      </c>
      <c r="R1021">
        <f t="shared" si="1539"/>
        <v>7.989313780988903</v>
      </c>
      <c r="S1021">
        <f t="shared" si="1539"/>
        <v>8.2896453420127614</v>
      </c>
      <c r="T1021">
        <f t="shared" si="1539"/>
        <v>7.6716659919566945</v>
      </c>
      <c r="U1021">
        <f t="shared" si="1539"/>
        <v>7.6722065070826266</v>
      </c>
      <c r="V1021">
        <f t="shared" si="1539"/>
        <v>7.6722065070826266</v>
      </c>
      <c r="W1021">
        <f t="shared" si="1539"/>
        <v>7.6716659919566945</v>
      </c>
      <c r="X1021">
        <f t="shared" si="1539"/>
        <v>7.6716659919566945</v>
      </c>
      <c r="Y1021">
        <f t="shared" si="1539"/>
        <v>7.6716659919566945</v>
      </c>
      <c r="Z1021">
        <f t="shared" si="1539"/>
        <v>7.6021118558057754</v>
      </c>
      <c r="AA1021">
        <f t="shared" si="1539"/>
        <v>7.6687890342487668</v>
      </c>
      <c r="AB1021">
        <f t="shared" si="1539"/>
        <v>7.6479520819318232</v>
      </c>
      <c r="AC1021">
        <f t="shared" si="1539"/>
        <v>7.6716659919566945</v>
      </c>
      <c r="AD1021">
        <f t="shared" si="1539"/>
        <v>7.6716756503888721</v>
      </c>
      <c r="AE1021">
        <f t="shared" si="1539"/>
        <v>7.6716659919566945</v>
      </c>
      <c r="AF1021">
        <f t="shared" si="1539"/>
        <v>7.6716659919566945</v>
      </c>
      <c r="AG1021">
        <f t="shared" si="1539"/>
        <v>7.6716659919566945</v>
      </c>
      <c r="AH1021">
        <f t="shared" ref="AH1021:BH1021" si="1540">MIN(AH$996*AH1005,10)*MIN(1,MAX(0,$B$998-$A1021))</f>
        <v>7.6716659919566945</v>
      </c>
      <c r="AI1021">
        <f t="shared" si="1540"/>
        <v>7.6716746423034055</v>
      </c>
      <c r="AJ1021">
        <f t="shared" si="1540"/>
        <v>7.6716659919566945</v>
      </c>
      <c r="AK1021">
        <f t="shared" si="1540"/>
        <v>7.6716747546652844</v>
      </c>
      <c r="AL1021">
        <f t="shared" si="1540"/>
        <v>7.6716707179734023</v>
      </c>
      <c r="AM1021">
        <f t="shared" si="1540"/>
        <v>7.6429044924882508</v>
      </c>
      <c r="AN1021">
        <f t="shared" si="1540"/>
        <v>7.6716695009646418</v>
      </c>
      <c r="AO1021">
        <f t="shared" si="1540"/>
        <v>7.6501365974997455</v>
      </c>
      <c r="AP1021">
        <f t="shared" si="1540"/>
        <v>7.6716562406888036</v>
      </c>
      <c r="AQ1021">
        <f t="shared" si="1540"/>
        <v>7.6716659919566945</v>
      </c>
      <c r="AR1021">
        <f t="shared" si="1540"/>
        <v>7.6516751101965435</v>
      </c>
      <c r="AS1021">
        <f t="shared" si="1540"/>
        <v>7.6710856738010182</v>
      </c>
      <c r="AT1021">
        <f t="shared" si="1540"/>
        <v>7.6716659919566945</v>
      </c>
      <c r="AU1021">
        <f t="shared" si="1540"/>
        <v>7.6716659919566945</v>
      </c>
      <c r="AV1021">
        <f t="shared" si="1540"/>
        <v>7.6716659919566945</v>
      </c>
      <c r="AW1021">
        <f t="shared" si="1540"/>
        <v>7.6716659919566945</v>
      </c>
      <c r="AX1021">
        <f t="shared" si="1540"/>
        <v>7.6716659919566945</v>
      </c>
      <c r="AY1021">
        <f t="shared" si="1540"/>
        <v>7.6716659919566945</v>
      </c>
      <c r="AZ1021">
        <f t="shared" si="1540"/>
        <v>7.6716659919566945</v>
      </c>
      <c r="BA1021">
        <f t="shared" si="1540"/>
        <v>7.6716659919566945</v>
      </c>
      <c r="BB1021">
        <f t="shared" si="1540"/>
        <v>7.6716659919566945</v>
      </c>
      <c r="BC1021">
        <f t="shared" si="1540"/>
        <v>7.2011534934742834</v>
      </c>
      <c r="BD1021">
        <f t="shared" si="1540"/>
        <v>7.1384268293929614</v>
      </c>
      <c r="BE1021">
        <f t="shared" si="1540"/>
        <v>7.6716659919566945</v>
      </c>
      <c r="BF1021">
        <f t="shared" si="1540"/>
        <v>7.6716659919566945</v>
      </c>
      <c r="BG1021">
        <f t="shared" si="1540"/>
        <v>7.6716659919566945</v>
      </c>
      <c r="BH1021">
        <f t="shared" si="1540"/>
        <v>7.6716659919566945</v>
      </c>
    </row>
    <row r="1022" spans="1:60" x14ac:dyDescent="0.25">
      <c r="A1022">
        <v>6</v>
      </c>
      <c r="B1022">
        <f t="shared" ref="B1022:AG1022" si="1541">MIN(B$996*B1006,10)*MIN(1,MAX(0,$B$998-$A1022))</f>
        <v>2.7406851397090741</v>
      </c>
      <c r="C1022">
        <f t="shared" si="1541"/>
        <v>2.740684625695081</v>
      </c>
      <c r="D1022">
        <f t="shared" si="1541"/>
        <v>2.7406851323802237</v>
      </c>
      <c r="E1022">
        <f t="shared" si="1541"/>
        <v>2.7406843416914408</v>
      </c>
      <c r="F1022">
        <f t="shared" si="1541"/>
        <v>2.7414977910346892</v>
      </c>
      <c r="G1022">
        <f t="shared" si="1541"/>
        <v>2.7414976961000166</v>
      </c>
      <c r="H1022">
        <f t="shared" si="1541"/>
        <v>2.7415369242473941</v>
      </c>
      <c r="I1022">
        <f t="shared" si="1541"/>
        <v>2.7415219666102937</v>
      </c>
      <c r="J1022">
        <f t="shared" si="1541"/>
        <v>2.740074526917974</v>
      </c>
      <c r="K1022">
        <f t="shared" si="1541"/>
        <v>2.7406851608089706</v>
      </c>
      <c r="L1022">
        <f t="shared" si="1541"/>
        <v>2.7406845366706012</v>
      </c>
      <c r="M1022">
        <f t="shared" si="1541"/>
        <v>2.7406851359837785</v>
      </c>
      <c r="N1022">
        <f t="shared" si="1541"/>
        <v>2.7083967950112631</v>
      </c>
      <c r="O1022">
        <f t="shared" si="1541"/>
        <v>2.7406851359837785</v>
      </c>
      <c r="P1022">
        <f t="shared" si="1541"/>
        <v>2.7712759409164018</v>
      </c>
      <c r="Q1022">
        <f t="shared" si="1541"/>
        <v>2.7406851359837785</v>
      </c>
      <c r="R1022">
        <f t="shared" si="1541"/>
        <v>2.8541640823810051</v>
      </c>
      <c r="S1022">
        <f t="shared" si="1541"/>
        <v>2.9614568459121449</v>
      </c>
      <c r="T1022">
        <f t="shared" si="1541"/>
        <v>2.7406851359837785</v>
      </c>
      <c r="U1022">
        <f t="shared" si="1541"/>
        <v>2.7408782337767441</v>
      </c>
      <c r="V1022">
        <f t="shared" si="1541"/>
        <v>2.7408782337767441</v>
      </c>
      <c r="W1022">
        <f t="shared" si="1541"/>
        <v>2.7406851359837785</v>
      </c>
      <c r="X1022">
        <f t="shared" si="1541"/>
        <v>2.7406851359837785</v>
      </c>
      <c r="Y1022">
        <f t="shared" si="1541"/>
        <v>2.7406851359837785</v>
      </c>
      <c r="Z1022">
        <f t="shared" si="1541"/>
        <v>2.7158370798646931</v>
      </c>
      <c r="AA1022">
        <f t="shared" si="1541"/>
        <v>2.7396573494201766</v>
      </c>
      <c r="AB1022">
        <f t="shared" si="1541"/>
        <v>2.7322133958442358</v>
      </c>
      <c r="AC1022">
        <f t="shared" si="1541"/>
        <v>2.7406851359837785</v>
      </c>
      <c r="AD1022">
        <f t="shared" si="1541"/>
        <v>2.7406885864365913</v>
      </c>
      <c r="AE1022">
        <f t="shared" si="1541"/>
        <v>2.7406851359837785</v>
      </c>
      <c r="AF1022">
        <f t="shared" si="1541"/>
        <v>2.7406851359837785</v>
      </c>
      <c r="AG1022">
        <f t="shared" si="1541"/>
        <v>2.7406851359837785</v>
      </c>
      <c r="AH1022">
        <f t="shared" ref="AH1022:BH1022" si="1542">MIN(AH$996*AH1006,10)*MIN(1,MAX(0,$B$998-$A1022))</f>
        <v>2.7406851359837785</v>
      </c>
      <c r="AI1022">
        <f t="shared" si="1542"/>
        <v>2.7406882263003638</v>
      </c>
      <c r="AJ1022">
        <f t="shared" si="1542"/>
        <v>2.7406851359837785</v>
      </c>
      <c r="AK1022">
        <f t="shared" si="1542"/>
        <v>2.7406882664413881</v>
      </c>
      <c r="AL1022">
        <f t="shared" si="1542"/>
        <v>2.7406868243424425</v>
      </c>
      <c r="AM1022">
        <f t="shared" si="1542"/>
        <v>2.7304101560557656</v>
      </c>
      <c r="AN1022">
        <f t="shared" si="1542"/>
        <v>2.7406863895688449</v>
      </c>
      <c r="AO1022">
        <f t="shared" si="1542"/>
        <v>2.7329938090364432</v>
      </c>
      <c r="AP1022">
        <f t="shared" si="1542"/>
        <v>2.7406816523656183</v>
      </c>
      <c r="AQ1022">
        <f t="shared" si="1542"/>
        <v>2.7406851359837785</v>
      </c>
      <c r="AR1022">
        <f t="shared" si="1542"/>
        <v>2.7335434391798898</v>
      </c>
      <c r="AS1022">
        <f t="shared" si="1542"/>
        <v>2.7404778186494378</v>
      </c>
      <c r="AT1022">
        <f t="shared" si="1542"/>
        <v>2.7406851359837785</v>
      </c>
      <c r="AU1022">
        <f t="shared" si="1542"/>
        <v>2.7406851359837785</v>
      </c>
      <c r="AV1022">
        <f t="shared" si="1542"/>
        <v>2.7406851359837785</v>
      </c>
      <c r="AW1022">
        <f t="shared" si="1542"/>
        <v>2.7406851359837785</v>
      </c>
      <c r="AX1022">
        <f t="shared" si="1542"/>
        <v>2.7406851359837785</v>
      </c>
      <c r="AY1022">
        <f t="shared" si="1542"/>
        <v>2.7406851359837785</v>
      </c>
      <c r="AZ1022">
        <f t="shared" si="1542"/>
        <v>2.7406851359837785</v>
      </c>
      <c r="BA1022">
        <f t="shared" si="1542"/>
        <v>2.7406851359837785</v>
      </c>
      <c r="BB1022">
        <f t="shared" si="1542"/>
        <v>2.7406851359837785</v>
      </c>
      <c r="BC1022">
        <f t="shared" si="1542"/>
        <v>2.5725956216283135</v>
      </c>
      <c r="BD1022">
        <f t="shared" si="1542"/>
        <v>2.5501866642965205</v>
      </c>
      <c r="BE1022">
        <f t="shared" si="1542"/>
        <v>2.7406851359837785</v>
      </c>
      <c r="BF1022">
        <f t="shared" si="1542"/>
        <v>2.7406851359837785</v>
      </c>
      <c r="BG1022">
        <f t="shared" si="1542"/>
        <v>2.7406851359837785</v>
      </c>
      <c r="BH1022">
        <f t="shared" si="1542"/>
        <v>2.7406851359837785</v>
      </c>
    </row>
    <row r="1023" spans="1:60" x14ac:dyDescent="0.25">
      <c r="A1023">
        <v>7</v>
      </c>
      <c r="B1023">
        <f t="shared" ref="B1023:AG1023" si="1543">MIN(B$996*B1007,10)*MIN(1,MAX(0,$B$998-$A1023))</f>
        <v>0</v>
      </c>
      <c r="C1023">
        <f t="shared" si="1543"/>
        <v>0</v>
      </c>
      <c r="D1023">
        <f t="shared" si="1543"/>
        <v>0</v>
      </c>
      <c r="E1023">
        <f t="shared" si="1543"/>
        <v>0</v>
      </c>
      <c r="F1023">
        <f t="shared" si="1543"/>
        <v>0</v>
      </c>
      <c r="G1023">
        <f t="shared" si="1543"/>
        <v>0</v>
      </c>
      <c r="H1023">
        <f t="shared" si="1543"/>
        <v>0</v>
      </c>
      <c r="I1023">
        <f t="shared" si="1543"/>
        <v>0</v>
      </c>
      <c r="J1023">
        <f t="shared" si="1543"/>
        <v>0</v>
      </c>
      <c r="K1023">
        <f t="shared" si="1543"/>
        <v>0</v>
      </c>
      <c r="L1023">
        <f t="shared" si="1543"/>
        <v>0</v>
      </c>
      <c r="M1023">
        <f t="shared" si="1543"/>
        <v>0</v>
      </c>
      <c r="N1023">
        <f t="shared" si="1543"/>
        <v>0</v>
      </c>
      <c r="O1023">
        <f t="shared" si="1543"/>
        <v>0</v>
      </c>
      <c r="P1023">
        <f t="shared" si="1543"/>
        <v>0</v>
      </c>
      <c r="Q1023">
        <f t="shared" si="1543"/>
        <v>0</v>
      </c>
      <c r="R1023">
        <f t="shared" si="1543"/>
        <v>0</v>
      </c>
      <c r="S1023">
        <f t="shared" si="1543"/>
        <v>0</v>
      </c>
      <c r="T1023">
        <f t="shared" si="1543"/>
        <v>0</v>
      </c>
      <c r="U1023">
        <f t="shared" si="1543"/>
        <v>0</v>
      </c>
      <c r="V1023">
        <f t="shared" si="1543"/>
        <v>0</v>
      </c>
      <c r="W1023">
        <f t="shared" si="1543"/>
        <v>0</v>
      </c>
      <c r="X1023">
        <f t="shared" si="1543"/>
        <v>0</v>
      </c>
      <c r="Y1023">
        <f t="shared" si="1543"/>
        <v>0</v>
      </c>
      <c r="Z1023">
        <f t="shared" si="1543"/>
        <v>0</v>
      </c>
      <c r="AA1023">
        <f t="shared" si="1543"/>
        <v>0</v>
      </c>
      <c r="AB1023">
        <f t="shared" si="1543"/>
        <v>0</v>
      </c>
      <c r="AC1023">
        <f t="shared" si="1543"/>
        <v>0</v>
      </c>
      <c r="AD1023">
        <f t="shared" si="1543"/>
        <v>0</v>
      </c>
      <c r="AE1023">
        <f t="shared" si="1543"/>
        <v>0</v>
      </c>
      <c r="AF1023">
        <f t="shared" si="1543"/>
        <v>0</v>
      </c>
      <c r="AG1023">
        <f t="shared" si="1543"/>
        <v>0</v>
      </c>
      <c r="AH1023">
        <f t="shared" ref="AH1023:BH1023" si="1544">MIN(AH$996*AH1007,10)*MIN(1,MAX(0,$B$998-$A1023))</f>
        <v>0</v>
      </c>
      <c r="AI1023">
        <f t="shared" si="1544"/>
        <v>0</v>
      </c>
      <c r="AJ1023">
        <f t="shared" si="1544"/>
        <v>0</v>
      </c>
      <c r="AK1023">
        <f t="shared" si="1544"/>
        <v>0</v>
      </c>
      <c r="AL1023">
        <f t="shared" si="1544"/>
        <v>0</v>
      </c>
      <c r="AM1023">
        <f t="shared" si="1544"/>
        <v>0</v>
      </c>
      <c r="AN1023">
        <f t="shared" si="1544"/>
        <v>0</v>
      </c>
      <c r="AO1023">
        <f t="shared" si="1544"/>
        <v>0</v>
      </c>
      <c r="AP1023">
        <f t="shared" si="1544"/>
        <v>0</v>
      </c>
      <c r="AQ1023">
        <f t="shared" si="1544"/>
        <v>0</v>
      </c>
      <c r="AR1023">
        <f t="shared" si="1544"/>
        <v>0</v>
      </c>
      <c r="AS1023">
        <f t="shared" si="1544"/>
        <v>0</v>
      </c>
      <c r="AT1023">
        <f t="shared" si="1544"/>
        <v>0</v>
      </c>
      <c r="AU1023">
        <f t="shared" si="1544"/>
        <v>0</v>
      </c>
      <c r="AV1023">
        <f t="shared" si="1544"/>
        <v>0</v>
      </c>
      <c r="AW1023">
        <f t="shared" si="1544"/>
        <v>0</v>
      </c>
      <c r="AX1023">
        <f t="shared" si="1544"/>
        <v>0</v>
      </c>
      <c r="AY1023">
        <f t="shared" si="1544"/>
        <v>0</v>
      </c>
      <c r="AZ1023">
        <f t="shared" si="1544"/>
        <v>0</v>
      </c>
      <c r="BA1023">
        <f t="shared" si="1544"/>
        <v>0</v>
      </c>
      <c r="BB1023">
        <f t="shared" si="1544"/>
        <v>0</v>
      </c>
      <c r="BC1023">
        <f t="shared" si="1544"/>
        <v>0</v>
      </c>
      <c r="BD1023">
        <f t="shared" si="1544"/>
        <v>0</v>
      </c>
      <c r="BE1023">
        <f t="shared" si="1544"/>
        <v>0</v>
      </c>
      <c r="BF1023">
        <f t="shared" si="1544"/>
        <v>0</v>
      </c>
      <c r="BG1023">
        <f t="shared" si="1544"/>
        <v>0</v>
      </c>
      <c r="BH1023">
        <f t="shared" si="1544"/>
        <v>0</v>
      </c>
    </row>
    <row r="1024" spans="1:60" x14ac:dyDescent="0.25">
      <c r="A1024">
        <v>8</v>
      </c>
      <c r="B1024">
        <f t="shared" ref="B1024:AG1024" si="1545">MIN(B$996*B1008,10)*MIN(1,MAX(0,$B$998-$A1024))</f>
        <v>0</v>
      </c>
      <c r="C1024">
        <f t="shared" si="1545"/>
        <v>0</v>
      </c>
      <c r="D1024">
        <f t="shared" si="1545"/>
        <v>0</v>
      </c>
      <c r="E1024">
        <f t="shared" si="1545"/>
        <v>0</v>
      </c>
      <c r="F1024">
        <f t="shared" si="1545"/>
        <v>0</v>
      </c>
      <c r="G1024">
        <f t="shared" si="1545"/>
        <v>0</v>
      </c>
      <c r="H1024">
        <f t="shared" si="1545"/>
        <v>0</v>
      </c>
      <c r="I1024">
        <f t="shared" si="1545"/>
        <v>0</v>
      </c>
      <c r="J1024">
        <f t="shared" si="1545"/>
        <v>0</v>
      </c>
      <c r="K1024">
        <f t="shared" si="1545"/>
        <v>0</v>
      </c>
      <c r="L1024">
        <f t="shared" si="1545"/>
        <v>0</v>
      </c>
      <c r="M1024">
        <f t="shared" si="1545"/>
        <v>0</v>
      </c>
      <c r="N1024">
        <f t="shared" si="1545"/>
        <v>0</v>
      </c>
      <c r="O1024">
        <f t="shared" si="1545"/>
        <v>0</v>
      </c>
      <c r="P1024">
        <f t="shared" si="1545"/>
        <v>0</v>
      </c>
      <c r="Q1024">
        <f t="shared" si="1545"/>
        <v>0</v>
      </c>
      <c r="R1024">
        <f t="shared" si="1545"/>
        <v>0</v>
      </c>
      <c r="S1024">
        <f t="shared" si="1545"/>
        <v>0</v>
      </c>
      <c r="T1024">
        <f t="shared" si="1545"/>
        <v>0</v>
      </c>
      <c r="U1024">
        <f t="shared" si="1545"/>
        <v>0</v>
      </c>
      <c r="V1024">
        <f t="shared" si="1545"/>
        <v>0</v>
      </c>
      <c r="W1024">
        <f t="shared" si="1545"/>
        <v>0</v>
      </c>
      <c r="X1024">
        <f t="shared" si="1545"/>
        <v>0</v>
      </c>
      <c r="Y1024">
        <f t="shared" si="1545"/>
        <v>0</v>
      </c>
      <c r="Z1024">
        <f t="shared" si="1545"/>
        <v>0</v>
      </c>
      <c r="AA1024">
        <f t="shared" si="1545"/>
        <v>0</v>
      </c>
      <c r="AB1024">
        <f t="shared" si="1545"/>
        <v>0</v>
      </c>
      <c r="AC1024">
        <f t="shared" si="1545"/>
        <v>0</v>
      </c>
      <c r="AD1024">
        <f t="shared" si="1545"/>
        <v>0</v>
      </c>
      <c r="AE1024">
        <f t="shared" si="1545"/>
        <v>0</v>
      </c>
      <c r="AF1024">
        <f t="shared" si="1545"/>
        <v>0</v>
      </c>
      <c r="AG1024">
        <f t="shared" si="1545"/>
        <v>0</v>
      </c>
      <c r="AH1024">
        <f t="shared" ref="AH1024:BH1024" si="1546">MIN(AH$996*AH1008,10)*MIN(1,MAX(0,$B$998-$A1024))</f>
        <v>0</v>
      </c>
      <c r="AI1024">
        <f t="shared" si="1546"/>
        <v>0</v>
      </c>
      <c r="AJ1024">
        <f t="shared" si="1546"/>
        <v>0</v>
      </c>
      <c r="AK1024">
        <f t="shared" si="1546"/>
        <v>0</v>
      </c>
      <c r="AL1024">
        <f t="shared" si="1546"/>
        <v>0</v>
      </c>
      <c r="AM1024">
        <f t="shared" si="1546"/>
        <v>0</v>
      </c>
      <c r="AN1024">
        <f t="shared" si="1546"/>
        <v>0</v>
      </c>
      <c r="AO1024">
        <f t="shared" si="1546"/>
        <v>0</v>
      </c>
      <c r="AP1024">
        <f t="shared" si="1546"/>
        <v>0</v>
      </c>
      <c r="AQ1024">
        <f t="shared" si="1546"/>
        <v>0</v>
      </c>
      <c r="AR1024">
        <f t="shared" si="1546"/>
        <v>0</v>
      </c>
      <c r="AS1024">
        <f t="shared" si="1546"/>
        <v>0</v>
      </c>
      <c r="AT1024">
        <f t="shared" si="1546"/>
        <v>0</v>
      </c>
      <c r="AU1024">
        <f t="shared" si="1546"/>
        <v>0</v>
      </c>
      <c r="AV1024">
        <f t="shared" si="1546"/>
        <v>0</v>
      </c>
      <c r="AW1024">
        <f t="shared" si="1546"/>
        <v>0</v>
      </c>
      <c r="AX1024">
        <f t="shared" si="1546"/>
        <v>0</v>
      </c>
      <c r="AY1024">
        <f t="shared" si="1546"/>
        <v>0</v>
      </c>
      <c r="AZ1024">
        <f t="shared" si="1546"/>
        <v>0</v>
      </c>
      <c r="BA1024">
        <f t="shared" si="1546"/>
        <v>0</v>
      </c>
      <c r="BB1024">
        <f t="shared" si="1546"/>
        <v>0</v>
      </c>
      <c r="BC1024">
        <f t="shared" si="1546"/>
        <v>0</v>
      </c>
      <c r="BD1024">
        <f t="shared" si="1546"/>
        <v>0</v>
      </c>
      <c r="BE1024">
        <f t="shared" si="1546"/>
        <v>0</v>
      </c>
      <c r="BF1024">
        <f t="shared" si="1546"/>
        <v>0</v>
      </c>
      <c r="BG1024">
        <f t="shared" si="1546"/>
        <v>0</v>
      </c>
      <c r="BH1024">
        <f t="shared" si="1546"/>
        <v>0</v>
      </c>
    </row>
    <row r="1025" spans="1:60" x14ac:dyDescent="0.25">
      <c r="A1025">
        <v>9</v>
      </c>
      <c r="B1025">
        <f t="shared" ref="B1025:AG1025" si="1547">MIN(B$996*B1009,10)*MIN(1,MAX(0,$B$998-$A1025))</f>
        <v>0</v>
      </c>
      <c r="C1025">
        <f t="shared" si="1547"/>
        <v>0</v>
      </c>
      <c r="D1025">
        <f t="shared" si="1547"/>
        <v>0</v>
      </c>
      <c r="E1025">
        <f t="shared" si="1547"/>
        <v>0</v>
      </c>
      <c r="F1025">
        <f t="shared" si="1547"/>
        <v>0</v>
      </c>
      <c r="G1025">
        <f t="shared" si="1547"/>
        <v>0</v>
      </c>
      <c r="H1025">
        <f t="shared" si="1547"/>
        <v>0</v>
      </c>
      <c r="I1025">
        <f t="shared" si="1547"/>
        <v>0</v>
      </c>
      <c r="J1025">
        <f t="shared" si="1547"/>
        <v>0</v>
      </c>
      <c r="K1025">
        <f t="shared" si="1547"/>
        <v>0</v>
      </c>
      <c r="L1025">
        <f t="shared" si="1547"/>
        <v>0</v>
      </c>
      <c r="M1025">
        <f t="shared" si="1547"/>
        <v>0</v>
      </c>
      <c r="N1025">
        <f t="shared" si="1547"/>
        <v>0</v>
      </c>
      <c r="O1025">
        <f t="shared" si="1547"/>
        <v>0</v>
      </c>
      <c r="P1025">
        <f t="shared" si="1547"/>
        <v>0</v>
      </c>
      <c r="Q1025">
        <f t="shared" si="1547"/>
        <v>0</v>
      </c>
      <c r="R1025">
        <f t="shared" si="1547"/>
        <v>0</v>
      </c>
      <c r="S1025">
        <f t="shared" si="1547"/>
        <v>0</v>
      </c>
      <c r="T1025">
        <f t="shared" si="1547"/>
        <v>0</v>
      </c>
      <c r="U1025">
        <f t="shared" si="1547"/>
        <v>0</v>
      </c>
      <c r="V1025">
        <f t="shared" si="1547"/>
        <v>0</v>
      </c>
      <c r="W1025">
        <f t="shared" si="1547"/>
        <v>0</v>
      </c>
      <c r="X1025">
        <f t="shared" si="1547"/>
        <v>0</v>
      </c>
      <c r="Y1025">
        <f t="shared" si="1547"/>
        <v>0</v>
      </c>
      <c r="Z1025">
        <f t="shared" si="1547"/>
        <v>0</v>
      </c>
      <c r="AA1025">
        <f t="shared" si="1547"/>
        <v>0</v>
      </c>
      <c r="AB1025">
        <f t="shared" si="1547"/>
        <v>0</v>
      </c>
      <c r="AC1025">
        <f t="shared" si="1547"/>
        <v>0</v>
      </c>
      <c r="AD1025">
        <f t="shared" si="1547"/>
        <v>0</v>
      </c>
      <c r="AE1025">
        <f t="shared" si="1547"/>
        <v>0</v>
      </c>
      <c r="AF1025">
        <f t="shared" si="1547"/>
        <v>0</v>
      </c>
      <c r="AG1025">
        <f t="shared" si="1547"/>
        <v>0</v>
      </c>
      <c r="AH1025">
        <f t="shared" ref="AH1025:BH1025" si="1548">MIN(AH$996*AH1009,10)*MIN(1,MAX(0,$B$998-$A1025))</f>
        <v>0</v>
      </c>
      <c r="AI1025">
        <f t="shared" si="1548"/>
        <v>0</v>
      </c>
      <c r="AJ1025">
        <f t="shared" si="1548"/>
        <v>0</v>
      </c>
      <c r="AK1025">
        <f t="shared" si="1548"/>
        <v>0</v>
      </c>
      <c r="AL1025">
        <f t="shared" si="1548"/>
        <v>0</v>
      </c>
      <c r="AM1025">
        <f t="shared" si="1548"/>
        <v>0</v>
      </c>
      <c r="AN1025">
        <f t="shared" si="1548"/>
        <v>0</v>
      </c>
      <c r="AO1025">
        <f t="shared" si="1548"/>
        <v>0</v>
      </c>
      <c r="AP1025">
        <f t="shared" si="1548"/>
        <v>0</v>
      </c>
      <c r="AQ1025">
        <f t="shared" si="1548"/>
        <v>0</v>
      </c>
      <c r="AR1025">
        <f t="shared" si="1548"/>
        <v>0</v>
      </c>
      <c r="AS1025">
        <f t="shared" si="1548"/>
        <v>0</v>
      </c>
      <c r="AT1025">
        <f t="shared" si="1548"/>
        <v>0</v>
      </c>
      <c r="AU1025">
        <f t="shared" si="1548"/>
        <v>0</v>
      </c>
      <c r="AV1025">
        <f t="shared" si="1548"/>
        <v>0</v>
      </c>
      <c r="AW1025">
        <f t="shared" si="1548"/>
        <v>0</v>
      </c>
      <c r="AX1025">
        <f t="shared" si="1548"/>
        <v>0</v>
      </c>
      <c r="AY1025">
        <f t="shared" si="1548"/>
        <v>0</v>
      </c>
      <c r="AZ1025">
        <f t="shared" si="1548"/>
        <v>0</v>
      </c>
      <c r="BA1025">
        <f t="shared" si="1548"/>
        <v>0</v>
      </c>
      <c r="BB1025">
        <f t="shared" si="1548"/>
        <v>0</v>
      </c>
      <c r="BC1025">
        <f t="shared" si="1548"/>
        <v>0</v>
      </c>
      <c r="BD1025">
        <f t="shared" si="1548"/>
        <v>0</v>
      </c>
      <c r="BE1025">
        <f t="shared" si="1548"/>
        <v>0</v>
      </c>
      <c r="BF1025">
        <f t="shared" si="1548"/>
        <v>0</v>
      </c>
      <c r="BG1025">
        <f t="shared" si="1548"/>
        <v>0</v>
      </c>
      <c r="BH1025">
        <f t="shared" si="1548"/>
        <v>0</v>
      </c>
    </row>
    <row r="1026" spans="1:60" x14ac:dyDescent="0.25">
      <c r="A1026">
        <v>10</v>
      </c>
      <c r="B1026">
        <f t="shared" ref="B1026:AG1026" si="1549">MIN(B$996*B1010,10)*MIN(1,MAX(0,$B$998-$A1026))</f>
        <v>0</v>
      </c>
      <c r="C1026">
        <f t="shared" si="1549"/>
        <v>0</v>
      </c>
      <c r="D1026">
        <f t="shared" si="1549"/>
        <v>0</v>
      </c>
      <c r="E1026">
        <f t="shared" si="1549"/>
        <v>0</v>
      </c>
      <c r="F1026">
        <f t="shared" si="1549"/>
        <v>0</v>
      </c>
      <c r="G1026">
        <f t="shared" si="1549"/>
        <v>0</v>
      </c>
      <c r="H1026">
        <f t="shared" si="1549"/>
        <v>0</v>
      </c>
      <c r="I1026">
        <f t="shared" si="1549"/>
        <v>0</v>
      </c>
      <c r="J1026">
        <f t="shared" si="1549"/>
        <v>0</v>
      </c>
      <c r="K1026">
        <f t="shared" si="1549"/>
        <v>0</v>
      </c>
      <c r="L1026">
        <f t="shared" si="1549"/>
        <v>0</v>
      </c>
      <c r="M1026">
        <f t="shared" si="1549"/>
        <v>0</v>
      </c>
      <c r="N1026">
        <f t="shared" si="1549"/>
        <v>0</v>
      </c>
      <c r="O1026">
        <f t="shared" si="1549"/>
        <v>0</v>
      </c>
      <c r="P1026">
        <f t="shared" si="1549"/>
        <v>0</v>
      </c>
      <c r="Q1026">
        <f t="shared" si="1549"/>
        <v>0</v>
      </c>
      <c r="R1026">
        <f t="shared" si="1549"/>
        <v>0</v>
      </c>
      <c r="S1026">
        <f t="shared" si="1549"/>
        <v>0</v>
      </c>
      <c r="T1026">
        <f t="shared" si="1549"/>
        <v>0</v>
      </c>
      <c r="U1026">
        <f t="shared" si="1549"/>
        <v>0</v>
      </c>
      <c r="V1026">
        <f t="shared" si="1549"/>
        <v>0</v>
      </c>
      <c r="W1026">
        <f t="shared" si="1549"/>
        <v>0</v>
      </c>
      <c r="X1026">
        <f t="shared" si="1549"/>
        <v>0</v>
      </c>
      <c r="Y1026">
        <f t="shared" si="1549"/>
        <v>0</v>
      </c>
      <c r="Z1026">
        <f t="shared" si="1549"/>
        <v>0</v>
      </c>
      <c r="AA1026">
        <f t="shared" si="1549"/>
        <v>0</v>
      </c>
      <c r="AB1026">
        <f t="shared" si="1549"/>
        <v>0</v>
      </c>
      <c r="AC1026">
        <f t="shared" si="1549"/>
        <v>0</v>
      </c>
      <c r="AD1026">
        <f t="shared" si="1549"/>
        <v>0</v>
      </c>
      <c r="AE1026">
        <f t="shared" si="1549"/>
        <v>0</v>
      </c>
      <c r="AF1026">
        <f t="shared" si="1549"/>
        <v>0</v>
      </c>
      <c r="AG1026">
        <f t="shared" si="1549"/>
        <v>0</v>
      </c>
      <c r="AH1026">
        <f t="shared" ref="AH1026:BH1026" si="1550">MIN(AH$996*AH1010,10)*MIN(1,MAX(0,$B$998-$A1026))</f>
        <v>0</v>
      </c>
      <c r="AI1026">
        <f t="shared" si="1550"/>
        <v>0</v>
      </c>
      <c r="AJ1026">
        <f t="shared" si="1550"/>
        <v>0</v>
      </c>
      <c r="AK1026">
        <f t="shared" si="1550"/>
        <v>0</v>
      </c>
      <c r="AL1026">
        <f t="shared" si="1550"/>
        <v>0</v>
      </c>
      <c r="AM1026">
        <f t="shared" si="1550"/>
        <v>0</v>
      </c>
      <c r="AN1026">
        <f t="shared" si="1550"/>
        <v>0</v>
      </c>
      <c r="AO1026">
        <f t="shared" si="1550"/>
        <v>0</v>
      </c>
      <c r="AP1026">
        <f t="shared" si="1550"/>
        <v>0</v>
      </c>
      <c r="AQ1026">
        <f t="shared" si="1550"/>
        <v>0</v>
      </c>
      <c r="AR1026">
        <f t="shared" si="1550"/>
        <v>0</v>
      </c>
      <c r="AS1026">
        <f t="shared" si="1550"/>
        <v>0</v>
      </c>
      <c r="AT1026">
        <f t="shared" si="1550"/>
        <v>0</v>
      </c>
      <c r="AU1026">
        <f t="shared" si="1550"/>
        <v>0</v>
      </c>
      <c r="AV1026">
        <f t="shared" si="1550"/>
        <v>0</v>
      </c>
      <c r="AW1026">
        <f t="shared" si="1550"/>
        <v>0</v>
      </c>
      <c r="AX1026">
        <f t="shared" si="1550"/>
        <v>0</v>
      </c>
      <c r="AY1026">
        <f t="shared" si="1550"/>
        <v>0</v>
      </c>
      <c r="AZ1026">
        <f t="shared" si="1550"/>
        <v>0</v>
      </c>
      <c r="BA1026">
        <f t="shared" si="1550"/>
        <v>0</v>
      </c>
      <c r="BB1026">
        <f t="shared" si="1550"/>
        <v>0</v>
      </c>
      <c r="BC1026">
        <f t="shared" si="1550"/>
        <v>0</v>
      </c>
      <c r="BD1026">
        <f t="shared" si="1550"/>
        <v>0</v>
      </c>
      <c r="BE1026">
        <f t="shared" si="1550"/>
        <v>0</v>
      </c>
      <c r="BF1026">
        <f t="shared" si="1550"/>
        <v>0</v>
      </c>
      <c r="BG1026">
        <f t="shared" si="1550"/>
        <v>0</v>
      </c>
      <c r="BH1026">
        <f t="shared" si="1550"/>
        <v>0</v>
      </c>
    </row>
    <row r="1027" spans="1:60" x14ac:dyDescent="0.25">
      <c r="A1027">
        <v>11</v>
      </c>
      <c r="B1027">
        <f t="shared" ref="B1027:AG1027" si="1551">MIN(B$996*B1011,10)*MIN(1,MAX(0,$B$998-$A1027))</f>
        <v>0</v>
      </c>
      <c r="C1027">
        <f t="shared" si="1551"/>
        <v>0</v>
      </c>
      <c r="D1027">
        <f t="shared" si="1551"/>
        <v>0</v>
      </c>
      <c r="E1027">
        <f t="shared" si="1551"/>
        <v>0</v>
      </c>
      <c r="F1027">
        <f t="shared" si="1551"/>
        <v>0</v>
      </c>
      <c r="G1027">
        <f t="shared" si="1551"/>
        <v>0</v>
      </c>
      <c r="H1027">
        <f t="shared" si="1551"/>
        <v>0</v>
      </c>
      <c r="I1027">
        <f t="shared" si="1551"/>
        <v>0</v>
      </c>
      <c r="J1027">
        <f t="shared" si="1551"/>
        <v>0</v>
      </c>
      <c r="K1027">
        <f t="shared" si="1551"/>
        <v>0</v>
      </c>
      <c r="L1027">
        <f t="shared" si="1551"/>
        <v>0</v>
      </c>
      <c r="M1027">
        <f t="shared" si="1551"/>
        <v>0</v>
      </c>
      <c r="N1027">
        <f t="shared" si="1551"/>
        <v>0</v>
      </c>
      <c r="O1027">
        <f t="shared" si="1551"/>
        <v>0</v>
      </c>
      <c r="P1027">
        <f t="shared" si="1551"/>
        <v>0</v>
      </c>
      <c r="Q1027">
        <f t="shared" si="1551"/>
        <v>0</v>
      </c>
      <c r="R1027">
        <f t="shared" si="1551"/>
        <v>0</v>
      </c>
      <c r="S1027">
        <f t="shared" si="1551"/>
        <v>0</v>
      </c>
      <c r="T1027">
        <f t="shared" si="1551"/>
        <v>0</v>
      </c>
      <c r="U1027">
        <f t="shared" si="1551"/>
        <v>0</v>
      </c>
      <c r="V1027">
        <f t="shared" si="1551"/>
        <v>0</v>
      </c>
      <c r="W1027">
        <f t="shared" si="1551"/>
        <v>0</v>
      </c>
      <c r="X1027">
        <f t="shared" si="1551"/>
        <v>0</v>
      </c>
      <c r="Y1027">
        <f t="shared" si="1551"/>
        <v>0</v>
      </c>
      <c r="Z1027">
        <f t="shared" si="1551"/>
        <v>0</v>
      </c>
      <c r="AA1027">
        <f t="shared" si="1551"/>
        <v>0</v>
      </c>
      <c r="AB1027">
        <f t="shared" si="1551"/>
        <v>0</v>
      </c>
      <c r="AC1027">
        <f t="shared" si="1551"/>
        <v>0</v>
      </c>
      <c r="AD1027">
        <f t="shared" si="1551"/>
        <v>0</v>
      </c>
      <c r="AE1027">
        <f t="shared" si="1551"/>
        <v>0</v>
      </c>
      <c r="AF1027">
        <f t="shared" si="1551"/>
        <v>0</v>
      </c>
      <c r="AG1027">
        <f t="shared" si="1551"/>
        <v>0</v>
      </c>
      <c r="AH1027">
        <f t="shared" ref="AH1027:BH1027" si="1552">MIN(AH$996*AH1011,10)*MIN(1,MAX(0,$B$998-$A1027))</f>
        <v>0</v>
      </c>
      <c r="AI1027">
        <f t="shared" si="1552"/>
        <v>0</v>
      </c>
      <c r="AJ1027">
        <f t="shared" si="1552"/>
        <v>0</v>
      </c>
      <c r="AK1027">
        <f t="shared" si="1552"/>
        <v>0</v>
      </c>
      <c r="AL1027">
        <f t="shared" si="1552"/>
        <v>0</v>
      </c>
      <c r="AM1027">
        <f t="shared" si="1552"/>
        <v>0</v>
      </c>
      <c r="AN1027">
        <f t="shared" si="1552"/>
        <v>0</v>
      </c>
      <c r="AO1027">
        <f t="shared" si="1552"/>
        <v>0</v>
      </c>
      <c r="AP1027">
        <f t="shared" si="1552"/>
        <v>0</v>
      </c>
      <c r="AQ1027">
        <f t="shared" si="1552"/>
        <v>0</v>
      </c>
      <c r="AR1027">
        <f t="shared" si="1552"/>
        <v>0</v>
      </c>
      <c r="AS1027">
        <f t="shared" si="1552"/>
        <v>0</v>
      </c>
      <c r="AT1027">
        <f t="shared" si="1552"/>
        <v>0</v>
      </c>
      <c r="AU1027">
        <f t="shared" si="1552"/>
        <v>0</v>
      </c>
      <c r="AV1027">
        <f t="shared" si="1552"/>
        <v>0</v>
      </c>
      <c r="AW1027">
        <f t="shared" si="1552"/>
        <v>0</v>
      </c>
      <c r="AX1027">
        <f t="shared" si="1552"/>
        <v>0</v>
      </c>
      <c r="AY1027">
        <f t="shared" si="1552"/>
        <v>0</v>
      </c>
      <c r="AZ1027">
        <f t="shared" si="1552"/>
        <v>0</v>
      </c>
      <c r="BA1027">
        <f t="shared" si="1552"/>
        <v>0</v>
      </c>
      <c r="BB1027">
        <f t="shared" si="1552"/>
        <v>0</v>
      </c>
      <c r="BC1027">
        <f t="shared" si="1552"/>
        <v>0</v>
      </c>
      <c r="BD1027">
        <f t="shared" si="1552"/>
        <v>0</v>
      </c>
      <c r="BE1027">
        <f t="shared" si="1552"/>
        <v>0</v>
      </c>
      <c r="BF1027">
        <f t="shared" si="1552"/>
        <v>0</v>
      </c>
      <c r="BG1027">
        <f t="shared" si="1552"/>
        <v>0</v>
      </c>
      <c r="BH1027">
        <f t="shared" si="1552"/>
        <v>0</v>
      </c>
    </row>
    <row r="1028" spans="1:60" x14ac:dyDescent="0.25">
      <c r="A1028">
        <v>12</v>
      </c>
      <c r="B1028">
        <f t="shared" ref="B1028:AG1028" si="1553">MIN(B$996*B1012,10)*MIN(1,MAX(0,$B$998-$A1028))</f>
        <v>0</v>
      </c>
      <c r="C1028">
        <f t="shared" si="1553"/>
        <v>0</v>
      </c>
      <c r="D1028">
        <f t="shared" si="1553"/>
        <v>0</v>
      </c>
      <c r="E1028">
        <f t="shared" si="1553"/>
        <v>0</v>
      </c>
      <c r="F1028">
        <f t="shared" si="1553"/>
        <v>0</v>
      </c>
      <c r="G1028">
        <f t="shared" si="1553"/>
        <v>0</v>
      </c>
      <c r="H1028">
        <f t="shared" si="1553"/>
        <v>0</v>
      </c>
      <c r="I1028">
        <f t="shared" si="1553"/>
        <v>0</v>
      </c>
      <c r="J1028">
        <f t="shared" si="1553"/>
        <v>0</v>
      </c>
      <c r="K1028">
        <f t="shared" si="1553"/>
        <v>0</v>
      </c>
      <c r="L1028">
        <f t="shared" si="1553"/>
        <v>0</v>
      </c>
      <c r="M1028">
        <f t="shared" si="1553"/>
        <v>0</v>
      </c>
      <c r="N1028">
        <f t="shared" si="1553"/>
        <v>0</v>
      </c>
      <c r="O1028">
        <f t="shared" si="1553"/>
        <v>0</v>
      </c>
      <c r="P1028">
        <f t="shared" si="1553"/>
        <v>0</v>
      </c>
      <c r="Q1028">
        <f t="shared" si="1553"/>
        <v>0</v>
      </c>
      <c r="R1028">
        <f t="shared" si="1553"/>
        <v>0</v>
      </c>
      <c r="S1028">
        <f t="shared" si="1553"/>
        <v>0</v>
      </c>
      <c r="T1028">
        <f t="shared" si="1553"/>
        <v>0</v>
      </c>
      <c r="U1028">
        <f t="shared" si="1553"/>
        <v>0</v>
      </c>
      <c r="V1028">
        <f t="shared" si="1553"/>
        <v>0</v>
      </c>
      <c r="W1028">
        <f t="shared" si="1553"/>
        <v>0</v>
      </c>
      <c r="X1028">
        <f t="shared" si="1553"/>
        <v>0</v>
      </c>
      <c r="Y1028">
        <f t="shared" si="1553"/>
        <v>0</v>
      </c>
      <c r="Z1028">
        <f t="shared" si="1553"/>
        <v>0</v>
      </c>
      <c r="AA1028">
        <f t="shared" si="1553"/>
        <v>0</v>
      </c>
      <c r="AB1028">
        <f t="shared" si="1553"/>
        <v>0</v>
      </c>
      <c r="AC1028">
        <f t="shared" si="1553"/>
        <v>0</v>
      </c>
      <c r="AD1028">
        <f t="shared" si="1553"/>
        <v>0</v>
      </c>
      <c r="AE1028">
        <f t="shared" si="1553"/>
        <v>0</v>
      </c>
      <c r="AF1028">
        <f t="shared" si="1553"/>
        <v>0</v>
      </c>
      <c r="AG1028">
        <f t="shared" si="1553"/>
        <v>0</v>
      </c>
      <c r="AH1028">
        <f t="shared" ref="AH1028:BH1028" si="1554">MIN(AH$996*AH1012,10)*MIN(1,MAX(0,$B$998-$A1028))</f>
        <v>0</v>
      </c>
      <c r="AI1028">
        <f t="shared" si="1554"/>
        <v>0</v>
      </c>
      <c r="AJ1028">
        <f t="shared" si="1554"/>
        <v>0</v>
      </c>
      <c r="AK1028">
        <f t="shared" si="1554"/>
        <v>0</v>
      </c>
      <c r="AL1028">
        <f t="shared" si="1554"/>
        <v>0</v>
      </c>
      <c r="AM1028">
        <f t="shared" si="1554"/>
        <v>0</v>
      </c>
      <c r="AN1028">
        <f t="shared" si="1554"/>
        <v>0</v>
      </c>
      <c r="AO1028">
        <f t="shared" si="1554"/>
        <v>0</v>
      </c>
      <c r="AP1028">
        <f t="shared" si="1554"/>
        <v>0</v>
      </c>
      <c r="AQ1028">
        <f t="shared" si="1554"/>
        <v>0</v>
      </c>
      <c r="AR1028">
        <f t="shared" si="1554"/>
        <v>0</v>
      </c>
      <c r="AS1028">
        <f t="shared" si="1554"/>
        <v>0</v>
      </c>
      <c r="AT1028">
        <f t="shared" si="1554"/>
        <v>0</v>
      </c>
      <c r="AU1028">
        <f t="shared" si="1554"/>
        <v>0</v>
      </c>
      <c r="AV1028">
        <f t="shared" si="1554"/>
        <v>0</v>
      </c>
      <c r="AW1028">
        <f t="shared" si="1554"/>
        <v>0</v>
      </c>
      <c r="AX1028">
        <f t="shared" si="1554"/>
        <v>0</v>
      </c>
      <c r="AY1028">
        <f t="shared" si="1554"/>
        <v>0</v>
      </c>
      <c r="AZ1028">
        <f t="shared" si="1554"/>
        <v>0</v>
      </c>
      <c r="BA1028">
        <f t="shared" si="1554"/>
        <v>0</v>
      </c>
      <c r="BB1028">
        <f t="shared" si="1554"/>
        <v>0</v>
      </c>
      <c r="BC1028">
        <f t="shared" si="1554"/>
        <v>0</v>
      </c>
      <c r="BD1028">
        <f t="shared" si="1554"/>
        <v>0</v>
      </c>
      <c r="BE1028">
        <f t="shared" si="1554"/>
        <v>0</v>
      </c>
      <c r="BF1028">
        <f t="shared" si="1554"/>
        <v>0</v>
      </c>
      <c r="BG1028">
        <f t="shared" si="1554"/>
        <v>0</v>
      </c>
      <c r="BH1028">
        <f t="shared" si="1554"/>
        <v>0</v>
      </c>
    </row>
    <row r="1029" spans="1:60" x14ac:dyDescent="0.25">
      <c r="A1029">
        <v>13</v>
      </c>
      <c r="B1029">
        <f t="shared" ref="B1029:AG1029" si="1555">MIN(B$996*B1013,10)*MIN(1,MAX(0,$B$998-$A1029))</f>
        <v>0</v>
      </c>
      <c r="C1029">
        <f t="shared" si="1555"/>
        <v>0</v>
      </c>
      <c r="D1029">
        <f t="shared" si="1555"/>
        <v>0</v>
      </c>
      <c r="E1029">
        <f t="shared" si="1555"/>
        <v>0</v>
      </c>
      <c r="F1029">
        <f t="shared" si="1555"/>
        <v>0</v>
      </c>
      <c r="G1029">
        <f t="shared" si="1555"/>
        <v>0</v>
      </c>
      <c r="H1029">
        <f t="shared" si="1555"/>
        <v>0</v>
      </c>
      <c r="I1029">
        <f t="shared" si="1555"/>
        <v>0</v>
      </c>
      <c r="J1029">
        <f t="shared" si="1555"/>
        <v>0</v>
      </c>
      <c r="K1029">
        <f t="shared" si="1555"/>
        <v>0</v>
      </c>
      <c r="L1029">
        <f t="shared" si="1555"/>
        <v>0</v>
      </c>
      <c r="M1029">
        <f t="shared" si="1555"/>
        <v>0</v>
      </c>
      <c r="N1029">
        <f t="shared" si="1555"/>
        <v>0</v>
      </c>
      <c r="O1029">
        <f t="shared" si="1555"/>
        <v>0</v>
      </c>
      <c r="P1029">
        <f t="shared" si="1555"/>
        <v>0</v>
      </c>
      <c r="Q1029">
        <f t="shared" si="1555"/>
        <v>0</v>
      </c>
      <c r="R1029">
        <f t="shared" si="1555"/>
        <v>0</v>
      </c>
      <c r="S1029">
        <f t="shared" si="1555"/>
        <v>0</v>
      </c>
      <c r="T1029">
        <f t="shared" si="1555"/>
        <v>0</v>
      </c>
      <c r="U1029">
        <f t="shared" si="1555"/>
        <v>0</v>
      </c>
      <c r="V1029">
        <f t="shared" si="1555"/>
        <v>0</v>
      </c>
      <c r="W1029">
        <f t="shared" si="1555"/>
        <v>0</v>
      </c>
      <c r="X1029">
        <f t="shared" si="1555"/>
        <v>0</v>
      </c>
      <c r="Y1029">
        <f t="shared" si="1555"/>
        <v>0</v>
      </c>
      <c r="Z1029">
        <f t="shared" si="1555"/>
        <v>0</v>
      </c>
      <c r="AA1029">
        <f t="shared" si="1555"/>
        <v>0</v>
      </c>
      <c r="AB1029">
        <f t="shared" si="1555"/>
        <v>0</v>
      </c>
      <c r="AC1029">
        <f t="shared" si="1555"/>
        <v>0</v>
      </c>
      <c r="AD1029">
        <f t="shared" si="1555"/>
        <v>0</v>
      </c>
      <c r="AE1029">
        <f t="shared" si="1555"/>
        <v>0</v>
      </c>
      <c r="AF1029">
        <f t="shared" si="1555"/>
        <v>0</v>
      </c>
      <c r="AG1029">
        <f t="shared" si="1555"/>
        <v>0</v>
      </c>
      <c r="AH1029">
        <f t="shared" ref="AH1029:BH1029" si="1556">MIN(AH$996*AH1013,10)*MIN(1,MAX(0,$B$998-$A1029))</f>
        <v>0</v>
      </c>
      <c r="AI1029">
        <f t="shared" si="1556"/>
        <v>0</v>
      </c>
      <c r="AJ1029">
        <f t="shared" si="1556"/>
        <v>0</v>
      </c>
      <c r="AK1029">
        <f t="shared" si="1556"/>
        <v>0</v>
      </c>
      <c r="AL1029">
        <f t="shared" si="1556"/>
        <v>0</v>
      </c>
      <c r="AM1029">
        <f t="shared" si="1556"/>
        <v>0</v>
      </c>
      <c r="AN1029">
        <f t="shared" si="1556"/>
        <v>0</v>
      </c>
      <c r="AO1029">
        <f t="shared" si="1556"/>
        <v>0</v>
      </c>
      <c r="AP1029">
        <f t="shared" si="1556"/>
        <v>0</v>
      </c>
      <c r="AQ1029">
        <f t="shared" si="1556"/>
        <v>0</v>
      </c>
      <c r="AR1029">
        <f t="shared" si="1556"/>
        <v>0</v>
      </c>
      <c r="AS1029">
        <f t="shared" si="1556"/>
        <v>0</v>
      </c>
      <c r="AT1029">
        <f t="shared" si="1556"/>
        <v>0</v>
      </c>
      <c r="AU1029">
        <f t="shared" si="1556"/>
        <v>0</v>
      </c>
      <c r="AV1029">
        <f t="shared" si="1556"/>
        <v>0</v>
      </c>
      <c r="AW1029">
        <f t="shared" si="1556"/>
        <v>0</v>
      </c>
      <c r="AX1029">
        <f t="shared" si="1556"/>
        <v>0</v>
      </c>
      <c r="AY1029">
        <f t="shared" si="1556"/>
        <v>0</v>
      </c>
      <c r="AZ1029">
        <f t="shared" si="1556"/>
        <v>0</v>
      </c>
      <c r="BA1029">
        <f t="shared" si="1556"/>
        <v>0</v>
      </c>
      <c r="BB1029">
        <f t="shared" si="1556"/>
        <v>0</v>
      </c>
      <c r="BC1029">
        <f t="shared" si="1556"/>
        <v>0</v>
      </c>
      <c r="BD1029">
        <f t="shared" si="1556"/>
        <v>0</v>
      </c>
      <c r="BE1029">
        <f t="shared" si="1556"/>
        <v>0</v>
      </c>
      <c r="BF1029">
        <f t="shared" si="1556"/>
        <v>0</v>
      </c>
      <c r="BG1029">
        <f t="shared" si="1556"/>
        <v>0</v>
      </c>
      <c r="BH1029">
        <f t="shared" si="1556"/>
        <v>0</v>
      </c>
    </row>
    <row r="1030" spans="1:60" x14ac:dyDescent="0.25">
      <c r="A1030">
        <v>14</v>
      </c>
      <c r="B1030">
        <f t="shared" ref="B1030:AG1030" si="1557">MIN(B$996*B1014,10)*MIN(1,MAX(0,$B$998-$A1030))</f>
        <v>0</v>
      </c>
      <c r="C1030">
        <f t="shared" si="1557"/>
        <v>0</v>
      </c>
      <c r="D1030">
        <f t="shared" si="1557"/>
        <v>0</v>
      </c>
      <c r="E1030">
        <f t="shared" si="1557"/>
        <v>0</v>
      </c>
      <c r="F1030">
        <f t="shared" si="1557"/>
        <v>0</v>
      </c>
      <c r="G1030">
        <f t="shared" si="1557"/>
        <v>0</v>
      </c>
      <c r="H1030">
        <f t="shared" si="1557"/>
        <v>0</v>
      </c>
      <c r="I1030">
        <f t="shared" si="1557"/>
        <v>0</v>
      </c>
      <c r="J1030">
        <f t="shared" si="1557"/>
        <v>0</v>
      </c>
      <c r="K1030">
        <f t="shared" si="1557"/>
        <v>0</v>
      </c>
      <c r="L1030">
        <f t="shared" si="1557"/>
        <v>0</v>
      </c>
      <c r="M1030">
        <f t="shared" si="1557"/>
        <v>0</v>
      </c>
      <c r="N1030">
        <f t="shared" si="1557"/>
        <v>0</v>
      </c>
      <c r="O1030">
        <f t="shared" si="1557"/>
        <v>0</v>
      </c>
      <c r="P1030">
        <f t="shared" si="1557"/>
        <v>0</v>
      </c>
      <c r="Q1030">
        <f t="shared" si="1557"/>
        <v>0</v>
      </c>
      <c r="R1030">
        <f t="shared" si="1557"/>
        <v>0</v>
      </c>
      <c r="S1030">
        <f t="shared" si="1557"/>
        <v>0</v>
      </c>
      <c r="T1030">
        <f t="shared" si="1557"/>
        <v>0</v>
      </c>
      <c r="U1030">
        <f t="shared" si="1557"/>
        <v>0</v>
      </c>
      <c r="V1030">
        <f t="shared" si="1557"/>
        <v>0</v>
      </c>
      <c r="W1030">
        <f t="shared" si="1557"/>
        <v>0</v>
      </c>
      <c r="X1030">
        <f t="shared" si="1557"/>
        <v>0</v>
      </c>
      <c r="Y1030">
        <f t="shared" si="1557"/>
        <v>0</v>
      </c>
      <c r="Z1030">
        <f t="shared" si="1557"/>
        <v>0</v>
      </c>
      <c r="AA1030">
        <f t="shared" si="1557"/>
        <v>0</v>
      </c>
      <c r="AB1030">
        <f t="shared" si="1557"/>
        <v>0</v>
      </c>
      <c r="AC1030">
        <f t="shared" si="1557"/>
        <v>0</v>
      </c>
      <c r="AD1030">
        <f t="shared" si="1557"/>
        <v>0</v>
      </c>
      <c r="AE1030">
        <f t="shared" si="1557"/>
        <v>0</v>
      </c>
      <c r="AF1030">
        <f t="shared" si="1557"/>
        <v>0</v>
      </c>
      <c r="AG1030">
        <f t="shared" si="1557"/>
        <v>0</v>
      </c>
      <c r="AH1030">
        <f t="shared" ref="AH1030:BH1030" si="1558">MIN(AH$996*AH1014,10)*MIN(1,MAX(0,$B$998-$A1030))</f>
        <v>0</v>
      </c>
      <c r="AI1030">
        <f t="shared" si="1558"/>
        <v>0</v>
      </c>
      <c r="AJ1030">
        <f t="shared" si="1558"/>
        <v>0</v>
      </c>
      <c r="AK1030">
        <f t="shared" si="1558"/>
        <v>0</v>
      </c>
      <c r="AL1030">
        <f t="shared" si="1558"/>
        <v>0</v>
      </c>
      <c r="AM1030">
        <f t="shared" si="1558"/>
        <v>0</v>
      </c>
      <c r="AN1030">
        <f t="shared" si="1558"/>
        <v>0</v>
      </c>
      <c r="AO1030">
        <f t="shared" si="1558"/>
        <v>0</v>
      </c>
      <c r="AP1030">
        <f t="shared" si="1558"/>
        <v>0</v>
      </c>
      <c r="AQ1030">
        <f t="shared" si="1558"/>
        <v>0</v>
      </c>
      <c r="AR1030">
        <f t="shared" si="1558"/>
        <v>0</v>
      </c>
      <c r="AS1030">
        <f t="shared" si="1558"/>
        <v>0</v>
      </c>
      <c r="AT1030">
        <f t="shared" si="1558"/>
        <v>0</v>
      </c>
      <c r="AU1030">
        <f t="shared" si="1558"/>
        <v>0</v>
      </c>
      <c r="AV1030">
        <f t="shared" si="1558"/>
        <v>0</v>
      </c>
      <c r="AW1030">
        <f t="shared" si="1558"/>
        <v>0</v>
      </c>
      <c r="AX1030">
        <f t="shared" si="1558"/>
        <v>0</v>
      </c>
      <c r="AY1030">
        <f t="shared" si="1558"/>
        <v>0</v>
      </c>
      <c r="AZ1030">
        <f t="shared" si="1558"/>
        <v>0</v>
      </c>
      <c r="BA1030">
        <f t="shared" si="1558"/>
        <v>0</v>
      </c>
      <c r="BB1030">
        <f t="shared" si="1558"/>
        <v>0</v>
      </c>
      <c r="BC1030">
        <f t="shared" si="1558"/>
        <v>0</v>
      </c>
      <c r="BD1030">
        <f t="shared" si="1558"/>
        <v>0</v>
      </c>
      <c r="BE1030">
        <f t="shared" si="1558"/>
        <v>0</v>
      </c>
      <c r="BF1030">
        <f t="shared" si="1558"/>
        <v>0</v>
      </c>
      <c r="BG1030">
        <f t="shared" si="1558"/>
        <v>0</v>
      </c>
      <c r="BH1030">
        <f t="shared" si="1558"/>
        <v>0</v>
      </c>
    </row>
    <row r="1031" spans="1:60" x14ac:dyDescent="0.25">
      <c r="A1031">
        <v>15</v>
      </c>
      <c r="B1031">
        <f t="shared" ref="B1031:AG1031" si="1559">MIN(B$996*B1015,10)*MIN(1,MAX(0,$B$998-$A1031))</f>
        <v>0</v>
      </c>
      <c r="C1031">
        <f t="shared" si="1559"/>
        <v>0</v>
      </c>
      <c r="D1031">
        <f t="shared" si="1559"/>
        <v>0</v>
      </c>
      <c r="E1031">
        <f t="shared" si="1559"/>
        <v>0</v>
      </c>
      <c r="F1031">
        <f t="shared" si="1559"/>
        <v>0</v>
      </c>
      <c r="G1031">
        <f t="shared" si="1559"/>
        <v>0</v>
      </c>
      <c r="H1031">
        <f t="shared" si="1559"/>
        <v>0</v>
      </c>
      <c r="I1031">
        <f t="shared" si="1559"/>
        <v>0</v>
      </c>
      <c r="J1031">
        <f t="shared" si="1559"/>
        <v>0</v>
      </c>
      <c r="K1031">
        <f t="shared" si="1559"/>
        <v>0</v>
      </c>
      <c r="L1031">
        <f t="shared" si="1559"/>
        <v>0</v>
      </c>
      <c r="M1031">
        <f t="shared" si="1559"/>
        <v>0</v>
      </c>
      <c r="N1031">
        <f t="shared" si="1559"/>
        <v>0</v>
      </c>
      <c r="O1031">
        <f t="shared" si="1559"/>
        <v>0</v>
      </c>
      <c r="P1031">
        <f t="shared" si="1559"/>
        <v>0</v>
      </c>
      <c r="Q1031">
        <f t="shared" si="1559"/>
        <v>0</v>
      </c>
      <c r="R1031">
        <f t="shared" si="1559"/>
        <v>0</v>
      </c>
      <c r="S1031">
        <f t="shared" si="1559"/>
        <v>0</v>
      </c>
      <c r="T1031">
        <f t="shared" si="1559"/>
        <v>0</v>
      </c>
      <c r="U1031">
        <f t="shared" si="1559"/>
        <v>0</v>
      </c>
      <c r="V1031">
        <f t="shared" si="1559"/>
        <v>0</v>
      </c>
      <c r="W1031">
        <f t="shared" si="1559"/>
        <v>0</v>
      </c>
      <c r="X1031">
        <f t="shared" si="1559"/>
        <v>0</v>
      </c>
      <c r="Y1031">
        <f t="shared" si="1559"/>
        <v>0</v>
      </c>
      <c r="Z1031">
        <f t="shared" si="1559"/>
        <v>0</v>
      </c>
      <c r="AA1031">
        <f t="shared" si="1559"/>
        <v>0</v>
      </c>
      <c r="AB1031">
        <f t="shared" si="1559"/>
        <v>0</v>
      </c>
      <c r="AC1031">
        <f t="shared" si="1559"/>
        <v>0</v>
      </c>
      <c r="AD1031">
        <f t="shared" si="1559"/>
        <v>0</v>
      </c>
      <c r="AE1031">
        <f t="shared" si="1559"/>
        <v>0</v>
      </c>
      <c r="AF1031">
        <f t="shared" si="1559"/>
        <v>0</v>
      </c>
      <c r="AG1031">
        <f t="shared" si="1559"/>
        <v>0</v>
      </c>
      <c r="AH1031">
        <f t="shared" ref="AH1031:BH1031" si="1560">MIN(AH$996*AH1015,10)*MIN(1,MAX(0,$B$998-$A1031))</f>
        <v>0</v>
      </c>
      <c r="AI1031">
        <f t="shared" si="1560"/>
        <v>0</v>
      </c>
      <c r="AJ1031">
        <f t="shared" si="1560"/>
        <v>0</v>
      </c>
      <c r="AK1031">
        <f t="shared" si="1560"/>
        <v>0</v>
      </c>
      <c r="AL1031">
        <f t="shared" si="1560"/>
        <v>0</v>
      </c>
      <c r="AM1031">
        <f t="shared" si="1560"/>
        <v>0</v>
      </c>
      <c r="AN1031">
        <f t="shared" si="1560"/>
        <v>0</v>
      </c>
      <c r="AO1031">
        <f t="shared" si="1560"/>
        <v>0</v>
      </c>
      <c r="AP1031">
        <f t="shared" si="1560"/>
        <v>0</v>
      </c>
      <c r="AQ1031">
        <f t="shared" si="1560"/>
        <v>0</v>
      </c>
      <c r="AR1031">
        <f t="shared" si="1560"/>
        <v>0</v>
      </c>
      <c r="AS1031">
        <f t="shared" si="1560"/>
        <v>0</v>
      </c>
      <c r="AT1031">
        <f t="shared" si="1560"/>
        <v>0</v>
      </c>
      <c r="AU1031">
        <f t="shared" si="1560"/>
        <v>0</v>
      </c>
      <c r="AV1031">
        <f t="shared" si="1560"/>
        <v>0</v>
      </c>
      <c r="AW1031">
        <f t="shared" si="1560"/>
        <v>0</v>
      </c>
      <c r="AX1031">
        <f t="shared" si="1560"/>
        <v>0</v>
      </c>
      <c r="AY1031">
        <f t="shared" si="1560"/>
        <v>0</v>
      </c>
      <c r="AZ1031">
        <f t="shared" si="1560"/>
        <v>0</v>
      </c>
      <c r="BA1031">
        <f t="shared" si="1560"/>
        <v>0</v>
      </c>
      <c r="BB1031">
        <f t="shared" si="1560"/>
        <v>0</v>
      </c>
      <c r="BC1031">
        <f t="shared" si="1560"/>
        <v>0</v>
      </c>
      <c r="BD1031">
        <f t="shared" si="1560"/>
        <v>0</v>
      </c>
      <c r="BE1031">
        <f t="shared" si="1560"/>
        <v>0</v>
      </c>
      <c r="BF1031">
        <f t="shared" si="1560"/>
        <v>0</v>
      </c>
      <c r="BG1031">
        <f t="shared" si="1560"/>
        <v>0</v>
      </c>
      <c r="BH1031">
        <f t="shared" si="1560"/>
        <v>0</v>
      </c>
    </row>
    <row r="1033" spans="1:60" x14ac:dyDescent="0.25">
      <c r="A1033" t="s">
        <v>999</v>
      </c>
      <c r="B1033">
        <f t="shared" ref="B1033:AG1033" si="1561">SUM(B1017:B1031)</f>
        <v>31.658946930037093</v>
      </c>
      <c r="C1033">
        <f t="shared" si="1561"/>
        <v>31.658940992418984</v>
      </c>
      <c r="D1033">
        <f t="shared" si="1561"/>
        <v>31.658946845378079</v>
      </c>
      <c r="E1033">
        <f t="shared" si="1561"/>
        <v>31.658937711758959</v>
      </c>
      <c r="F1033">
        <f t="shared" si="1561"/>
        <v>31.668334248856574</v>
      </c>
      <c r="G1033">
        <f t="shared" si="1561"/>
        <v>31.66833315222139</v>
      </c>
      <c r="H1033">
        <f t="shared" si="1561"/>
        <v>31.668786295057096</v>
      </c>
      <c r="I1033">
        <f t="shared" si="1561"/>
        <v>31.668613512334883</v>
      </c>
      <c r="J1033">
        <f t="shared" si="1561"/>
        <v>31.651893453638749</v>
      </c>
      <c r="K1033">
        <f t="shared" si="1561"/>
        <v>31.658947173771949</v>
      </c>
      <c r="L1033">
        <f t="shared" si="1561"/>
        <v>31.658939964055222</v>
      </c>
      <c r="M1033">
        <f t="shared" si="1561"/>
        <v>31.658946887004443</v>
      </c>
      <c r="N1033">
        <f t="shared" si="1561"/>
        <v>31.28596902884146</v>
      </c>
      <c r="O1033">
        <f t="shared" si="1561"/>
        <v>31.658946887004443</v>
      </c>
      <c r="P1033">
        <f t="shared" si="1561"/>
        <v>32.012315705580896</v>
      </c>
      <c r="Q1033">
        <f t="shared" si="1561"/>
        <v>31.658946887004443</v>
      </c>
      <c r="R1033">
        <f t="shared" si="1561"/>
        <v>32.969795729001554</v>
      </c>
      <c r="S1033">
        <f t="shared" si="1561"/>
        <v>34.209185054464143</v>
      </c>
      <c r="T1033">
        <f t="shared" si="1561"/>
        <v>31.658946887004443</v>
      </c>
      <c r="U1033">
        <f t="shared" si="1561"/>
        <v>31.661177450702272</v>
      </c>
      <c r="V1033">
        <f t="shared" si="1561"/>
        <v>31.661177450702272</v>
      </c>
      <c r="W1033">
        <f t="shared" si="1561"/>
        <v>31.658946887004443</v>
      </c>
      <c r="X1033">
        <f t="shared" si="1561"/>
        <v>31.658946887004443</v>
      </c>
      <c r="Y1033">
        <f t="shared" si="1561"/>
        <v>31.658946887004443</v>
      </c>
      <c r="Z1033">
        <f t="shared" si="1561"/>
        <v>31.37191526903748</v>
      </c>
      <c r="AA1033">
        <f t="shared" si="1561"/>
        <v>31.647074439563831</v>
      </c>
      <c r="AB1033">
        <f t="shared" si="1561"/>
        <v>31.561085820223418</v>
      </c>
      <c r="AC1033">
        <f t="shared" si="1561"/>
        <v>31.658946887004443</v>
      </c>
      <c r="AD1033">
        <f t="shared" si="1561"/>
        <v>31.658986744812594</v>
      </c>
      <c r="AE1033">
        <f t="shared" si="1561"/>
        <v>31.658946887004443</v>
      </c>
      <c r="AF1033">
        <f t="shared" si="1561"/>
        <v>31.658946887004443</v>
      </c>
      <c r="AG1033">
        <f t="shared" si="1561"/>
        <v>31.658946887004443</v>
      </c>
      <c r="AH1033">
        <f t="shared" ref="AH1033:BH1033" si="1562">SUM(AH1017:AH1031)</f>
        <v>31.658946887004443</v>
      </c>
      <c r="AI1033">
        <f t="shared" si="1562"/>
        <v>31.658982584709133</v>
      </c>
      <c r="AJ1033">
        <f t="shared" si="1562"/>
        <v>31.658946887004443</v>
      </c>
      <c r="AK1033">
        <f t="shared" si="1562"/>
        <v>31.65898304839704</v>
      </c>
      <c r="AL1033">
        <f t="shared" si="1562"/>
        <v>31.658966390031829</v>
      </c>
      <c r="AM1033">
        <f t="shared" si="1562"/>
        <v>31.54025574677274</v>
      </c>
      <c r="AN1033">
        <f t="shared" si="1562"/>
        <v>31.658961367756909</v>
      </c>
      <c r="AO1033">
        <f t="shared" si="1562"/>
        <v>31.570100741155997</v>
      </c>
      <c r="AP1033">
        <f t="shared" si="1562"/>
        <v>31.658906646087733</v>
      </c>
      <c r="AQ1033">
        <f t="shared" si="1562"/>
        <v>31.658946887004443</v>
      </c>
      <c r="AR1033">
        <f t="shared" si="1562"/>
        <v>31.576449778223566</v>
      </c>
      <c r="AS1033">
        <f t="shared" si="1562"/>
        <v>31.656552066676319</v>
      </c>
      <c r="AT1033">
        <f t="shared" si="1562"/>
        <v>31.658946887004443</v>
      </c>
      <c r="AU1033">
        <f t="shared" si="1562"/>
        <v>31.658946887004443</v>
      </c>
      <c r="AV1033">
        <f t="shared" si="1562"/>
        <v>31.658946887004443</v>
      </c>
      <c r="AW1033">
        <f t="shared" si="1562"/>
        <v>31.658946887004443</v>
      </c>
      <c r="AX1033">
        <f t="shared" si="1562"/>
        <v>31.658946887004443</v>
      </c>
      <c r="AY1033">
        <f t="shared" si="1562"/>
        <v>31.658946887004443</v>
      </c>
      <c r="AZ1033">
        <f t="shared" si="1562"/>
        <v>31.658946887004443</v>
      </c>
      <c r="BA1033">
        <f t="shared" si="1562"/>
        <v>31.658946887004443</v>
      </c>
      <c r="BB1033">
        <f t="shared" si="1562"/>
        <v>31.658946887004443</v>
      </c>
      <c r="BC1033">
        <f t="shared" si="1562"/>
        <v>29.717265612722695</v>
      </c>
      <c r="BD1033">
        <f t="shared" si="1562"/>
        <v>29.45840917545971</v>
      </c>
      <c r="BE1033">
        <f t="shared" si="1562"/>
        <v>31.658946887004443</v>
      </c>
      <c r="BF1033">
        <f t="shared" si="1562"/>
        <v>31.658946887004443</v>
      </c>
      <c r="BG1033">
        <f t="shared" si="1562"/>
        <v>31.658946887004443</v>
      </c>
      <c r="BH1033">
        <f t="shared" si="1562"/>
        <v>31.658946887004443</v>
      </c>
    </row>
    <row r="1034" spans="1:60" x14ac:dyDescent="0.25">
      <c r="A1034" t="s">
        <v>1000</v>
      </c>
      <c r="B1034">
        <f t="shared" ref="B1034:AG1034" si="1563">(10*B998-B1033)*B21*B26</f>
        <v>0</v>
      </c>
      <c r="C1034">
        <f t="shared" si="1563"/>
        <v>0</v>
      </c>
      <c r="D1034">
        <f t="shared" si="1563"/>
        <v>0</v>
      </c>
      <c r="E1034">
        <f t="shared" si="1563"/>
        <v>0</v>
      </c>
      <c r="F1034">
        <f t="shared" si="1563"/>
        <v>0</v>
      </c>
      <c r="G1034">
        <f t="shared" si="1563"/>
        <v>0</v>
      </c>
      <c r="H1034">
        <f t="shared" si="1563"/>
        <v>0</v>
      </c>
      <c r="I1034">
        <f t="shared" si="1563"/>
        <v>0</v>
      </c>
      <c r="J1034">
        <f t="shared" si="1563"/>
        <v>0</v>
      </c>
      <c r="K1034">
        <f t="shared" si="1563"/>
        <v>0</v>
      </c>
      <c r="L1034">
        <f t="shared" si="1563"/>
        <v>0</v>
      </c>
      <c r="M1034">
        <f t="shared" si="1563"/>
        <v>0</v>
      </c>
      <c r="N1034">
        <f t="shared" si="1563"/>
        <v>0</v>
      </c>
      <c r="O1034">
        <f t="shared" si="1563"/>
        <v>0</v>
      </c>
      <c r="P1034">
        <f t="shared" si="1563"/>
        <v>0</v>
      </c>
      <c r="Q1034">
        <f t="shared" si="1563"/>
        <v>0</v>
      </c>
      <c r="R1034">
        <f t="shared" si="1563"/>
        <v>0</v>
      </c>
      <c r="S1034">
        <f t="shared" si="1563"/>
        <v>0</v>
      </c>
      <c r="T1034">
        <f t="shared" si="1563"/>
        <v>0</v>
      </c>
      <c r="U1034">
        <f t="shared" si="1563"/>
        <v>0</v>
      </c>
      <c r="V1034">
        <f t="shared" si="1563"/>
        <v>0</v>
      </c>
      <c r="W1034">
        <f t="shared" si="1563"/>
        <v>0</v>
      </c>
      <c r="X1034">
        <f t="shared" si="1563"/>
        <v>0</v>
      </c>
      <c r="Y1034">
        <f t="shared" si="1563"/>
        <v>0</v>
      </c>
      <c r="Z1034">
        <f t="shared" si="1563"/>
        <v>0</v>
      </c>
      <c r="AA1034">
        <f t="shared" si="1563"/>
        <v>0</v>
      </c>
      <c r="AB1034">
        <f t="shared" si="1563"/>
        <v>0</v>
      </c>
      <c r="AC1034">
        <f t="shared" si="1563"/>
        <v>0</v>
      </c>
      <c r="AD1034">
        <f t="shared" si="1563"/>
        <v>0</v>
      </c>
      <c r="AE1034">
        <f t="shared" si="1563"/>
        <v>0</v>
      </c>
      <c r="AF1034">
        <f t="shared" si="1563"/>
        <v>0</v>
      </c>
      <c r="AG1034">
        <f t="shared" si="1563"/>
        <v>0</v>
      </c>
      <c r="AH1034">
        <f t="shared" ref="AH1034:BH1034" si="1564">(10*AH998-AH1033)*AH21*AH26</f>
        <v>0</v>
      </c>
      <c r="AI1034">
        <f t="shared" si="1564"/>
        <v>0</v>
      </c>
      <c r="AJ1034">
        <f t="shared" si="1564"/>
        <v>0</v>
      </c>
      <c r="AK1034">
        <f t="shared" si="1564"/>
        <v>0</v>
      </c>
      <c r="AL1034">
        <f t="shared" si="1564"/>
        <v>0</v>
      </c>
      <c r="AM1034">
        <f t="shared" si="1564"/>
        <v>0</v>
      </c>
      <c r="AN1034">
        <f t="shared" si="1564"/>
        <v>0</v>
      </c>
      <c r="AO1034">
        <f t="shared" si="1564"/>
        <v>0</v>
      </c>
      <c r="AP1034">
        <f t="shared" si="1564"/>
        <v>0</v>
      </c>
      <c r="AQ1034">
        <f t="shared" si="1564"/>
        <v>0</v>
      </c>
      <c r="AR1034">
        <f t="shared" si="1564"/>
        <v>0</v>
      </c>
      <c r="AS1034">
        <f t="shared" si="1564"/>
        <v>0</v>
      </c>
      <c r="AT1034">
        <f t="shared" si="1564"/>
        <v>0</v>
      </c>
      <c r="AU1034">
        <f t="shared" si="1564"/>
        <v>0</v>
      </c>
      <c r="AV1034">
        <f t="shared" si="1564"/>
        <v>0</v>
      </c>
      <c r="AW1034">
        <f t="shared" si="1564"/>
        <v>0</v>
      </c>
      <c r="AX1034">
        <f t="shared" si="1564"/>
        <v>0</v>
      </c>
      <c r="AY1034">
        <f t="shared" si="1564"/>
        <v>0</v>
      </c>
      <c r="AZ1034">
        <f t="shared" si="1564"/>
        <v>0</v>
      </c>
      <c r="BA1034">
        <f t="shared" si="1564"/>
        <v>0</v>
      </c>
      <c r="BB1034">
        <f t="shared" si="1564"/>
        <v>0</v>
      </c>
      <c r="BC1034">
        <f t="shared" si="1564"/>
        <v>0</v>
      </c>
      <c r="BD1034">
        <f t="shared" si="1564"/>
        <v>0</v>
      </c>
      <c r="BE1034">
        <f t="shared" si="1564"/>
        <v>0</v>
      </c>
      <c r="BF1034">
        <f t="shared" si="1564"/>
        <v>0</v>
      </c>
      <c r="BG1034">
        <f t="shared" si="1564"/>
        <v>0</v>
      </c>
      <c r="BH1034">
        <f t="shared" si="1564"/>
        <v>0</v>
      </c>
    </row>
    <row r="1036" spans="1:60" x14ac:dyDescent="0.25">
      <c r="A1036" t="s">
        <v>1001</v>
      </c>
      <c r="B1036">
        <f t="shared" ref="B1036:AG1036" si="1565">1-B1037-B1038-B1039</f>
        <v>1</v>
      </c>
      <c r="C1036">
        <f t="shared" si="1565"/>
        <v>1</v>
      </c>
      <c r="D1036">
        <f t="shared" si="1565"/>
        <v>1</v>
      </c>
      <c r="E1036">
        <f t="shared" si="1565"/>
        <v>1</v>
      </c>
      <c r="F1036">
        <f t="shared" si="1565"/>
        <v>1</v>
      </c>
      <c r="G1036">
        <f t="shared" si="1565"/>
        <v>1</v>
      </c>
      <c r="H1036">
        <f t="shared" si="1565"/>
        <v>1</v>
      </c>
      <c r="I1036">
        <f t="shared" si="1565"/>
        <v>1</v>
      </c>
      <c r="J1036">
        <f t="shared" si="1565"/>
        <v>1</v>
      </c>
      <c r="K1036">
        <f t="shared" si="1565"/>
        <v>1</v>
      </c>
      <c r="L1036">
        <f t="shared" si="1565"/>
        <v>1</v>
      </c>
      <c r="M1036">
        <f t="shared" si="1565"/>
        <v>1</v>
      </c>
      <c r="N1036">
        <f t="shared" si="1565"/>
        <v>1</v>
      </c>
      <c r="O1036">
        <f t="shared" si="1565"/>
        <v>1</v>
      </c>
      <c r="P1036">
        <f t="shared" si="1565"/>
        <v>1</v>
      </c>
      <c r="Q1036">
        <f t="shared" si="1565"/>
        <v>1</v>
      </c>
      <c r="R1036">
        <f t="shared" si="1565"/>
        <v>1</v>
      </c>
      <c r="S1036">
        <f t="shared" si="1565"/>
        <v>1</v>
      </c>
      <c r="T1036">
        <f t="shared" si="1565"/>
        <v>1</v>
      </c>
      <c r="U1036">
        <f t="shared" si="1565"/>
        <v>1</v>
      </c>
      <c r="V1036">
        <f t="shared" si="1565"/>
        <v>1</v>
      </c>
      <c r="W1036">
        <f t="shared" si="1565"/>
        <v>1</v>
      </c>
      <c r="X1036">
        <f t="shared" si="1565"/>
        <v>1</v>
      </c>
      <c r="Y1036">
        <f t="shared" si="1565"/>
        <v>1</v>
      </c>
      <c r="Z1036">
        <f t="shared" si="1565"/>
        <v>1</v>
      </c>
      <c r="AA1036">
        <f t="shared" si="1565"/>
        <v>1</v>
      </c>
      <c r="AB1036">
        <f t="shared" si="1565"/>
        <v>1</v>
      </c>
      <c r="AC1036">
        <f t="shared" si="1565"/>
        <v>1</v>
      </c>
      <c r="AD1036">
        <f t="shared" si="1565"/>
        <v>0.78907281462601109</v>
      </c>
      <c r="AE1036">
        <f t="shared" si="1565"/>
        <v>1</v>
      </c>
      <c r="AF1036">
        <f t="shared" si="1565"/>
        <v>1</v>
      </c>
      <c r="AG1036">
        <f t="shared" si="1565"/>
        <v>1</v>
      </c>
      <c r="AH1036">
        <f t="shared" ref="AH1036:BH1036" si="1566">1-AH1037-AH1038-AH1039</f>
        <v>1</v>
      </c>
      <c r="AI1036">
        <f t="shared" si="1566"/>
        <v>1</v>
      </c>
      <c r="AJ1036">
        <f t="shared" si="1566"/>
        <v>1</v>
      </c>
      <c r="AK1036">
        <f t="shared" si="1566"/>
        <v>0.78907281337426416</v>
      </c>
      <c r="AL1036">
        <f t="shared" si="1566"/>
        <v>1</v>
      </c>
      <c r="AM1036">
        <f t="shared" si="1566"/>
        <v>1</v>
      </c>
      <c r="AN1036">
        <f t="shared" si="1566"/>
        <v>1</v>
      </c>
      <c r="AO1036">
        <f t="shared" si="1566"/>
        <v>1</v>
      </c>
      <c r="AP1036">
        <f t="shared" si="1566"/>
        <v>1</v>
      </c>
      <c r="AQ1036">
        <f t="shared" si="1566"/>
        <v>1</v>
      </c>
      <c r="AR1036">
        <f t="shared" si="1566"/>
        <v>1</v>
      </c>
      <c r="AS1036">
        <f t="shared" si="1566"/>
        <v>1</v>
      </c>
      <c r="AT1036">
        <f t="shared" si="1566"/>
        <v>1</v>
      </c>
      <c r="AU1036">
        <f t="shared" si="1566"/>
        <v>1</v>
      </c>
      <c r="AV1036">
        <f t="shared" si="1566"/>
        <v>1</v>
      </c>
      <c r="AW1036">
        <f t="shared" si="1566"/>
        <v>1</v>
      </c>
      <c r="AX1036">
        <f t="shared" si="1566"/>
        <v>1</v>
      </c>
      <c r="AY1036">
        <f t="shared" si="1566"/>
        <v>1</v>
      </c>
      <c r="AZ1036">
        <f t="shared" si="1566"/>
        <v>1</v>
      </c>
      <c r="BA1036">
        <f t="shared" si="1566"/>
        <v>1</v>
      </c>
      <c r="BB1036">
        <f t="shared" si="1566"/>
        <v>1</v>
      </c>
      <c r="BC1036">
        <f t="shared" si="1566"/>
        <v>1</v>
      </c>
      <c r="BD1036">
        <f t="shared" si="1566"/>
        <v>1</v>
      </c>
      <c r="BE1036">
        <f t="shared" si="1566"/>
        <v>1</v>
      </c>
      <c r="BF1036">
        <f t="shared" si="1566"/>
        <v>1</v>
      </c>
      <c r="BG1036">
        <f t="shared" si="1566"/>
        <v>1</v>
      </c>
      <c r="BH1036">
        <f t="shared" si="1566"/>
        <v>1</v>
      </c>
    </row>
    <row r="1037" spans="1:60" x14ac:dyDescent="0.25">
      <c r="A1037" t="s">
        <v>711</v>
      </c>
      <c r="B1037">
        <f>B26*(10*B998/Settings!$B$9)-B1039</f>
        <v>0</v>
      </c>
      <c r="C1037">
        <f>C26*(10*C998/Settings!$B$9)-C1039</f>
        <v>0</v>
      </c>
      <c r="D1037">
        <f>D26*(10*D998/Settings!$B$9)-D1039</f>
        <v>0</v>
      </c>
      <c r="E1037">
        <f>E26*(10*E998/Settings!$B$9)-E1039</f>
        <v>0</v>
      </c>
      <c r="F1037">
        <f>F26*(10*F998/Settings!$B$9)-F1039</f>
        <v>0</v>
      </c>
      <c r="G1037">
        <f>G26*(10*G998/Settings!$B$9)-G1039</f>
        <v>0</v>
      </c>
      <c r="H1037">
        <f>H26*(10*H998/Settings!$B$9)-H1039</f>
        <v>0</v>
      </c>
      <c r="I1037">
        <f>I26*(10*I998/Settings!$B$9)-I1039</f>
        <v>0</v>
      </c>
      <c r="J1037">
        <f>J26*(10*J998/Settings!$B$9)-J1039</f>
        <v>0</v>
      </c>
      <c r="K1037">
        <f>K26*(10*K998/Settings!$B$9)-K1039</f>
        <v>0</v>
      </c>
      <c r="L1037">
        <f>L26*(10*L998/Settings!$B$9)-L1039</f>
        <v>0</v>
      </c>
      <c r="M1037">
        <f>M26*(10*M998/Settings!$B$9)-M1039</f>
        <v>0</v>
      </c>
      <c r="N1037">
        <f>N26*(10*N998/Settings!$B$9)-N1039</f>
        <v>0</v>
      </c>
      <c r="O1037">
        <f>O26*(10*O998/Settings!$B$9)-O1039</f>
        <v>0</v>
      </c>
      <c r="P1037">
        <f>P26*(10*P998/Settings!$B$9)-P1039</f>
        <v>0</v>
      </c>
      <c r="Q1037">
        <f>Q26*(10*Q998/Settings!$B$9)-Q1039</f>
        <v>0</v>
      </c>
      <c r="R1037">
        <f>R26*(10*R998/Settings!$B$9)-R1039</f>
        <v>0</v>
      </c>
      <c r="S1037">
        <f>S26*(10*S998/Settings!$B$9)-S1039</f>
        <v>0</v>
      </c>
      <c r="T1037">
        <f>T26*(10*T998/Settings!$B$9)-T1039</f>
        <v>0</v>
      </c>
      <c r="U1037">
        <f>U26*(10*U998/Settings!$B$9)-U1039</f>
        <v>0</v>
      </c>
      <c r="V1037">
        <f>V26*(10*V998/Settings!$B$9)-V1039</f>
        <v>0</v>
      </c>
      <c r="W1037">
        <f>W26*(10*W998/Settings!$B$9)-W1039</f>
        <v>0</v>
      </c>
      <c r="X1037">
        <f>X26*(10*X998/Settings!$B$9)-X1039</f>
        <v>0</v>
      </c>
      <c r="Y1037">
        <f>Y26*(10*Y998/Settings!$B$9)-Y1039</f>
        <v>0</v>
      </c>
      <c r="Z1037">
        <f>Z26*(10*Z998/Settings!$B$9)-Z1039</f>
        <v>0</v>
      </c>
      <c r="AA1037">
        <f>AA26*(10*AA998/Settings!$B$9)-AA1039</f>
        <v>0</v>
      </c>
      <c r="AB1037">
        <f>AB26*(10*AB998/Settings!$B$9)-AB1039</f>
        <v>0</v>
      </c>
      <c r="AC1037">
        <f>AC26*(10*AC998/Settings!$B$9)-AC1039</f>
        <v>0</v>
      </c>
      <c r="AD1037">
        <f>AD26*(10*AD998/Settings!$B$9)-AD1039</f>
        <v>0</v>
      </c>
      <c r="AE1037">
        <f>AE26*(10*AE998/Settings!$B$9)-AE1039</f>
        <v>0</v>
      </c>
      <c r="AF1037">
        <f>AF26*(10*AF998/Settings!$B$9)-AF1039</f>
        <v>0</v>
      </c>
      <c r="AG1037">
        <f>AG26*(10*AG998/Settings!$B$9)-AG1039</f>
        <v>0</v>
      </c>
      <c r="AH1037">
        <f>AH26*(10*AH998/Settings!$B$9)-AH1039</f>
        <v>0</v>
      </c>
      <c r="AI1037">
        <f>AI26*(10*AI998/Settings!$B$9)-AI1039</f>
        <v>0</v>
      </c>
      <c r="AJ1037">
        <f>AJ26*(10*AJ998/Settings!$B$9)-AJ1039</f>
        <v>0</v>
      </c>
      <c r="AK1037">
        <f>AK26*(10*AK998/Settings!$B$9)-AK1039</f>
        <v>0.21092718662573579</v>
      </c>
      <c r="AL1037">
        <f>AL26*(10*AL998/Settings!$B$9)-AL1039</f>
        <v>0</v>
      </c>
      <c r="AM1037">
        <f>AM26*(10*AM998/Settings!$B$9)-AM1039</f>
        <v>0</v>
      </c>
      <c r="AN1037">
        <f>AN26*(10*AN998/Settings!$B$9)-AN1039</f>
        <v>0</v>
      </c>
      <c r="AO1037">
        <f>AO26*(10*AO998/Settings!$B$9)-AO1039</f>
        <v>0</v>
      </c>
      <c r="AP1037">
        <f>AP26*(10*AP998/Settings!$B$9)-AP1039</f>
        <v>0</v>
      </c>
      <c r="AQ1037">
        <f>AQ26*(10*AQ998/Settings!$B$9)-AQ1039</f>
        <v>0</v>
      </c>
      <c r="AR1037">
        <f>AR26*(10*AR998/Settings!$B$9)-AR1039</f>
        <v>0</v>
      </c>
      <c r="AS1037">
        <f>AS26*(10*AS998/Settings!$B$9)-AS1039</f>
        <v>0</v>
      </c>
      <c r="AT1037">
        <f>AT26*(10*AT998/Settings!$B$9)-AT1039</f>
        <v>0</v>
      </c>
      <c r="AU1037">
        <f>AU26*(10*AU998/Settings!$B$9)-AU1039</f>
        <v>0</v>
      </c>
      <c r="AV1037">
        <f>AV26*(10*AV998/Settings!$B$9)-AV1039</f>
        <v>0</v>
      </c>
      <c r="AW1037">
        <f>AW26*(10*AW998/Settings!$B$9)-AW1039</f>
        <v>0</v>
      </c>
      <c r="AX1037">
        <f>AX26*(10*AX998/Settings!$B$9)-AX1039</f>
        <v>0</v>
      </c>
      <c r="AY1037">
        <f>AY26*(10*AY998/Settings!$B$9)-AY1039</f>
        <v>0</v>
      </c>
      <c r="AZ1037">
        <f>AZ26*(10*AZ998/Settings!$B$9)-AZ1039</f>
        <v>0</v>
      </c>
      <c r="BA1037">
        <f>BA26*(10*BA998/Settings!$B$9)-BA1039</f>
        <v>0</v>
      </c>
      <c r="BB1037">
        <f>BB26*(10*BB998/Settings!$B$9)-BB1039</f>
        <v>0</v>
      </c>
      <c r="BC1037">
        <f>BC26*(10*BC998/Settings!$B$9)-BC1039</f>
        <v>0</v>
      </c>
      <c r="BD1037">
        <f>BD26*(10*BD998/Settings!$B$9)-BD1039</f>
        <v>0</v>
      </c>
      <c r="BE1037">
        <f>BE26*(10*BE998/Settings!$B$9)-BE1039</f>
        <v>0</v>
      </c>
      <c r="BF1037">
        <f>BF26*(10*BF998/Settings!$B$9)-BF1039</f>
        <v>0</v>
      </c>
      <c r="BG1037">
        <f>BG26*(10*BG998/Settings!$B$9)-BG1039</f>
        <v>0</v>
      </c>
      <c r="BH1037">
        <f>BH26*(10*BH998/Settings!$B$9)-BH1039</f>
        <v>0</v>
      </c>
    </row>
    <row r="1038" spans="1:60" x14ac:dyDescent="0.25">
      <c r="A1038" t="s">
        <v>1002</v>
      </c>
      <c r="B1038">
        <f>B21*(10*B998/Settings!$B$9)-B1039</f>
        <v>0</v>
      </c>
      <c r="C1038">
        <f>C21*(10*C998/Settings!$B$9)-C1039</f>
        <v>0</v>
      </c>
      <c r="D1038">
        <f>D21*(10*D998/Settings!$B$9)-D1039</f>
        <v>0</v>
      </c>
      <c r="E1038">
        <f>E21*(10*E998/Settings!$B$9)-E1039</f>
        <v>0</v>
      </c>
      <c r="F1038">
        <f>F21*(10*F998/Settings!$B$9)-F1039</f>
        <v>0</v>
      </c>
      <c r="G1038">
        <f>G21*(10*G998/Settings!$B$9)-G1039</f>
        <v>0</v>
      </c>
      <c r="H1038">
        <f>H21*(10*H998/Settings!$B$9)-H1039</f>
        <v>0</v>
      </c>
      <c r="I1038">
        <f>I21*(10*I998/Settings!$B$9)-I1039</f>
        <v>0</v>
      </c>
      <c r="J1038">
        <f>J21*(10*J998/Settings!$B$9)-J1039</f>
        <v>0</v>
      </c>
      <c r="K1038">
        <f>K21*(10*K998/Settings!$B$9)-K1039</f>
        <v>0</v>
      </c>
      <c r="L1038">
        <f>L21*(10*L998/Settings!$B$9)-L1039</f>
        <v>0</v>
      </c>
      <c r="M1038">
        <f>M21*(10*M998/Settings!$B$9)-M1039</f>
        <v>0</v>
      </c>
      <c r="N1038">
        <f>N21*(10*N998/Settings!$B$9)-N1039</f>
        <v>0</v>
      </c>
      <c r="O1038">
        <f>O21*(10*O998/Settings!$B$9)-O1039</f>
        <v>0</v>
      </c>
      <c r="P1038">
        <f>P21*(10*P998/Settings!$B$9)-P1039</f>
        <v>0</v>
      </c>
      <c r="Q1038">
        <f>Q21*(10*Q998/Settings!$B$9)-Q1039</f>
        <v>0</v>
      </c>
      <c r="R1038">
        <f>R21*(10*R998/Settings!$B$9)-R1039</f>
        <v>0</v>
      </c>
      <c r="S1038">
        <f>S21*(10*S998/Settings!$B$9)-S1039</f>
        <v>0</v>
      </c>
      <c r="T1038">
        <f>T21*(10*T998/Settings!$B$9)-T1039</f>
        <v>0</v>
      </c>
      <c r="U1038">
        <f>U21*(10*U998/Settings!$B$9)-U1039</f>
        <v>0</v>
      </c>
      <c r="V1038">
        <f>V21*(10*V998/Settings!$B$9)-V1039</f>
        <v>0</v>
      </c>
      <c r="W1038">
        <f>W21*(10*W998/Settings!$B$9)-W1039</f>
        <v>0</v>
      </c>
      <c r="X1038">
        <f>X21*(10*X998/Settings!$B$9)-X1039</f>
        <v>0</v>
      </c>
      <c r="Y1038">
        <f>Y21*(10*Y998/Settings!$B$9)-Y1039</f>
        <v>0</v>
      </c>
      <c r="Z1038">
        <f>Z21*(10*Z998/Settings!$B$9)-Z1039</f>
        <v>0</v>
      </c>
      <c r="AA1038">
        <f>AA21*(10*AA998/Settings!$B$9)-AA1039</f>
        <v>0</v>
      </c>
      <c r="AB1038">
        <f>AB21*(10*AB998/Settings!$B$9)-AB1039</f>
        <v>0</v>
      </c>
      <c r="AC1038">
        <f>AC21*(10*AC998/Settings!$B$9)-AC1039</f>
        <v>0</v>
      </c>
      <c r="AD1038">
        <f>AD21*(10*AD998/Settings!$B$9)-AD1039</f>
        <v>0.21092718537398894</v>
      </c>
      <c r="AE1038">
        <f>AE21*(10*AE998/Settings!$B$9)-AE1039</f>
        <v>0</v>
      </c>
      <c r="AF1038">
        <f>AF21*(10*AF998/Settings!$B$9)-AF1039</f>
        <v>0</v>
      </c>
      <c r="AG1038">
        <f>AG21*(10*AG998/Settings!$B$9)-AG1039</f>
        <v>0</v>
      </c>
      <c r="AH1038">
        <f>AH21*(10*AH998/Settings!$B$9)-AH1039</f>
        <v>0</v>
      </c>
      <c r="AI1038">
        <f>AI21*(10*AI998/Settings!$B$9)-AI1039</f>
        <v>0</v>
      </c>
      <c r="AJ1038">
        <f>AJ21*(10*AJ998/Settings!$B$9)-AJ1039</f>
        <v>0</v>
      </c>
      <c r="AK1038">
        <f>AK21*(10*AK998/Settings!$B$9)-AK1039</f>
        <v>0</v>
      </c>
      <c r="AL1038">
        <f>AL21*(10*AL998/Settings!$B$9)-AL1039</f>
        <v>0</v>
      </c>
      <c r="AM1038">
        <f>AM21*(10*AM998/Settings!$B$9)-AM1039</f>
        <v>0</v>
      </c>
      <c r="AN1038">
        <f>AN21*(10*AN998/Settings!$B$9)-AN1039</f>
        <v>0</v>
      </c>
      <c r="AO1038">
        <f>AO21*(10*AO998/Settings!$B$9)-AO1039</f>
        <v>0</v>
      </c>
      <c r="AP1038">
        <f>AP21*(10*AP998/Settings!$B$9)-AP1039</f>
        <v>0</v>
      </c>
      <c r="AQ1038">
        <f>AQ21*(10*AQ998/Settings!$B$9)-AQ1039</f>
        <v>0</v>
      </c>
      <c r="AR1038">
        <f>AR21*(10*AR998/Settings!$B$9)-AR1039</f>
        <v>0</v>
      </c>
      <c r="AS1038">
        <f>AS21*(10*AS998/Settings!$B$9)-AS1039</f>
        <v>0</v>
      </c>
      <c r="AT1038">
        <f>AT21*(10*AT998/Settings!$B$9)-AT1039</f>
        <v>0</v>
      </c>
      <c r="AU1038">
        <f>AU21*(10*AU998/Settings!$B$9)-AU1039</f>
        <v>0</v>
      </c>
      <c r="AV1038">
        <f>AV21*(10*AV998/Settings!$B$9)-AV1039</f>
        <v>0</v>
      </c>
      <c r="AW1038">
        <f>AW21*(10*AW998/Settings!$B$9)-AW1039</f>
        <v>0</v>
      </c>
      <c r="AX1038">
        <f>AX21*(10*AX998/Settings!$B$9)-AX1039</f>
        <v>0</v>
      </c>
      <c r="AY1038">
        <f>AY21*(10*AY998/Settings!$B$9)-AY1039</f>
        <v>0</v>
      </c>
      <c r="AZ1038">
        <f>AZ21*(10*AZ998/Settings!$B$9)-AZ1039</f>
        <v>0</v>
      </c>
      <c r="BA1038">
        <f>BA21*(10*BA998/Settings!$B$9)-BA1039</f>
        <v>0</v>
      </c>
      <c r="BB1038">
        <f>BB21*(10*BB998/Settings!$B$9)-BB1039</f>
        <v>0</v>
      </c>
      <c r="BC1038">
        <f>BC21*(10*BC998/Settings!$B$9)-BC1039</f>
        <v>0</v>
      </c>
      <c r="BD1038">
        <f>BD21*(10*BD998/Settings!$B$9)-BD1039</f>
        <v>0</v>
      </c>
      <c r="BE1038">
        <f>BE21*(10*BE998/Settings!$B$9)-BE1039</f>
        <v>0</v>
      </c>
      <c r="BF1038">
        <f>BF21*(10*BF998/Settings!$B$9)-BF1039</f>
        <v>0</v>
      </c>
      <c r="BG1038">
        <f>BG21*(10*BG998/Settings!$B$9)-BG1039</f>
        <v>0</v>
      </c>
      <c r="BH1038">
        <f>BH21*(10*BH998/Settings!$B$9)-BH1039</f>
        <v>0</v>
      </c>
    </row>
    <row r="1039" spans="1:60" x14ac:dyDescent="0.25">
      <c r="A1039" t="s">
        <v>1003</v>
      </c>
      <c r="B1039">
        <f>B1034/Settings!$B$9</f>
        <v>0</v>
      </c>
      <c r="C1039">
        <f>C1034/Settings!$B$9</f>
        <v>0</v>
      </c>
      <c r="D1039">
        <f>D1034/Settings!$B$9</f>
        <v>0</v>
      </c>
      <c r="E1039">
        <f>E1034/Settings!$B$9</f>
        <v>0</v>
      </c>
      <c r="F1039">
        <f>F1034/Settings!$B$9</f>
        <v>0</v>
      </c>
      <c r="G1039">
        <f>G1034/Settings!$B$9</f>
        <v>0</v>
      </c>
      <c r="H1039">
        <f>H1034/Settings!$B$9</f>
        <v>0</v>
      </c>
      <c r="I1039">
        <f>I1034/Settings!$B$9</f>
        <v>0</v>
      </c>
      <c r="J1039">
        <f>J1034/Settings!$B$9</f>
        <v>0</v>
      </c>
      <c r="K1039">
        <f>K1034/Settings!$B$9</f>
        <v>0</v>
      </c>
      <c r="L1039">
        <f>L1034/Settings!$B$9</f>
        <v>0</v>
      </c>
      <c r="M1039">
        <f>M1034/Settings!$B$9</f>
        <v>0</v>
      </c>
      <c r="N1039">
        <f>N1034/Settings!$B$9</f>
        <v>0</v>
      </c>
      <c r="O1039">
        <f>O1034/Settings!$B$9</f>
        <v>0</v>
      </c>
      <c r="P1039">
        <f>P1034/Settings!$B$9</f>
        <v>0</v>
      </c>
      <c r="Q1039">
        <f>Q1034/Settings!$B$9</f>
        <v>0</v>
      </c>
      <c r="R1039">
        <f>R1034/Settings!$B$9</f>
        <v>0</v>
      </c>
      <c r="S1039">
        <f>S1034/Settings!$B$9</f>
        <v>0</v>
      </c>
      <c r="T1039">
        <f>T1034/Settings!$B$9</f>
        <v>0</v>
      </c>
      <c r="U1039">
        <f>U1034/Settings!$B$9</f>
        <v>0</v>
      </c>
      <c r="V1039">
        <f>V1034/Settings!$B$9</f>
        <v>0</v>
      </c>
      <c r="W1039">
        <f>W1034/Settings!$B$9</f>
        <v>0</v>
      </c>
      <c r="X1039">
        <f>X1034/Settings!$B$9</f>
        <v>0</v>
      </c>
      <c r="Y1039">
        <f>Y1034/Settings!$B$9</f>
        <v>0</v>
      </c>
      <c r="Z1039">
        <f>Z1034/Settings!$B$9</f>
        <v>0</v>
      </c>
      <c r="AA1039">
        <f>AA1034/Settings!$B$9</f>
        <v>0</v>
      </c>
      <c r="AB1039">
        <f>AB1034/Settings!$B$9</f>
        <v>0</v>
      </c>
      <c r="AC1039">
        <f>AC1034/Settings!$B$9</f>
        <v>0</v>
      </c>
      <c r="AD1039">
        <f>AD1034/Settings!$B$9</f>
        <v>0</v>
      </c>
      <c r="AE1039">
        <f>AE1034/Settings!$B$9</f>
        <v>0</v>
      </c>
      <c r="AF1039">
        <f>AF1034/Settings!$B$9</f>
        <v>0</v>
      </c>
      <c r="AG1039">
        <f>AG1034/Settings!$B$9</f>
        <v>0</v>
      </c>
      <c r="AH1039">
        <f>AH1034/Settings!$B$9</f>
        <v>0</v>
      </c>
      <c r="AI1039">
        <f>AI1034/Settings!$B$9</f>
        <v>0</v>
      </c>
      <c r="AJ1039">
        <f>AJ1034/Settings!$B$9</f>
        <v>0</v>
      </c>
      <c r="AK1039">
        <f>AK1034/Settings!$B$9</f>
        <v>0</v>
      </c>
      <c r="AL1039">
        <f>AL1034/Settings!$B$9</f>
        <v>0</v>
      </c>
      <c r="AM1039">
        <f>AM1034/Settings!$B$9</f>
        <v>0</v>
      </c>
      <c r="AN1039">
        <f>AN1034/Settings!$B$9</f>
        <v>0</v>
      </c>
      <c r="AO1039">
        <f>AO1034/Settings!$B$9</f>
        <v>0</v>
      </c>
      <c r="AP1039">
        <f>AP1034/Settings!$B$9</f>
        <v>0</v>
      </c>
      <c r="AQ1039">
        <f>AQ1034/Settings!$B$9</f>
        <v>0</v>
      </c>
      <c r="AR1039">
        <f>AR1034/Settings!$B$9</f>
        <v>0</v>
      </c>
      <c r="AS1039">
        <f>AS1034/Settings!$B$9</f>
        <v>0</v>
      </c>
      <c r="AT1039">
        <f>AT1034/Settings!$B$9</f>
        <v>0</v>
      </c>
      <c r="AU1039">
        <f>AU1034/Settings!$B$9</f>
        <v>0</v>
      </c>
      <c r="AV1039">
        <f>AV1034/Settings!$B$9</f>
        <v>0</v>
      </c>
      <c r="AW1039">
        <f>AW1034/Settings!$B$9</f>
        <v>0</v>
      </c>
      <c r="AX1039">
        <f>AX1034/Settings!$B$9</f>
        <v>0</v>
      </c>
      <c r="AY1039">
        <f>AY1034/Settings!$B$9</f>
        <v>0</v>
      </c>
      <c r="AZ1039">
        <f>AZ1034/Settings!$B$9</f>
        <v>0</v>
      </c>
      <c r="BA1039">
        <f>BA1034/Settings!$B$9</f>
        <v>0</v>
      </c>
      <c r="BB1039">
        <f>BB1034/Settings!$B$9</f>
        <v>0</v>
      </c>
      <c r="BC1039">
        <f>BC1034/Settings!$B$9</f>
        <v>0</v>
      </c>
      <c r="BD1039">
        <f>BD1034/Settings!$B$9</f>
        <v>0</v>
      </c>
      <c r="BE1039">
        <f>BE1034/Settings!$B$9</f>
        <v>0</v>
      </c>
      <c r="BF1039">
        <f>BF1034/Settings!$B$9</f>
        <v>0</v>
      </c>
      <c r="BG1039">
        <f>BG1034/Settings!$B$9</f>
        <v>0</v>
      </c>
      <c r="BH1039">
        <f>BH1034/Settings!$B$9</f>
        <v>0</v>
      </c>
    </row>
    <row r="1041" spans="1:60" x14ac:dyDescent="0.25">
      <c r="A1041" t="s">
        <v>708</v>
      </c>
      <c r="B1041">
        <f t="shared" ref="B1041:AG1041" si="1567">1-B1042</f>
        <v>1</v>
      </c>
      <c r="C1041">
        <f t="shared" si="1567"/>
        <v>1</v>
      </c>
      <c r="D1041">
        <f t="shared" si="1567"/>
        <v>1</v>
      </c>
      <c r="E1041">
        <f t="shared" si="1567"/>
        <v>1</v>
      </c>
      <c r="F1041">
        <f t="shared" si="1567"/>
        <v>1</v>
      </c>
      <c r="G1041">
        <f t="shared" si="1567"/>
        <v>1</v>
      </c>
      <c r="H1041">
        <f t="shared" si="1567"/>
        <v>1</v>
      </c>
      <c r="I1041">
        <f t="shared" si="1567"/>
        <v>1</v>
      </c>
      <c r="J1041">
        <f t="shared" si="1567"/>
        <v>1</v>
      </c>
      <c r="K1041">
        <f t="shared" si="1567"/>
        <v>1</v>
      </c>
      <c r="L1041">
        <f t="shared" si="1567"/>
        <v>1</v>
      </c>
      <c r="M1041">
        <f t="shared" si="1567"/>
        <v>1</v>
      </c>
      <c r="N1041">
        <f t="shared" si="1567"/>
        <v>1</v>
      </c>
      <c r="O1041">
        <f t="shared" si="1567"/>
        <v>1</v>
      </c>
      <c r="P1041">
        <f t="shared" si="1567"/>
        <v>1</v>
      </c>
      <c r="Q1041">
        <f t="shared" si="1567"/>
        <v>1</v>
      </c>
      <c r="R1041">
        <f t="shared" si="1567"/>
        <v>1</v>
      </c>
      <c r="S1041">
        <f t="shared" si="1567"/>
        <v>1</v>
      </c>
      <c r="T1041">
        <f t="shared" si="1567"/>
        <v>1</v>
      </c>
      <c r="U1041">
        <f t="shared" si="1567"/>
        <v>1</v>
      </c>
      <c r="V1041">
        <f t="shared" si="1567"/>
        <v>1</v>
      </c>
      <c r="W1041">
        <f t="shared" si="1567"/>
        <v>1</v>
      </c>
      <c r="X1041">
        <f t="shared" si="1567"/>
        <v>1</v>
      </c>
      <c r="Y1041">
        <f t="shared" si="1567"/>
        <v>1</v>
      </c>
      <c r="Z1041">
        <f t="shared" si="1567"/>
        <v>1</v>
      </c>
      <c r="AA1041">
        <f t="shared" si="1567"/>
        <v>1</v>
      </c>
      <c r="AB1041">
        <f t="shared" si="1567"/>
        <v>1</v>
      </c>
      <c r="AC1041">
        <f t="shared" si="1567"/>
        <v>1</v>
      </c>
      <c r="AD1041">
        <f t="shared" si="1567"/>
        <v>1</v>
      </c>
      <c r="AE1041">
        <f t="shared" si="1567"/>
        <v>1</v>
      </c>
      <c r="AF1041">
        <f t="shared" si="1567"/>
        <v>1</v>
      </c>
      <c r="AG1041">
        <f t="shared" si="1567"/>
        <v>1</v>
      </c>
      <c r="AH1041">
        <f t="shared" ref="AH1041:BH1041" si="1568">1-AH1042</f>
        <v>1</v>
      </c>
      <c r="AI1041">
        <f t="shared" si="1568"/>
        <v>0.82051740662788653</v>
      </c>
      <c r="AJ1041">
        <f t="shared" si="1568"/>
        <v>1</v>
      </c>
      <c r="AK1041">
        <f t="shared" si="1568"/>
        <v>1</v>
      </c>
      <c r="AL1041">
        <f t="shared" si="1568"/>
        <v>1</v>
      </c>
      <c r="AM1041">
        <f t="shared" si="1568"/>
        <v>1</v>
      </c>
      <c r="AN1041">
        <f t="shared" si="1568"/>
        <v>1</v>
      </c>
      <c r="AO1041">
        <f t="shared" si="1568"/>
        <v>1</v>
      </c>
      <c r="AP1041">
        <f t="shared" si="1568"/>
        <v>1</v>
      </c>
      <c r="AQ1041">
        <f t="shared" si="1568"/>
        <v>1</v>
      </c>
      <c r="AR1041">
        <f t="shared" si="1568"/>
        <v>1</v>
      </c>
      <c r="AS1041">
        <f t="shared" si="1568"/>
        <v>1</v>
      </c>
      <c r="AT1041">
        <f t="shared" si="1568"/>
        <v>1</v>
      </c>
      <c r="AU1041">
        <f t="shared" si="1568"/>
        <v>1</v>
      </c>
      <c r="AV1041">
        <f t="shared" si="1568"/>
        <v>1</v>
      </c>
      <c r="AW1041">
        <f t="shared" si="1568"/>
        <v>1</v>
      </c>
      <c r="AX1041">
        <f t="shared" si="1568"/>
        <v>1</v>
      </c>
      <c r="AY1041">
        <f t="shared" si="1568"/>
        <v>1</v>
      </c>
      <c r="AZ1041">
        <f t="shared" si="1568"/>
        <v>1</v>
      </c>
      <c r="BA1041">
        <f t="shared" si="1568"/>
        <v>1</v>
      </c>
      <c r="BB1041">
        <f t="shared" si="1568"/>
        <v>1</v>
      </c>
      <c r="BC1041">
        <f t="shared" si="1568"/>
        <v>1</v>
      </c>
      <c r="BD1041">
        <f t="shared" si="1568"/>
        <v>1</v>
      </c>
      <c r="BE1041">
        <f t="shared" si="1568"/>
        <v>1</v>
      </c>
      <c r="BF1041">
        <f t="shared" si="1568"/>
        <v>1</v>
      </c>
      <c r="BG1041">
        <f t="shared" si="1568"/>
        <v>1</v>
      </c>
      <c r="BH1041">
        <f t="shared" si="1568"/>
        <v>1</v>
      </c>
    </row>
    <row r="1042" spans="1:60" x14ac:dyDescent="0.25">
      <c r="A1042" t="s">
        <v>709</v>
      </c>
      <c r="B1042">
        <f t="shared" ref="B1042:AG1042" si="1569">B32*10/(50+10/B694)</f>
        <v>0</v>
      </c>
      <c r="C1042">
        <f t="shared" si="1569"/>
        <v>0</v>
      </c>
      <c r="D1042">
        <f t="shared" si="1569"/>
        <v>0</v>
      </c>
      <c r="E1042">
        <f t="shared" si="1569"/>
        <v>0</v>
      </c>
      <c r="F1042">
        <f t="shared" si="1569"/>
        <v>0</v>
      </c>
      <c r="G1042">
        <f t="shared" si="1569"/>
        <v>0</v>
      </c>
      <c r="H1042">
        <f t="shared" si="1569"/>
        <v>0</v>
      </c>
      <c r="I1042">
        <f t="shared" si="1569"/>
        <v>0</v>
      </c>
      <c r="J1042">
        <f t="shared" si="1569"/>
        <v>0</v>
      </c>
      <c r="K1042">
        <f t="shared" si="1569"/>
        <v>0</v>
      </c>
      <c r="L1042">
        <f t="shared" si="1569"/>
        <v>0</v>
      </c>
      <c r="M1042">
        <f t="shared" si="1569"/>
        <v>0</v>
      </c>
      <c r="N1042">
        <f t="shared" si="1569"/>
        <v>0</v>
      </c>
      <c r="O1042">
        <f t="shared" si="1569"/>
        <v>0</v>
      </c>
      <c r="P1042">
        <f t="shared" si="1569"/>
        <v>0</v>
      </c>
      <c r="Q1042">
        <f t="shared" si="1569"/>
        <v>0</v>
      </c>
      <c r="R1042">
        <f t="shared" si="1569"/>
        <v>0</v>
      </c>
      <c r="S1042">
        <f t="shared" si="1569"/>
        <v>0</v>
      </c>
      <c r="T1042">
        <f t="shared" si="1569"/>
        <v>0</v>
      </c>
      <c r="U1042">
        <f t="shared" si="1569"/>
        <v>0</v>
      </c>
      <c r="V1042">
        <f t="shared" si="1569"/>
        <v>0</v>
      </c>
      <c r="W1042">
        <f t="shared" si="1569"/>
        <v>0</v>
      </c>
      <c r="X1042">
        <f t="shared" si="1569"/>
        <v>0</v>
      </c>
      <c r="Y1042">
        <f t="shared" si="1569"/>
        <v>0</v>
      </c>
      <c r="Z1042">
        <f t="shared" si="1569"/>
        <v>0</v>
      </c>
      <c r="AA1042">
        <f t="shared" si="1569"/>
        <v>0</v>
      </c>
      <c r="AB1042">
        <f t="shared" si="1569"/>
        <v>0</v>
      </c>
      <c r="AC1042">
        <f t="shared" si="1569"/>
        <v>0</v>
      </c>
      <c r="AD1042">
        <f t="shared" si="1569"/>
        <v>0</v>
      </c>
      <c r="AE1042">
        <f t="shared" si="1569"/>
        <v>0</v>
      </c>
      <c r="AF1042">
        <f t="shared" si="1569"/>
        <v>0</v>
      </c>
      <c r="AG1042">
        <f t="shared" si="1569"/>
        <v>0</v>
      </c>
      <c r="AH1042">
        <f t="shared" ref="AH1042:BH1042" si="1570">AH32*10/(50+10/AH694)</f>
        <v>0</v>
      </c>
      <c r="AI1042">
        <f t="shared" si="1570"/>
        <v>0.17948259337211345</v>
      </c>
      <c r="AJ1042">
        <f t="shared" si="1570"/>
        <v>0</v>
      </c>
      <c r="AK1042">
        <f t="shared" si="1570"/>
        <v>0</v>
      </c>
      <c r="AL1042">
        <f t="shared" si="1570"/>
        <v>0</v>
      </c>
      <c r="AM1042">
        <f t="shared" si="1570"/>
        <v>0</v>
      </c>
      <c r="AN1042">
        <f t="shared" si="1570"/>
        <v>0</v>
      </c>
      <c r="AO1042">
        <f t="shared" si="1570"/>
        <v>0</v>
      </c>
      <c r="AP1042">
        <f t="shared" si="1570"/>
        <v>0</v>
      </c>
      <c r="AQ1042">
        <f t="shared" si="1570"/>
        <v>0</v>
      </c>
      <c r="AR1042">
        <f t="shared" si="1570"/>
        <v>0</v>
      </c>
      <c r="AS1042">
        <f t="shared" si="1570"/>
        <v>0</v>
      </c>
      <c r="AT1042">
        <f t="shared" si="1570"/>
        <v>0</v>
      </c>
      <c r="AU1042">
        <f t="shared" si="1570"/>
        <v>0</v>
      </c>
      <c r="AV1042">
        <f t="shared" si="1570"/>
        <v>0</v>
      </c>
      <c r="AW1042">
        <f t="shared" si="1570"/>
        <v>0</v>
      </c>
      <c r="AX1042">
        <f t="shared" si="1570"/>
        <v>0</v>
      </c>
      <c r="AY1042">
        <f t="shared" si="1570"/>
        <v>0</v>
      </c>
      <c r="AZ1042">
        <f t="shared" si="1570"/>
        <v>0</v>
      </c>
      <c r="BA1042">
        <f t="shared" si="1570"/>
        <v>0</v>
      </c>
      <c r="BB1042">
        <f t="shared" si="1570"/>
        <v>0</v>
      </c>
      <c r="BC1042">
        <f t="shared" si="1570"/>
        <v>0</v>
      </c>
      <c r="BD1042">
        <f t="shared" si="1570"/>
        <v>0</v>
      </c>
      <c r="BE1042">
        <f t="shared" si="1570"/>
        <v>0</v>
      </c>
      <c r="BF1042">
        <f t="shared" si="1570"/>
        <v>0</v>
      </c>
      <c r="BG1042">
        <f t="shared" si="1570"/>
        <v>0</v>
      </c>
      <c r="BH1042">
        <f t="shared" si="1570"/>
        <v>0</v>
      </c>
    </row>
    <row r="1044" spans="1:60" x14ac:dyDescent="0.25">
      <c r="A1044" t="s">
        <v>710</v>
      </c>
      <c r="B1044">
        <f t="shared" ref="B1044:AG1044" si="1571">B1036*B1041</f>
        <v>1</v>
      </c>
      <c r="C1044">
        <f t="shared" si="1571"/>
        <v>1</v>
      </c>
      <c r="D1044">
        <f t="shared" si="1571"/>
        <v>1</v>
      </c>
      <c r="E1044">
        <f t="shared" si="1571"/>
        <v>1</v>
      </c>
      <c r="F1044">
        <f t="shared" si="1571"/>
        <v>1</v>
      </c>
      <c r="G1044">
        <f t="shared" si="1571"/>
        <v>1</v>
      </c>
      <c r="H1044">
        <f t="shared" si="1571"/>
        <v>1</v>
      </c>
      <c r="I1044">
        <f t="shared" si="1571"/>
        <v>1</v>
      </c>
      <c r="J1044">
        <f t="shared" si="1571"/>
        <v>1</v>
      </c>
      <c r="K1044">
        <f t="shared" si="1571"/>
        <v>1</v>
      </c>
      <c r="L1044">
        <f t="shared" si="1571"/>
        <v>1</v>
      </c>
      <c r="M1044">
        <f t="shared" si="1571"/>
        <v>1</v>
      </c>
      <c r="N1044">
        <f t="shared" si="1571"/>
        <v>1</v>
      </c>
      <c r="O1044">
        <f t="shared" si="1571"/>
        <v>1</v>
      </c>
      <c r="P1044">
        <f t="shared" si="1571"/>
        <v>1</v>
      </c>
      <c r="Q1044">
        <f t="shared" si="1571"/>
        <v>1</v>
      </c>
      <c r="R1044">
        <f t="shared" si="1571"/>
        <v>1</v>
      </c>
      <c r="S1044">
        <f t="shared" si="1571"/>
        <v>1</v>
      </c>
      <c r="T1044">
        <f t="shared" si="1571"/>
        <v>1</v>
      </c>
      <c r="U1044">
        <f t="shared" si="1571"/>
        <v>1</v>
      </c>
      <c r="V1044">
        <f t="shared" si="1571"/>
        <v>1</v>
      </c>
      <c r="W1044">
        <f t="shared" si="1571"/>
        <v>1</v>
      </c>
      <c r="X1044">
        <f t="shared" si="1571"/>
        <v>1</v>
      </c>
      <c r="Y1044">
        <f t="shared" si="1571"/>
        <v>1</v>
      </c>
      <c r="Z1044">
        <f t="shared" si="1571"/>
        <v>1</v>
      </c>
      <c r="AA1044">
        <f t="shared" si="1571"/>
        <v>1</v>
      </c>
      <c r="AB1044">
        <f t="shared" si="1571"/>
        <v>1</v>
      </c>
      <c r="AC1044">
        <f t="shared" si="1571"/>
        <v>1</v>
      </c>
      <c r="AD1044">
        <f t="shared" si="1571"/>
        <v>0.78907281462601109</v>
      </c>
      <c r="AE1044">
        <f t="shared" si="1571"/>
        <v>1</v>
      </c>
      <c r="AF1044">
        <f t="shared" si="1571"/>
        <v>1</v>
      </c>
      <c r="AG1044">
        <f t="shared" si="1571"/>
        <v>1</v>
      </c>
      <c r="AH1044">
        <f t="shared" ref="AH1044:BH1044" si="1572">AH1036*AH1041</f>
        <v>1</v>
      </c>
      <c r="AI1044">
        <f t="shared" si="1572"/>
        <v>0.82051740662788653</v>
      </c>
      <c r="AJ1044">
        <f t="shared" si="1572"/>
        <v>1</v>
      </c>
      <c r="AK1044">
        <f t="shared" si="1572"/>
        <v>0.78907281337426416</v>
      </c>
      <c r="AL1044">
        <f t="shared" si="1572"/>
        <v>1</v>
      </c>
      <c r="AM1044">
        <f t="shared" si="1572"/>
        <v>1</v>
      </c>
      <c r="AN1044">
        <f t="shared" si="1572"/>
        <v>1</v>
      </c>
      <c r="AO1044">
        <f t="shared" si="1572"/>
        <v>1</v>
      </c>
      <c r="AP1044">
        <f t="shared" si="1572"/>
        <v>1</v>
      </c>
      <c r="AQ1044">
        <f t="shared" si="1572"/>
        <v>1</v>
      </c>
      <c r="AR1044">
        <f t="shared" si="1572"/>
        <v>1</v>
      </c>
      <c r="AS1044">
        <f t="shared" si="1572"/>
        <v>1</v>
      </c>
      <c r="AT1044">
        <f t="shared" si="1572"/>
        <v>1</v>
      </c>
      <c r="AU1044">
        <f t="shared" si="1572"/>
        <v>1</v>
      </c>
      <c r="AV1044">
        <f t="shared" si="1572"/>
        <v>1</v>
      </c>
      <c r="AW1044">
        <f t="shared" si="1572"/>
        <v>1</v>
      </c>
      <c r="AX1044">
        <f t="shared" si="1572"/>
        <v>1</v>
      </c>
      <c r="AY1044">
        <f t="shared" si="1572"/>
        <v>1</v>
      </c>
      <c r="AZ1044">
        <f t="shared" si="1572"/>
        <v>1</v>
      </c>
      <c r="BA1044">
        <f t="shared" si="1572"/>
        <v>1</v>
      </c>
      <c r="BB1044">
        <f t="shared" si="1572"/>
        <v>1</v>
      </c>
      <c r="BC1044">
        <f t="shared" si="1572"/>
        <v>1</v>
      </c>
      <c r="BD1044">
        <f t="shared" si="1572"/>
        <v>1</v>
      </c>
      <c r="BE1044">
        <f t="shared" si="1572"/>
        <v>1</v>
      </c>
      <c r="BF1044">
        <f t="shared" si="1572"/>
        <v>1</v>
      </c>
      <c r="BG1044">
        <f t="shared" si="1572"/>
        <v>1</v>
      </c>
      <c r="BH1044">
        <f t="shared" si="1572"/>
        <v>1</v>
      </c>
    </row>
    <row r="1045" spans="1:60" x14ac:dyDescent="0.25">
      <c r="A1045" t="s">
        <v>711</v>
      </c>
      <c r="B1045">
        <f t="shared" ref="B1045:AG1045" si="1573">B1037*B1041</f>
        <v>0</v>
      </c>
      <c r="C1045">
        <f t="shared" si="1573"/>
        <v>0</v>
      </c>
      <c r="D1045">
        <f t="shared" si="1573"/>
        <v>0</v>
      </c>
      <c r="E1045">
        <f t="shared" si="1573"/>
        <v>0</v>
      </c>
      <c r="F1045">
        <f t="shared" si="1573"/>
        <v>0</v>
      </c>
      <c r="G1045">
        <f t="shared" si="1573"/>
        <v>0</v>
      </c>
      <c r="H1045">
        <f t="shared" si="1573"/>
        <v>0</v>
      </c>
      <c r="I1045">
        <f t="shared" si="1573"/>
        <v>0</v>
      </c>
      <c r="J1045">
        <f t="shared" si="1573"/>
        <v>0</v>
      </c>
      <c r="K1045">
        <f t="shared" si="1573"/>
        <v>0</v>
      </c>
      <c r="L1045">
        <f t="shared" si="1573"/>
        <v>0</v>
      </c>
      <c r="M1045">
        <f t="shared" si="1573"/>
        <v>0</v>
      </c>
      <c r="N1045">
        <f t="shared" si="1573"/>
        <v>0</v>
      </c>
      <c r="O1045">
        <f t="shared" si="1573"/>
        <v>0</v>
      </c>
      <c r="P1045">
        <f t="shared" si="1573"/>
        <v>0</v>
      </c>
      <c r="Q1045">
        <f t="shared" si="1573"/>
        <v>0</v>
      </c>
      <c r="R1045">
        <f t="shared" si="1573"/>
        <v>0</v>
      </c>
      <c r="S1045">
        <f t="shared" si="1573"/>
        <v>0</v>
      </c>
      <c r="T1045">
        <f t="shared" si="1573"/>
        <v>0</v>
      </c>
      <c r="U1045">
        <f t="shared" si="1573"/>
        <v>0</v>
      </c>
      <c r="V1045">
        <f t="shared" si="1573"/>
        <v>0</v>
      </c>
      <c r="W1045">
        <f t="shared" si="1573"/>
        <v>0</v>
      </c>
      <c r="X1045">
        <f t="shared" si="1573"/>
        <v>0</v>
      </c>
      <c r="Y1045">
        <f t="shared" si="1573"/>
        <v>0</v>
      </c>
      <c r="Z1045">
        <f t="shared" si="1573"/>
        <v>0</v>
      </c>
      <c r="AA1045">
        <f t="shared" si="1573"/>
        <v>0</v>
      </c>
      <c r="AB1045">
        <f t="shared" si="1573"/>
        <v>0</v>
      </c>
      <c r="AC1045">
        <f t="shared" si="1573"/>
        <v>0</v>
      </c>
      <c r="AD1045">
        <f t="shared" si="1573"/>
        <v>0</v>
      </c>
      <c r="AE1045">
        <f t="shared" si="1573"/>
        <v>0</v>
      </c>
      <c r="AF1045">
        <f t="shared" si="1573"/>
        <v>0</v>
      </c>
      <c r="AG1045">
        <f t="shared" si="1573"/>
        <v>0</v>
      </c>
      <c r="AH1045">
        <f t="shared" ref="AH1045:BH1045" si="1574">AH1037*AH1041</f>
        <v>0</v>
      </c>
      <c r="AI1045">
        <f t="shared" si="1574"/>
        <v>0</v>
      </c>
      <c r="AJ1045">
        <f t="shared" si="1574"/>
        <v>0</v>
      </c>
      <c r="AK1045">
        <f t="shared" si="1574"/>
        <v>0.21092718662573579</v>
      </c>
      <c r="AL1045">
        <f t="shared" si="1574"/>
        <v>0</v>
      </c>
      <c r="AM1045">
        <f t="shared" si="1574"/>
        <v>0</v>
      </c>
      <c r="AN1045">
        <f t="shared" si="1574"/>
        <v>0</v>
      </c>
      <c r="AO1045">
        <f t="shared" si="1574"/>
        <v>0</v>
      </c>
      <c r="AP1045">
        <f t="shared" si="1574"/>
        <v>0</v>
      </c>
      <c r="AQ1045">
        <f t="shared" si="1574"/>
        <v>0</v>
      </c>
      <c r="AR1045">
        <f t="shared" si="1574"/>
        <v>0</v>
      </c>
      <c r="AS1045">
        <f t="shared" si="1574"/>
        <v>0</v>
      </c>
      <c r="AT1045">
        <f t="shared" si="1574"/>
        <v>0</v>
      </c>
      <c r="AU1045">
        <f t="shared" si="1574"/>
        <v>0</v>
      </c>
      <c r="AV1045">
        <f t="shared" si="1574"/>
        <v>0</v>
      </c>
      <c r="AW1045">
        <f t="shared" si="1574"/>
        <v>0</v>
      </c>
      <c r="AX1045">
        <f t="shared" si="1574"/>
        <v>0</v>
      </c>
      <c r="AY1045">
        <f t="shared" si="1574"/>
        <v>0</v>
      </c>
      <c r="AZ1045">
        <f t="shared" si="1574"/>
        <v>0</v>
      </c>
      <c r="BA1045">
        <f t="shared" si="1574"/>
        <v>0</v>
      </c>
      <c r="BB1045">
        <f t="shared" si="1574"/>
        <v>0</v>
      </c>
      <c r="BC1045">
        <f t="shared" si="1574"/>
        <v>0</v>
      </c>
      <c r="BD1045">
        <f t="shared" si="1574"/>
        <v>0</v>
      </c>
      <c r="BE1045">
        <f t="shared" si="1574"/>
        <v>0</v>
      </c>
      <c r="BF1045">
        <f t="shared" si="1574"/>
        <v>0</v>
      </c>
      <c r="BG1045">
        <f t="shared" si="1574"/>
        <v>0</v>
      </c>
      <c r="BH1045">
        <f t="shared" si="1574"/>
        <v>0</v>
      </c>
    </row>
    <row r="1046" spans="1:60" x14ac:dyDescent="0.25">
      <c r="A1046" t="s">
        <v>712</v>
      </c>
      <c r="B1046">
        <f t="shared" ref="B1046:AG1046" si="1575">B1038*B1041</f>
        <v>0</v>
      </c>
      <c r="C1046">
        <f t="shared" si="1575"/>
        <v>0</v>
      </c>
      <c r="D1046">
        <f t="shared" si="1575"/>
        <v>0</v>
      </c>
      <c r="E1046">
        <f t="shared" si="1575"/>
        <v>0</v>
      </c>
      <c r="F1046">
        <f t="shared" si="1575"/>
        <v>0</v>
      </c>
      <c r="G1046">
        <f t="shared" si="1575"/>
        <v>0</v>
      </c>
      <c r="H1046">
        <f t="shared" si="1575"/>
        <v>0</v>
      </c>
      <c r="I1046">
        <f t="shared" si="1575"/>
        <v>0</v>
      </c>
      <c r="J1046">
        <f t="shared" si="1575"/>
        <v>0</v>
      </c>
      <c r="K1046">
        <f t="shared" si="1575"/>
        <v>0</v>
      </c>
      <c r="L1046">
        <f t="shared" si="1575"/>
        <v>0</v>
      </c>
      <c r="M1046">
        <f t="shared" si="1575"/>
        <v>0</v>
      </c>
      <c r="N1046">
        <f t="shared" si="1575"/>
        <v>0</v>
      </c>
      <c r="O1046">
        <f t="shared" si="1575"/>
        <v>0</v>
      </c>
      <c r="P1046">
        <f t="shared" si="1575"/>
        <v>0</v>
      </c>
      <c r="Q1046">
        <f t="shared" si="1575"/>
        <v>0</v>
      </c>
      <c r="R1046">
        <f t="shared" si="1575"/>
        <v>0</v>
      </c>
      <c r="S1046">
        <f t="shared" si="1575"/>
        <v>0</v>
      </c>
      <c r="T1046">
        <f t="shared" si="1575"/>
        <v>0</v>
      </c>
      <c r="U1046">
        <f t="shared" si="1575"/>
        <v>0</v>
      </c>
      <c r="V1046">
        <f t="shared" si="1575"/>
        <v>0</v>
      </c>
      <c r="W1046">
        <f t="shared" si="1575"/>
        <v>0</v>
      </c>
      <c r="X1046">
        <f t="shared" si="1575"/>
        <v>0</v>
      </c>
      <c r="Y1046">
        <f t="shared" si="1575"/>
        <v>0</v>
      </c>
      <c r="Z1046">
        <f t="shared" si="1575"/>
        <v>0</v>
      </c>
      <c r="AA1046">
        <f t="shared" si="1575"/>
        <v>0</v>
      </c>
      <c r="AB1046">
        <f t="shared" si="1575"/>
        <v>0</v>
      </c>
      <c r="AC1046">
        <f t="shared" si="1575"/>
        <v>0</v>
      </c>
      <c r="AD1046">
        <f t="shared" si="1575"/>
        <v>0.21092718537398894</v>
      </c>
      <c r="AE1046">
        <f t="shared" si="1575"/>
        <v>0</v>
      </c>
      <c r="AF1046">
        <f t="shared" si="1575"/>
        <v>0</v>
      </c>
      <c r="AG1046">
        <f t="shared" si="1575"/>
        <v>0</v>
      </c>
      <c r="AH1046">
        <f t="shared" ref="AH1046:BH1046" si="1576">AH1038*AH1041</f>
        <v>0</v>
      </c>
      <c r="AI1046">
        <f t="shared" si="1576"/>
        <v>0</v>
      </c>
      <c r="AJ1046">
        <f t="shared" si="1576"/>
        <v>0</v>
      </c>
      <c r="AK1046">
        <f t="shared" si="1576"/>
        <v>0</v>
      </c>
      <c r="AL1046">
        <f t="shared" si="1576"/>
        <v>0</v>
      </c>
      <c r="AM1046">
        <f t="shared" si="1576"/>
        <v>0</v>
      </c>
      <c r="AN1046">
        <f t="shared" si="1576"/>
        <v>0</v>
      </c>
      <c r="AO1046">
        <f t="shared" si="1576"/>
        <v>0</v>
      </c>
      <c r="AP1046">
        <f t="shared" si="1576"/>
        <v>0</v>
      </c>
      <c r="AQ1046">
        <f t="shared" si="1576"/>
        <v>0</v>
      </c>
      <c r="AR1046">
        <f t="shared" si="1576"/>
        <v>0</v>
      </c>
      <c r="AS1046">
        <f t="shared" si="1576"/>
        <v>0</v>
      </c>
      <c r="AT1046">
        <f t="shared" si="1576"/>
        <v>0</v>
      </c>
      <c r="AU1046">
        <f t="shared" si="1576"/>
        <v>0</v>
      </c>
      <c r="AV1046">
        <f t="shared" si="1576"/>
        <v>0</v>
      </c>
      <c r="AW1046">
        <f t="shared" si="1576"/>
        <v>0</v>
      </c>
      <c r="AX1046">
        <f t="shared" si="1576"/>
        <v>0</v>
      </c>
      <c r="AY1046">
        <f t="shared" si="1576"/>
        <v>0</v>
      </c>
      <c r="AZ1046">
        <f t="shared" si="1576"/>
        <v>0</v>
      </c>
      <c r="BA1046">
        <f t="shared" si="1576"/>
        <v>0</v>
      </c>
      <c r="BB1046">
        <f t="shared" si="1576"/>
        <v>0</v>
      </c>
      <c r="BC1046">
        <f t="shared" si="1576"/>
        <v>0</v>
      </c>
      <c r="BD1046">
        <f t="shared" si="1576"/>
        <v>0</v>
      </c>
      <c r="BE1046">
        <f t="shared" si="1576"/>
        <v>0</v>
      </c>
      <c r="BF1046">
        <f t="shared" si="1576"/>
        <v>0</v>
      </c>
      <c r="BG1046">
        <f t="shared" si="1576"/>
        <v>0</v>
      </c>
      <c r="BH1046">
        <f t="shared" si="1576"/>
        <v>0</v>
      </c>
    </row>
    <row r="1047" spans="1:60" x14ac:dyDescent="0.25">
      <c r="A1047" t="s">
        <v>713</v>
      </c>
      <c r="B1047">
        <f t="shared" ref="B1047:AG1047" si="1577">B1036*B1042</f>
        <v>0</v>
      </c>
      <c r="C1047">
        <f t="shared" si="1577"/>
        <v>0</v>
      </c>
      <c r="D1047">
        <f t="shared" si="1577"/>
        <v>0</v>
      </c>
      <c r="E1047">
        <f t="shared" si="1577"/>
        <v>0</v>
      </c>
      <c r="F1047">
        <f t="shared" si="1577"/>
        <v>0</v>
      </c>
      <c r="G1047">
        <f t="shared" si="1577"/>
        <v>0</v>
      </c>
      <c r="H1047">
        <f t="shared" si="1577"/>
        <v>0</v>
      </c>
      <c r="I1047">
        <f t="shared" si="1577"/>
        <v>0</v>
      </c>
      <c r="J1047">
        <f t="shared" si="1577"/>
        <v>0</v>
      </c>
      <c r="K1047">
        <f t="shared" si="1577"/>
        <v>0</v>
      </c>
      <c r="L1047">
        <f t="shared" si="1577"/>
        <v>0</v>
      </c>
      <c r="M1047">
        <f t="shared" si="1577"/>
        <v>0</v>
      </c>
      <c r="N1047">
        <f t="shared" si="1577"/>
        <v>0</v>
      </c>
      <c r="O1047">
        <f t="shared" si="1577"/>
        <v>0</v>
      </c>
      <c r="P1047">
        <f t="shared" si="1577"/>
        <v>0</v>
      </c>
      <c r="Q1047">
        <f t="shared" si="1577"/>
        <v>0</v>
      </c>
      <c r="R1047">
        <f t="shared" si="1577"/>
        <v>0</v>
      </c>
      <c r="S1047">
        <f t="shared" si="1577"/>
        <v>0</v>
      </c>
      <c r="T1047">
        <f t="shared" si="1577"/>
        <v>0</v>
      </c>
      <c r="U1047">
        <f t="shared" si="1577"/>
        <v>0</v>
      </c>
      <c r="V1047">
        <f t="shared" si="1577"/>
        <v>0</v>
      </c>
      <c r="W1047">
        <f t="shared" si="1577"/>
        <v>0</v>
      </c>
      <c r="X1047">
        <f t="shared" si="1577"/>
        <v>0</v>
      </c>
      <c r="Y1047">
        <f t="shared" si="1577"/>
        <v>0</v>
      </c>
      <c r="Z1047">
        <f t="shared" si="1577"/>
        <v>0</v>
      </c>
      <c r="AA1047">
        <f t="shared" si="1577"/>
        <v>0</v>
      </c>
      <c r="AB1047">
        <f t="shared" si="1577"/>
        <v>0</v>
      </c>
      <c r="AC1047">
        <f t="shared" si="1577"/>
        <v>0</v>
      </c>
      <c r="AD1047">
        <f t="shared" si="1577"/>
        <v>0</v>
      </c>
      <c r="AE1047">
        <f t="shared" si="1577"/>
        <v>0</v>
      </c>
      <c r="AF1047">
        <f t="shared" si="1577"/>
        <v>0</v>
      </c>
      <c r="AG1047">
        <f t="shared" si="1577"/>
        <v>0</v>
      </c>
      <c r="AH1047">
        <f t="shared" ref="AH1047:BH1047" si="1578">AH1036*AH1042</f>
        <v>0</v>
      </c>
      <c r="AI1047">
        <f t="shared" si="1578"/>
        <v>0.17948259337211345</v>
      </c>
      <c r="AJ1047">
        <f t="shared" si="1578"/>
        <v>0</v>
      </c>
      <c r="AK1047">
        <f t="shared" si="1578"/>
        <v>0</v>
      </c>
      <c r="AL1047">
        <f t="shared" si="1578"/>
        <v>0</v>
      </c>
      <c r="AM1047">
        <f t="shared" si="1578"/>
        <v>0</v>
      </c>
      <c r="AN1047">
        <f t="shared" si="1578"/>
        <v>0</v>
      </c>
      <c r="AO1047">
        <f t="shared" si="1578"/>
        <v>0</v>
      </c>
      <c r="AP1047">
        <f t="shared" si="1578"/>
        <v>0</v>
      </c>
      <c r="AQ1047">
        <f t="shared" si="1578"/>
        <v>0</v>
      </c>
      <c r="AR1047">
        <f t="shared" si="1578"/>
        <v>0</v>
      </c>
      <c r="AS1047">
        <f t="shared" si="1578"/>
        <v>0</v>
      </c>
      <c r="AT1047">
        <f t="shared" si="1578"/>
        <v>0</v>
      </c>
      <c r="AU1047">
        <f t="shared" si="1578"/>
        <v>0</v>
      </c>
      <c r="AV1047">
        <f t="shared" si="1578"/>
        <v>0</v>
      </c>
      <c r="AW1047">
        <f t="shared" si="1578"/>
        <v>0</v>
      </c>
      <c r="AX1047">
        <f t="shared" si="1578"/>
        <v>0</v>
      </c>
      <c r="AY1047">
        <f t="shared" si="1578"/>
        <v>0</v>
      </c>
      <c r="AZ1047">
        <f t="shared" si="1578"/>
        <v>0</v>
      </c>
      <c r="BA1047">
        <f t="shared" si="1578"/>
        <v>0</v>
      </c>
      <c r="BB1047">
        <f t="shared" si="1578"/>
        <v>0</v>
      </c>
      <c r="BC1047">
        <f t="shared" si="1578"/>
        <v>0</v>
      </c>
      <c r="BD1047">
        <f t="shared" si="1578"/>
        <v>0</v>
      </c>
      <c r="BE1047">
        <f t="shared" si="1578"/>
        <v>0</v>
      </c>
      <c r="BF1047">
        <f t="shared" si="1578"/>
        <v>0</v>
      </c>
      <c r="BG1047">
        <f t="shared" si="1578"/>
        <v>0</v>
      </c>
      <c r="BH1047">
        <f t="shared" si="1578"/>
        <v>0</v>
      </c>
    </row>
    <row r="1048" spans="1:60" x14ac:dyDescent="0.25">
      <c r="A1048" t="s">
        <v>714</v>
      </c>
      <c r="B1048">
        <f t="shared" ref="B1048:AG1048" si="1579">B1039*B1041</f>
        <v>0</v>
      </c>
      <c r="C1048">
        <f t="shared" si="1579"/>
        <v>0</v>
      </c>
      <c r="D1048">
        <f t="shared" si="1579"/>
        <v>0</v>
      </c>
      <c r="E1048">
        <f t="shared" si="1579"/>
        <v>0</v>
      </c>
      <c r="F1048">
        <f t="shared" si="1579"/>
        <v>0</v>
      </c>
      <c r="G1048">
        <f t="shared" si="1579"/>
        <v>0</v>
      </c>
      <c r="H1048">
        <f t="shared" si="1579"/>
        <v>0</v>
      </c>
      <c r="I1048">
        <f t="shared" si="1579"/>
        <v>0</v>
      </c>
      <c r="J1048">
        <f t="shared" si="1579"/>
        <v>0</v>
      </c>
      <c r="K1048">
        <f t="shared" si="1579"/>
        <v>0</v>
      </c>
      <c r="L1048">
        <f t="shared" si="1579"/>
        <v>0</v>
      </c>
      <c r="M1048">
        <f t="shared" si="1579"/>
        <v>0</v>
      </c>
      <c r="N1048">
        <f t="shared" si="1579"/>
        <v>0</v>
      </c>
      <c r="O1048">
        <f t="shared" si="1579"/>
        <v>0</v>
      </c>
      <c r="P1048">
        <f t="shared" si="1579"/>
        <v>0</v>
      </c>
      <c r="Q1048">
        <f t="shared" si="1579"/>
        <v>0</v>
      </c>
      <c r="R1048">
        <f t="shared" si="1579"/>
        <v>0</v>
      </c>
      <c r="S1048">
        <f t="shared" si="1579"/>
        <v>0</v>
      </c>
      <c r="T1048">
        <f t="shared" si="1579"/>
        <v>0</v>
      </c>
      <c r="U1048">
        <f t="shared" si="1579"/>
        <v>0</v>
      </c>
      <c r="V1048">
        <f t="shared" si="1579"/>
        <v>0</v>
      </c>
      <c r="W1048">
        <f t="shared" si="1579"/>
        <v>0</v>
      </c>
      <c r="X1048">
        <f t="shared" si="1579"/>
        <v>0</v>
      </c>
      <c r="Y1048">
        <f t="shared" si="1579"/>
        <v>0</v>
      </c>
      <c r="Z1048">
        <f t="shared" si="1579"/>
        <v>0</v>
      </c>
      <c r="AA1048">
        <f t="shared" si="1579"/>
        <v>0</v>
      </c>
      <c r="AB1048">
        <f t="shared" si="1579"/>
        <v>0</v>
      </c>
      <c r="AC1048">
        <f t="shared" si="1579"/>
        <v>0</v>
      </c>
      <c r="AD1048">
        <f t="shared" si="1579"/>
        <v>0</v>
      </c>
      <c r="AE1048">
        <f t="shared" si="1579"/>
        <v>0</v>
      </c>
      <c r="AF1048">
        <f t="shared" si="1579"/>
        <v>0</v>
      </c>
      <c r="AG1048">
        <f t="shared" si="1579"/>
        <v>0</v>
      </c>
      <c r="AH1048">
        <f t="shared" ref="AH1048:BH1048" si="1580">AH1039*AH1041</f>
        <v>0</v>
      </c>
      <c r="AI1048">
        <f t="shared" si="1580"/>
        <v>0</v>
      </c>
      <c r="AJ1048">
        <f t="shared" si="1580"/>
        <v>0</v>
      </c>
      <c r="AK1048">
        <f t="shared" si="1580"/>
        <v>0</v>
      </c>
      <c r="AL1048">
        <f t="shared" si="1580"/>
        <v>0</v>
      </c>
      <c r="AM1048">
        <f t="shared" si="1580"/>
        <v>0</v>
      </c>
      <c r="AN1048">
        <f t="shared" si="1580"/>
        <v>0</v>
      </c>
      <c r="AO1048">
        <f t="shared" si="1580"/>
        <v>0</v>
      </c>
      <c r="AP1048">
        <f t="shared" si="1580"/>
        <v>0</v>
      </c>
      <c r="AQ1048">
        <f t="shared" si="1580"/>
        <v>0</v>
      </c>
      <c r="AR1048">
        <f t="shared" si="1580"/>
        <v>0</v>
      </c>
      <c r="AS1048">
        <f t="shared" si="1580"/>
        <v>0</v>
      </c>
      <c r="AT1048">
        <f t="shared" si="1580"/>
        <v>0</v>
      </c>
      <c r="AU1048">
        <f t="shared" si="1580"/>
        <v>0</v>
      </c>
      <c r="AV1048">
        <f t="shared" si="1580"/>
        <v>0</v>
      </c>
      <c r="AW1048">
        <f t="shared" si="1580"/>
        <v>0</v>
      </c>
      <c r="AX1048">
        <f t="shared" si="1580"/>
        <v>0</v>
      </c>
      <c r="AY1048">
        <f t="shared" si="1580"/>
        <v>0</v>
      </c>
      <c r="AZ1048">
        <f t="shared" si="1580"/>
        <v>0</v>
      </c>
      <c r="BA1048">
        <f t="shared" si="1580"/>
        <v>0</v>
      </c>
      <c r="BB1048">
        <f t="shared" si="1580"/>
        <v>0</v>
      </c>
      <c r="BC1048">
        <f t="shared" si="1580"/>
        <v>0</v>
      </c>
      <c r="BD1048">
        <f t="shared" si="1580"/>
        <v>0</v>
      </c>
      <c r="BE1048">
        <f t="shared" si="1580"/>
        <v>0</v>
      </c>
      <c r="BF1048">
        <f t="shared" si="1580"/>
        <v>0</v>
      </c>
      <c r="BG1048">
        <f t="shared" si="1580"/>
        <v>0</v>
      </c>
      <c r="BH1048">
        <f t="shared" si="1580"/>
        <v>0</v>
      </c>
    </row>
    <row r="1049" spans="1:60" x14ac:dyDescent="0.25">
      <c r="A1049" t="s">
        <v>715</v>
      </c>
      <c r="B1049">
        <f t="shared" ref="B1049:AG1049" si="1581">B1037*B1042</f>
        <v>0</v>
      </c>
      <c r="C1049">
        <f t="shared" si="1581"/>
        <v>0</v>
      </c>
      <c r="D1049">
        <f t="shared" si="1581"/>
        <v>0</v>
      </c>
      <c r="E1049">
        <f t="shared" si="1581"/>
        <v>0</v>
      </c>
      <c r="F1049">
        <f t="shared" si="1581"/>
        <v>0</v>
      </c>
      <c r="G1049">
        <f t="shared" si="1581"/>
        <v>0</v>
      </c>
      <c r="H1049">
        <f t="shared" si="1581"/>
        <v>0</v>
      </c>
      <c r="I1049">
        <f t="shared" si="1581"/>
        <v>0</v>
      </c>
      <c r="J1049">
        <f t="shared" si="1581"/>
        <v>0</v>
      </c>
      <c r="K1049">
        <f t="shared" si="1581"/>
        <v>0</v>
      </c>
      <c r="L1049">
        <f t="shared" si="1581"/>
        <v>0</v>
      </c>
      <c r="M1049">
        <f t="shared" si="1581"/>
        <v>0</v>
      </c>
      <c r="N1049">
        <f t="shared" si="1581"/>
        <v>0</v>
      </c>
      <c r="O1049">
        <f t="shared" si="1581"/>
        <v>0</v>
      </c>
      <c r="P1049">
        <f t="shared" si="1581"/>
        <v>0</v>
      </c>
      <c r="Q1049">
        <f t="shared" si="1581"/>
        <v>0</v>
      </c>
      <c r="R1049">
        <f t="shared" si="1581"/>
        <v>0</v>
      </c>
      <c r="S1049">
        <f t="shared" si="1581"/>
        <v>0</v>
      </c>
      <c r="T1049">
        <f t="shared" si="1581"/>
        <v>0</v>
      </c>
      <c r="U1049">
        <f t="shared" si="1581"/>
        <v>0</v>
      </c>
      <c r="V1049">
        <f t="shared" si="1581"/>
        <v>0</v>
      </c>
      <c r="W1049">
        <f t="shared" si="1581"/>
        <v>0</v>
      </c>
      <c r="X1049">
        <f t="shared" si="1581"/>
        <v>0</v>
      </c>
      <c r="Y1049">
        <f t="shared" si="1581"/>
        <v>0</v>
      </c>
      <c r="Z1049">
        <f t="shared" si="1581"/>
        <v>0</v>
      </c>
      <c r="AA1049">
        <f t="shared" si="1581"/>
        <v>0</v>
      </c>
      <c r="AB1049">
        <f t="shared" si="1581"/>
        <v>0</v>
      </c>
      <c r="AC1049">
        <f t="shared" si="1581"/>
        <v>0</v>
      </c>
      <c r="AD1049">
        <f t="shared" si="1581"/>
        <v>0</v>
      </c>
      <c r="AE1049">
        <f t="shared" si="1581"/>
        <v>0</v>
      </c>
      <c r="AF1049">
        <f t="shared" si="1581"/>
        <v>0</v>
      </c>
      <c r="AG1049">
        <f t="shared" si="1581"/>
        <v>0</v>
      </c>
      <c r="AH1049">
        <f t="shared" ref="AH1049:BH1049" si="1582">AH1037*AH1042</f>
        <v>0</v>
      </c>
      <c r="AI1049">
        <f t="shared" si="1582"/>
        <v>0</v>
      </c>
      <c r="AJ1049">
        <f t="shared" si="1582"/>
        <v>0</v>
      </c>
      <c r="AK1049">
        <f t="shared" si="1582"/>
        <v>0</v>
      </c>
      <c r="AL1049">
        <f t="shared" si="1582"/>
        <v>0</v>
      </c>
      <c r="AM1049">
        <f t="shared" si="1582"/>
        <v>0</v>
      </c>
      <c r="AN1049">
        <f t="shared" si="1582"/>
        <v>0</v>
      </c>
      <c r="AO1049">
        <f t="shared" si="1582"/>
        <v>0</v>
      </c>
      <c r="AP1049">
        <f t="shared" si="1582"/>
        <v>0</v>
      </c>
      <c r="AQ1049">
        <f t="shared" si="1582"/>
        <v>0</v>
      </c>
      <c r="AR1049">
        <f t="shared" si="1582"/>
        <v>0</v>
      </c>
      <c r="AS1049">
        <f t="shared" si="1582"/>
        <v>0</v>
      </c>
      <c r="AT1049">
        <f t="shared" si="1582"/>
        <v>0</v>
      </c>
      <c r="AU1049">
        <f t="shared" si="1582"/>
        <v>0</v>
      </c>
      <c r="AV1049">
        <f t="shared" si="1582"/>
        <v>0</v>
      </c>
      <c r="AW1049">
        <f t="shared" si="1582"/>
        <v>0</v>
      </c>
      <c r="AX1049">
        <f t="shared" si="1582"/>
        <v>0</v>
      </c>
      <c r="AY1049">
        <f t="shared" si="1582"/>
        <v>0</v>
      </c>
      <c r="AZ1049">
        <f t="shared" si="1582"/>
        <v>0</v>
      </c>
      <c r="BA1049">
        <f t="shared" si="1582"/>
        <v>0</v>
      </c>
      <c r="BB1049">
        <f t="shared" si="1582"/>
        <v>0</v>
      </c>
      <c r="BC1049">
        <f t="shared" si="1582"/>
        <v>0</v>
      </c>
      <c r="BD1049">
        <f t="shared" si="1582"/>
        <v>0</v>
      </c>
      <c r="BE1049">
        <f t="shared" si="1582"/>
        <v>0</v>
      </c>
      <c r="BF1049">
        <f t="shared" si="1582"/>
        <v>0</v>
      </c>
      <c r="BG1049">
        <f t="shared" si="1582"/>
        <v>0</v>
      </c>
      <c r="BH1049">
        <f t="shared" si="1582"/>
        <v>0</v>
      </c>
    </row>
    <row r="1050" spans="1:60" x14ac:dyDescent="0.25">
      <c r="A1050" t="s">
        <v>716</v>
      </c>
      <c r="B1050">
        <f t="shared" ref="B1050:AG1050" si="1583">B1038*B1042</f>
        <v>0</v>
      </c>
      <c r="C1050">
        <f t="shared" si="1583"/>
        <v>0</v>
      </c>
      <c r="D1050">
        <f t="shared" si="1583"/>
        <v>0</v>
      </c>
      <c r="E1050">
        <f t="shared" si="1583"/>
        <v>0</v>
      </c>
      <c r="F1050">
        <f t="shared" si="1583"/>
        <v>0</v>
      </c>
      <c r="G1050">
        <f t="shared" si="1583"/>
        <v>0</v>
      </c>
      <c r="H1050">
        <f t="shared" si="1583"/>
        <v>0</v>
      </c>
      <c r="I1050">
        <f t="shared" si="1583"/>
        <v>0</v>
      </c>
      <c r="J1050">
        <f t="shared" si="1583"/>
        <v>0</v>
      </c>
      <c r="K1050">
        <f t="shared" si="1583"/>
        <v>0</v>
      </c>
      <c r="L1050">
        <f t="shared" si="1583"/>
        <v>0</v>
      </c>
      <c r="M1050">
        <f t="shared" si="1583"/>
        <v>0</v>
      </c>
      <c r="N1050">
        <f t="shared" si="1583"/>
        <v>0</v>
      </c>
      <c r="O1050">
        <f t="shared" si="1583"/>
        <v>0</v>
      </c>
      <c r="P1050">
        <f t="shared" si="1583"/>
        <v>0</v>
      </c>
      <c r="Q1050">
        <f t="shared" si="1583"/>
        <v>0</v>
      </c>
      <c r="R1050">
        <f t="shared" si="1583"/>
        <v>0</v>
      </c>
      <c r="S1050">
        <f t="shared" si="1583"/>
        <v>0</v>
      </c>
      <c r="T1050">
        <f t="shared" si="1583"/>
        <v>0</v>
      </c>
      <c r="U1050">
        <f t="shared" si="1583"/>
        <v>0</v>
      </c>
      <c r="V1050">
        <f t="shared" si="1583"/>
        <v>0</v>
      </c>
      <c r="W1050">
        <f t="shared" si="1583"/>
        <v>0</v>
      </c>
      <c r="X1050">
        <f t="shared" si="1583"/>
        <v>0</v>
      </c>
      <c r="Y1050">
        <f t="shared" si="1583"/>
        <v>0</v>
      </c>
      <c r="Z1050">
        <f t="shared" si="1583"/>
        <v>0</v>
      </c>
      <c r="AA1050">
        <f t="shared" si="1583"/>
        <v>0</v>
      </c>
      <c r="AB1050">
        <f t="shared" si="1583"/>
        <v>0</v>
      </c>
      <c r="AC1050">
        <f t="shared" si="1583"/>
        <v>0</v>
      </c>
      <c r="AD1050">
        <f t="shared" si="1583"/>
        <v>0</v>
      </c>
      <c r="AE1050">
        <f t="shared" si="1583"/>
        <v>0</v>
      </c>
      <c r="AF1050">
        <f t="shared" si="1583"/>
        <v>0</v>
      </c>
      <c r="AG1050">
        <f t="shared" si="1583"/>
        <v>0</v>
      </c>
      <c r="AH1050">
        <f t="shared" ref="AH1050:BH1050" si="1584">AH1038*AH1042</f>
        <v>0</v>
      </c>
      <c r="AI1050">
        <f t="shared" si="1584"/>
        <v>0</v>
      </c>
      <c r="AJ1050">
        <f t="shared" si="1584"/>
        <v>0</v>
      </c>
      <c r="AK1050">
        <f t="shared" si="1584"/>
        <v>0</v>
      </c>
      <c r="AL1050">
        <f t="shared" si="1584"/>
        <v>0</v>
      </c>
      <c r="AM1050">
        <f t="shared" si="1584"/>
        <v>0</v>
      </c>
      <c r="AN1050">
        <f t="shared" si="1584"/>
        <v>0</v>
      </c>
      <c r="AO1050">
        <f t="shared" si="1584"/>
        <v>0</v>
      </c>
      <c r="AP1050">
        <f t="shared" si="1584"/>
        <v>0</v>
      </c>
      <c r="AQ1050">
        <f t="shared" si="1584"/>
        <v>0</v>
      </c>
      <c r="AR1050">
        <f t="shared" si="1584"/>
        <v>0</v>
      </c>
      <c r="AS1050">
        <f t="shared" si="1584"/>
        <v>0</v>
      </c>
      <c r="AT1050">
        <f t="shared" si="1584"/>
        <v>0</v>
      </c>
      <c r="AU1050">
        <f t="shared" si="1584"/>
        <v>0</v>
      </c>
      <c r="AV1050">
        <f t="shared" si="1584"/>
        <v>0</v>
      </c>
      <c r="AW1050">
        <f t="shared" si="1584"/>
        <v>0</v>
      </c>
      <c r="AX1050">
        <f t="shared" si="1584"/>
        <v>0</v>
      </c>
      <c r="AY1050">
        <f t="shared" si="1584"/>
        <v>0</v>
      </c>
      <c r="AZ1050">
        <f t="shared" si="1584"/>
        <v>0</v>
      </c>
      <c r="BA1050">
        <f t="shared" si="1584"/>
        <v>0</v>
      </c>
      <c r="BB1050">
        <f t="shared" si="1584"/>
        <v>0</v>
      </c>
      <c r="BC1050">
        <f t="shared" si="1584"/>
        <v>0</v>
      </c>
      <c r="BD1050">
        <f t="shared" si="1584"/>
        <v>0</v>
      </c>
      <c r="BE1050">
        <f t="shared" si="1584"/>
        <v>0</v>
      </c>
      <c r="BF1050">
        <f t="shared" si="1584"/>
        <v>0</v>
      </c>
      <c r="BG1050">
        <f t="shared" si="1584"/>
        <v>0</v>
      </c>
      <c r="BH1050">
        <f t="shared" si="1584"/>
        <v>0</v>
      </c>
    </row>
    <row r="1051" spans="1:60" x14ac:dyDescent="0.25">
      <c r="A1051" s="44" t="s">
        <v>717</v>
      </c>
      <c r="B1051">
        <f t="shared" ref="B1051:AG1051" si="1585">1-SUM(B1044:B1050)</f>
        <v>0</v>
      </c>
      <c r="C1051">
        <f t="shared" si="1585"/>
        <v>0</v>
      </c>
      <c r="D1051">
        <f t="shared" si="1585"/>
        <v>0</v>
      </c>
      <c r="E1051">
        <f t="shared" si="1585"/>
        <v>0</v>
      </c>
      <c r="F1051">
        <f t="shared" si="1585"/>
        <v>0</v>
      </c>
      <c r="G1051">
        <f t="shared" si="1585"/>
        <v>0</v>
      </c>
      <c r="H1051">
        <f t="shared" si="1585"/>
        <v>0</v>
      </c>
      <c r="I1051">
        <f t="shared" si="1585"/>
        <v>0</v>
      </c>
      <c r="J1051">
        <f t="shared" si="1585"/>
        <v>0</v>
      </c>
      <c r="K1051">
        <f t="shared" si="1585"/>
        <v>0</v>
      </c>
      <c r="L1051">
        <f t="shared" si="1585"/>
        <v>0</v>
      </c>
      <c r="M1051">
        <f t="shared" si="1585"/>
        <v>0</v>
      </c>
      <c r="N1051">
        <f t="shared" si="1585"/>
        <v>0</v>
      </c>
      <c r="O1051">
        <f t="shared" si="1585"/>
        <v>0</v>
      </c>
      <c r="P1051">
        <f t="shared" si="1585"/>
        <v>0</v>
      </c>
      <c r="Q1051">
        <f t="shared" si="1585"/>
        <v>0</v>
      </c>
      <c r="R1051">
        <f t="shared" si="1585"/>
        <v>0</v>
      </c>
      <c r="S1051">
        <f t="shared" si="1585"/>
        <v>0</v>
      </c>
      <c r="T1051">
        <f t="shared" si="1585"/>
        <v>0</v>
      </c>
      <c r="U1051">
        <f t="shared" si="1585"/>
        <v>0</v>
      </c>
      <c r="V1051">
        <f t="shared" si="1585"/>
        <v>0</v>
      </c>
      <c r="W1051">
        <f t="shared" si="1585"/>
        <v>0</v>
      </c>
      <c r="X1051">
        <f t="shared" si="1585"/>
        <v>0</v>
      </c>
      <c r="Y1051">
        <f t="shared" si="1585"/>
        <v>0</v>
      </c>
      <c r="Z1051">
        <f t="shared" si="1585"/>
        <v>0</v>
      </c>
      <c r="AA1051">
        <f t="shared" si="1585"/>
        <v>0</v>
      </c>
      <c r="AB1051">
        <f t="shared" si="1585"/>
        <v>0</v>
      </c>
      <c r="AC1051">
        <f t="shared" si="1585"/>
        <v>0</v>
      </c>
      <c r="AD1051">
        <f t="shared" si="1585"/>
        <v>0</v>
      </c>
      <c r="AE1051">
        <f t="shared" si="1585"/>
        <v>0</v>
      </c>
      <c r="AF1051">
        <f t="shared" si="1585"/>
        <v>0</v>
      </c>
      <c r="AG1051">
        <f t="shared" si="1585"/>
        <v>0</v>
      </c>
      <c r="AH1051">
        <f t="shared" ref="AH1051:BH1051" si="1586">1-SUM(AH1044:AH1050)</f>
        <v>0</v>
      </c>
      <c r="AI1051">
        <f t="shared" si="1586"/>
        <v>0</v>
      </c>
      <c r="AJ1051">
        <f t="shared" si="1586"/>
        <v>0</v>
      </c>
      <c r="AK1051">
        <f t="shared" si="1586"/>
        <v>0</v>
      </c>
      <c r="AL1051">
        <f t="shared" si="1586"/>
        <v>0</v>
      </c>
      <c r="AM1051">
        <f t="shared" si="1586"/>
        <v>0</v>
      </c>
      <c r="AN1051">
        <f t="shared" si="1586"/>
        <v>0</v>
      </c>
      <c r="AO1051">
        <f t="shared" si="1586"/>
        <v>0</v>
      </c>
      <c r="AP1051">
        <f t="shared" si="1586"/>
        <v>0</v>
      </c>
      <c r="AQ1051">
        <f t="shared" si="1586"/>
        <v>0</v>
      </c>
      <c r="AR1051">
        <f t="shared" si="1586"/>
        <v>0</v>
      </c>
      <c r="AS1051">
        <f t="shared" si="1586"/>
        <v>0</v>
      </c>
      <c r="AT1051">
        <f t="shared" si="1586"/>
        <v>0</v>
      </c>
      <c r="AU1051">
        <f t="shared" si="1586"/>
        <v>0</v>
      </c>
      <c r="AV1051">
        <f t="shared" si="1586"/>
        <v>0</v>
      </c>
      <c r="AW1051">
        <f t="shared" si="1586"/>
        <v>0</v>
      </c>
      <c r="AX1051">
        <f t="shared" si="1586"/>
        <v>0</v>
      </c>
      <c r="AY1051">
        <f t="shared" si="1586"/>
        <v>0</v>
      </c>
      <c r="AZ1051">
        <f t="shared" si="1586"/>
        <v>0</v>
      </c>
      <c r="BA1051">
        <f t="shared" si="1586"/>
        <v>0</v>
      </c>
      <c r="BB1051">
        <f t="shared" si="1586"/>
        <v>0</v>
      </c>
      <c r="BC1051">
        <f t="shared" si="1586"/>
        <v>0</v>
      </c>
      <c r="BD1051">
        <f t="shared" si="1586"/>
        <v>0</v>
      </c>
      <c r="BE1051">
        <f t="shared" si="1586"/>
        <v>0</v>
      </c>
      <c r="BF1051">
        <f t="shared" si="1586"/>
        <v>0</v>
      </c>
      <c r="BG1051">
        <f t="shared" si="1586"/>
        <v>0</v>
      </c>
      <c r="BH1051">
        <f t="shared" si="1586"/>
        <v>0</v>
      </c>
    </row>
    <row r="1053" spans="1:60" x14ac:dyDescent="0.25">
      <c r="A1053" t="s">
        <v>1004</v>
      </c>
      <c r="B1053">
        <f t="shared" ref="B1053:AG1053" si="1587">10643*Sunders*FaerieFire-640/3*SerratedBlades</f>
        <v>8088.6799999999994</v>
      </c>
      <c r="C1053">
        <f t="shared" si="1587"/>
        <v>8088.6799999999994</v>
      </c>
      <c r="D1053">
        <f t="shared" si="1587"/>
        <v>8088.6799999999994</v>
      </c>
      <c r="E1053">
        <f t="shared" si="1587"/>
        <v>8088.6799999999994</v>
      </c>
      <c r="F1053">
        <f t="shared" si="1587"/>
        <v>8088.6799999999994</v>
      </c>
      <c r="G1053">
        <f t="shared" si="1587"/>
        <v>8088.6799999999994</v>
      </c>
      <c r="H1053">
        <f t="shared" si="1587"/>
        <v>8088.6799999999994</v>
      </c>
      <c r="I1053">
        <f t="shared" si="1587"/>
        <v>8088.6799999999994</v>
      </c>
      <c r="J1053">
        <f t="shared" si="1587"/>
        <v>8088.6799999999994</v>
      </c>
      <c r="K1053">
        <f t="shared" si="1587"/>
        <v>8088.6799999999994</v>
      </c>
      <c r="L1053">
        <f t="shared" si="1587"/>
        <v>8088.6799999999994</v>
      </c>
      <c r="M1053">
        <f t="shared" si="1587"/>
        <v>8088.6799999999994</v>
      </c>
      <c r="N1053">
        <f t="shared" si="1587"/>
        <v>8088.6799999999994</v>
      </c>
      <c r="O1053">
        <f t="shared" si="1587"/>
        <v>8088.6799999999994</v>
      </c>
      <c r="P1053">
        <f t="shared" si="1587"/>
        <v>8088.6799999999994</v>
      </c>
      <c r="Q1053">
        <f t="shared" si="1587"/>
        <v>8088.6799999999994</v>
      </c>
      <c r="R1053">
        <f t="shared" si="1587"/>
        <v>8088.6799999999994</v>
      </c>
      <c r="S1053">
        <f t="shared" si="1587"/>
        <v>8088.6799999999994</v>
      </c>
      <c r="T1053">
        <f t="shared" si="1587"/>
        <v>8088.6799999999994</v>
      </c>
      <c r="U1053">
        <f t="shared" si="1587"/>
        <v>8088.6799999999994</v>
      </c>
      <c r="V1053">
        <f t="shared" si="1587"/>
        <v>8088.6799999999994</v>
      </c>
      <c r="W1053">
        <f t="shared" si="1587"/>
        <v>8088.6799999999994</v>
      </c>
      <c r="X1053">
        <f t="shared" si="1587"/>
        <v>8088.6799999999994</v>
      </c>
      <c r="Y1053">
        <f t="shared" si="1587"/>
        <v>8088.6799999999994</v>
      </c>
      <c r="Z1053">
        <f t="shared" si="1587"/>
        <v>8088.6799999999994</v>
      </c>
      <c r="AA1053">
        <f t="shared" si="1587"/>
        <v>8088.6799999999994</v>
      </c>
      <c r="AB1053">
        <f t="shared" si="1587"/>
        <v>8088.6799999999994</v>
      </c>
      <c r="AC1053">
        <f t="shared" si="1587"/>
        <v>8088.6799999999994</v>
      </c>
      <c r="AD1053">
        <f t="shared" si="1587"/>
        <v>8088.6799999999994</v>
      </c>
      <c r="AE1053">
        <f t="shared" si="1587"/>
        <v>8088.6799999999994</v>
      </c>
      <c r="AF1053">
        <f t="shared" si="1587"/>
        <v>8088.6799999999994</v>
      </c>
      <c r="AG1053">
        <f t="shared" si="1587"/>
        <v>8088.6799999999994</v>
      </c>
      <c r="AH1053">
        <f t="shared" ref="AH1053:BH1053" si="1588">10643*Sunders*FaerieFire-640/3*SerratedBlades</f>
        <v>8088.6799999999994</v>
      </c>
      <c r="AI1053">
        <f t="shared" si="1588"/>
        <v>8088.6799999999994</v>
      </c>
      <c r="AJ1053">
        <f t="shared" si="1588"/>
        <v>8088.6799999999994</v>
      </c>
      <c r="AK1053">
        <f t="shared" si="1588"/>
        <v>8088.6799999999994</v>
      </c>
      <c r="AL1053">
        <f t="shared" si="1588"/>
        <v>8088.6799999999994</v>
      </c>
      <c r="AM1053">
        <f t="shared" si="1588"/>
        <v>8088.6799999999994</v>
      </c>
      <c r="AN1053">
        <f t="shared" si="1588"/>
        <v>8088.6799999999994</v>
      </c>
      <c r="AO1053">
        <f t="shared" si="1588"/>
        <v>8088.6799999999994</v>
      </c>
      <c r="AP1053">
        <f t="shared" si="1588"/>
        <v>8088.6799999999994</v>
      </c>
      <c r="AQ1053">
        <f t="shared" si="1588"/>
        <v>8088.6799999999994</v>
      </c>
      <c r="AR1053">
        <f t="shared" si="1588"/>
        <v>8088.6799999999994</v>
      </c>
      <c r="AS1053">
        <f t="shared" si="1588"/>
        <v>8088.6799999999994</v>
      </c>
      <c r="AT1053">
        <f t="shared" si="1588"/>
        <v>8088.6799999999994</v>
      </c>
      <c r="AU1053">
        <f t="shared" si="1588"/>
        <v>8088.6799999999994</v>
      </c>
      <c r="AV1053">
        <f t="shared" si="1588"/>
        <v>8088.6799999999994</v>
      </c>
      <c r="AW1053">
        <f t="shared" si="1588"/>
        <v>8088.6799999999994</v>
      </c>
      <c r="AX1053">
        <f t="shared" si="1588"/>
        <v>8088.6799999999994</v>
      </c>
      <c r="AY1053">
        <f t="shared" si="1588"/>
        <v>8088.6799999999994</v>
      </c>
      <c r="AZ1053">
        <f t="shared" si="1588"/>
        <v>8088.6799999999994</v>
      </c>
      <c r="BA1053">
        <f t="shared" si="1588"/>
        <v>8088.6799999999994</v>
      </c>
      <c r="BB1053">
        <f t="shared" si="1588"/>
        <v>8088.6799999999994</v>
      </c>
      <c r="BC1053">
        <f t="shared" si="1588"/>
        <v>8088.6799999999994</v>
      </c>
      <c r="BD1053">
        <f t="shared" si="1588"/>
        <v>8088.6799999999994</v>
      </c>
      <c r="BE1053">
        <f t="shared" si="1588"/>
        <v>8088.6799999999994</v>
      </c>
      <c r="BF1053">
        <f t="shared" si="1588"/>
        <v>8088.6799999999994</v>
      </c>
      <c r="BG1053">
        <f t="shared" si="1588"/>
        <v>8088.6799999999994</v>
      </c>
      <c r="BH1053">
        <f t="shared" si="1588"/>
        <v>8088.6799999999994</v>
      </c>
    </row>
    <row r="1054" spans="1:60" x14ac:dyDescent="0.25">
      <c r="A1054" t="s">
        <v>1005</v>
      </c>
      <c r="B1054">
        <f t="shared" ref="B1054:AG1054" si="1589">MIN((15232.5+B1053)/3,B1053)</f>
        <v>7773.7266666666665</v>
      </c>
      <c r="C1054">
        <f t="shared" si="1589"/>
        <v>7773.7266666666665</v>
      </c>
      <c r="D1054">
        <f t="shared" si="1589"/>
        <v>7773.7266666666665</v>
      </c>
      <c r="E1054">
        <f t="shared" si="1589"/>
        <v>7773.7266666666665</v>
      </c>
      <c r="F1054">
        <f t="shared" si="1589"/>
        <v>7773.7266666666665</v>
      </c>
      <c r="G1054">
        <f t="shared" si="1589"/>
        <v>7773.7266666666665</v>
      </c>
      <c r="H1054">
        <f t="shared" si="1589"/>
        <v>7773.7266666666665</v>
      </c>
      <c r="I1054">
        <f t="shared" si="1589"/>
        <v>7773.7266666666665</v>
      </c>
      <c r="J1054">
        <f t="shared" si="1589"/>
        <v>7773.7266666666665</v>
      </c>
      <c r="K1054">
        <f t="shared" si="1589"/>
        <v>7773.7266666666665</v>
      </c>
      <c r="L1054">
        <f t="shared" si="1589"/>
        <v>7773.7266666666665</v>
      </c>
      <c r="M1054">
        <f t="shared" si="1589"/>
        <v>7773.7266666666665</v>
      </c>
      <c r="N1054">
        <f t="shared" si="1589"/>
        <v>7773.7266666666665</v>
      </c>
      <c r="O1054">
        <f t="shared" si="1589"/>
        <v>7773.7266666666665</v>
      </c>
      <c r="P1054">
        <f t="shared" si="1589"/>
        <v>7773.7266666666665</v>
      </c>
      <c r="Q1054">
        <f t="shared" si="1589"/>
        <v>7773.7266666666665</v>
      </c>
      <c r="R1054">
        <f t="shared" si="1589"/>
        <v>7773.7266666666665</v>
      </c>
      <c r="S1054">
        <f t="shared" si="1589"/>
        <v>7773.7266666666665</v>
      </c>
      <c r="T1054">
        <f t="shared" si="1589"/>
        <v>7773.7266666666665</v>
      </c>
      <c r="U1054">
        <f t="shared" si="1589"/>
        <v>7773.7266666666665</v>
      </c>
      <c r="V1054">
        <f t="shared" si="1589"/>
        <v>7773.7266666666665</v>
      </c>
      <c r="W1054">
        <f t="shared" si="1589"/>
        <v>7773.7266666666665</v>
      </c>
      <c r="X1054">
        <f t="shared" si="1589"/>
        <v>7773.7266666666665</v>
      </c>
      <c r="Y1054">
        <f t="shared" si="1589"/>
        <v>7773.7266666666665</v>
      </c>
      <c r="Z1054">
        <f t="shared" si="1589"/>
        <v>7773.7266666666665</v>
      </c>
      <c r="AA1054">
        <f t="shared" si="1589"/>
        <v>7773.7266666666665</v>
      </c>
      <c r="AB1054">
        <f t="shared" si="1589"/>
        <v>7773.7266666666665</v>
      </c>
      <c r="AC1054">
        <f t="shared" si="1589"/>
        <v>7773.7266666666665</v>
      </c>
      <c r="AD1054">
        <f t="shared" si="1589"/>
        <v>7773.7266666666665</v>
      </c>
      <c r="AE1054">
        <f t="shared" si="1589"/>
        <v>7773.7266666666665</v>
      </c>
      <c r="AF1054">
        <f t="shared" si="1589"/>
        <v>7773.7266666666665</v>
      </c>
      <c r="AG1054">
        <f t="shared" si="1589"/>
        <v>7773.7266666666665</v>
      </c>
      <c r="AH1054">
        <f t="shared" ref="AH1054:BH1054" si="1590">MIN((15232.5+AH1053)/3,AH1053)</f>
        <v>7773.7266666666665</v>
      </c>
      <c r="AI1054">
        <f t="shared" si="1590"/>
        <v>7773.7266666666665</v>
      </c>
      <c r="AJ1054">
        <f t="shared" si="1590"/>
        <v>7773.7266666666665</v>
      </c>
      <c r="AK1054">
        <f t="shared" si="1590"/>
        <v>7773.7266666666665</v>
      </c>
      <c r="AL1054">
        <f t="shared" si="1590"/>
        <v>7773.7266666666665</v>
      </c>
      <c r="AM1054">
        <f t="shared" si="1590"/>
        <v>7773.7266666666665</v>
      </c>
      <c r="AN1054">
        <f t="shared" si="1590"/>
        <v>7773.7266666666665</v>
      </c>
      <c r="AO1054">
        <f t="shared" si="1590"/>
        <v>7773.7266666666665</v>
      </c>
      <c r="AP1054">
        <f t="shared" si="1590"/>
        <v>7773.7266666666665</v>
      </c>
      <c r="AQ1054">
        <f t="shared" si="1590"/>
        <v>7773.7266666666665</v>
      </c>
      <c r="AR1054">
        <f t="shared" si="1590"/>
        <v>7773.7266666666665</v>
      </c>
      <c r="AS1054">
        <f t="shared" si="1590"/>
        <v>7773.7266666666665</v>
      </c>
      <c r="AT1054">
        <f t="shared" si="1590"/>
        <v>7773.7266666666665</v>
      </c>
      <c r="AU1054">
        <f t="shared" si="1590"/>
        <v>7773.7266666666665</v>
      </c>
      <c r="AV1054">
        <f t="shared" si="1590"/>
        <v>7773.7266666666665</v>
      </c>
      <c r="AW1054">
        <f t="shared" si="1590"/>
        <v>7773.7266666666665</v>
      </c>
      <c r="AX1054">
        <f t="shared" si="1590"/>
        <v>7773.7266666666665</v>
      </c>
      <c r="AY1054">
        <f t="shared" si="1590"/>
        <v>7773.7266666666665</v>
      </c>
      <c r="AZ1054">
        <f t="shared" si="1590"/>
        <v>7773.7266666666665</v>
      </c>
      <c r="BA1054">
        <f t="shared" si="1590"/>
        <v>7773.7266666666665</v>
      </c>
      <c r="BB1054">
        <f t="shared" si="1590"/>
        <v>7773.7266666666665</v>
      </c>
      <c r="BC1054">
        <f t="shared" si="1590"/>
        <v>7773.7266666666665</v>
      </c>
      <c r="BD1054">
        <f t="shared" si="1590"/>
        <v>7773.7266666666665</v>
      </c>
      <c r="BE1054">
        <f t="shared" si="1590"/>
        <v>7773.7266666666665</v>
      </c>
      <c r="BF1054">
        <f t="shared" si="1590"/>
        <v>7773.7266666666665</v>
      </c>
      <c r="BG1054">
        <f t="shared" si="1590"/>
        <v>7773.7266666666665</v>
      </c>
      <c r="BH1054">
        <f t="shared" si="1590"/>
        <v>7773.7266666666665</v>
      </c>
    </row>
    <row r="1056" spans="1:60" x14ac:dyDescent="0.25">
      <c r="A1056" s="101" t="s">
        <v>1006</v>
      </c>
      <c r="B1056">
        <f t="shared" ref="B1056:AG1056" si="1591">SUMPRODUCT(B1044:B1051,B135:B142)</f>
        <v>0.71071311614973898</v>
      </c>
      <c r="C1056">
        <f t="shared" si="1591"/>
        <v>0.71071311614973898</v>
      </c>
      <c r="D1056">
        <f t="shared" si="1591"/>
        <v>0.71071311614973898</v>
      </c>
      <c r="E1056">
        <f t="shared" si="1591"/>
        <v>0.71071311614973898</v>
      </c>
      <c r="F1056">
        <f t="shared" si="1591"/>
        <v>0.71071311614973898</v>
      </c>
      <c r="G1056">
        <f t="shared" si="1591"/>
        <v>0.71071311614973898</v>
      </c>
      <c r="H1056">
        <f t="shared" si="1591"/>
        <v>0.71071311614973898</v>
      </c>
      <c r="I1056">
        <f t="shared" si="1591"/>
        <v>0.71071311614973898</v>
      </c>
      <c r="J1056">
        <f t="shared" si="1591"/>
        <v>0.71071311614973898</v>
      </c>
      <c r="K1056">
        <f t="shared" si="1591"/>
        <v>0.71089734762730561</v>
      </c>
      <c r="L1056">
        <f t="shared" si="1591"/>
        <v>0.71071311614973898</v>
      </c>
      <c r="M1056">
        <f t="shared" si="1591"/>
        <v>0.71071311614973898</v>
      </c>
      <c r="N1056">
        <f t="shared" si="1591"/>
        <v>0.71071311614973898</v>
      </c>
      <c r="O1056">
        <f t="shared" si="1591"/>
        <v>0.71071311614973898</v>
      </c>
      <c r="P1056">
        <f t="shared" si="1591"/>
        <v>0.71071311614973898</v>
      </c>
      <c r="Q1056">
        <f t="shared" si="1591"/>
        <v>0.71071311614973898</v>
      </c>
      <c r="R1056">
        <f t="shared" si="1591"/>
        <v>0.71071311614973898</v>
      </c>
      <c r="S1056">
        <f t="shared" si="1591"/>
        <v>0.71071311614973898</v>
      </c>
      <c r="T1056">
        <f t="shared" si="1591"/>
        <v>0.71071311614973898</v>
      </c>
      <c r="U1056">
        <f t="shared" si="1591"/>
        <v>0.71071311614973898</v>
      </c>
      <c r="V1056">
        <f t="shared" si="1591"/>
        <v>0.71071311614973898</v>
      </c>
      <c r="W1056">
        <f t="shared" si="1591"/>
        <v>0.71071311614973898</v>
      </c>
      <c r="X1056">
        <f t="shared" si="1591"/>
        <v>0.71071311614973898</v>
      </c>
      <c r="Y1056">
        <f t="shared" si="1591"/>
        <v>0.71071311614973898</v>
      </c>
      <c r="Z1056">
        <f t="shared" si="1591"/>
        <v>0.71071311614973898</v>
      </c>
      <c r="AA1056">
        <f t="shared" si="1591"/>
        <v>0.71071311614973898</v>
      </c>
      <c r="AB1056">
        <f t="shared" si="1591"/>
        <v>0.71071311614973898</v>
      </c>
      <c r="AC1056">
        <f t="shared" si="1591"/>
        <v>0.71071311614973898</v>
      </c>
      <c r="AD1056">
        <f t="shared" si="1591"/>
        <v>0.74192729724757711</v>
      </c>
      <c r="AE1056">
        <f t="shared" si="1591"/>
        <v>0.71071311614973898</v>
      </c>
      <c r="AF1056">
        <f t="shared" si="1591"/>
        <v>0.71071311614973898</v>
      </c>
      <c r="AG1056">
        <f t="shared" si="1591"/>
        <v>0.71071311614973898</v>
      </c>
      <c r="AH1056">
        <f t="shared" ref="AH1056:BH1056" si="1592">SUMPRODUCT(AH1044:AH1051,AH135:AH142)</f>
        <v>0.71071311614973898</v>
      </c>
      <c r="AI1056">
        <f t="shared" si="1592"/>
        <v>0.73790386523647533</v>
      </c>
      <c r="AJ1056">
        <f t="shared" si="1592"/>
        <v>0.71071311614973898</v>
      </c>
      <c r="AK1056">
        <f t="shared" si="1592"/>
        <v>0.73897061526897267</v>
      </c>
      <c r="AL1056">
        <f t="shared" si="1592"/>
        <v>0.71071311614973898</v>
      </c>
      <c r="AM1056">
        <f t="shared" si="1592"/>
        <v>0.71071311614973898</v>
      </c>
      <c r="AN1056">
        <f t="shared" si="1592"/>
        <v>0.71071311614973898</v>
      </c>
      <c r="AO1056">
        <f t="shared" si="1592"/>
        <v>0.71071311614973898</v>
      </c>
      <c r="AP1056">
        <f t="shared" si="1592"/>
        <v>0.71071311614973898</v>
      </c>
      <c r="AQ1056">
        <f t="shared" si="1592"/>
        <v>0.71071311614973898</v>
      </c>
      <c r="AR1056">
        <f t="shared" si="1592"/>
        <v>0.71071311614973898</v>
      </c>
      <c r="AS1056">
        <f t="shared" si="1592"/>
        <v>0.71071311614973898</v>
      </c>
      <c r="AT1056">
        <f t="shared" si="1592"/>
        <v>0.71071311614973898</v>
      </c>
      <c r="AU1056">
        <f t="shared" si="1592"/>
        <v>0.71071311614973898</v>
      </c>
      <c r="AV1056">
        <f t="shared" si="1592"/>
        <v>0.71071311614973898</v>
      </c>
      <c r="AW1056">
        <f t="shared" si="1592"/>
        <v>0.71071311614973898</v>
      </c>
      <c r="AX1056">
        <f t="shared" si="1592"/>
        <v>0.71071311614973898</v>
      </c>
      <c r="AY1056">
        <f t="shared" si="1592"/>
        <v>0.71071311614973898</v>
      </c>
      <c r="AZ1056">
        <f t="shared" si="1592"/>
        <v>0.71071311614973898</v>
      </c>
      <c r="BA1056">
        <f t="shared" si="1592"/>
        <v>0.71071311614973898</v>
      </c>
      <c r="BB1056">
        <f t="shared" si="1592"/>
        <v>0.71071311614973898</v>
      </c>
      <c r="BC1056">
        <f t="shared" si="1592"/>
        <v>0.71071311614973898</v>
      </c>
      <c r="BD1056">
        <f t="shared" si="1592"/>
        <v>0.71071311614973898</v>
      </c>
      <c r="BE1056">
        <f t="shared" si="1592"/>
        <v>0.71071311614973898</v>
      </c>
      <c r="BF1056">
        <f t="shared" si="1592"/>
        <v>0.71071311614973898</v>
      </c>
      <c r="BG1056">
        <f t="shared" si="1592"/>
        <v>0.71071311614973898</v>
      </c>
      <c r="BH1056">
        <f t="shared" si="1592"/>
        <v>0.71071311614973898</v>
      </c>
    </row>
    <row r="1058" spans="1:60" x14ac:dyDescent="0.25">
      <c r="A1058" s="101" t="s">
        <v>434</v>
      </c>
      <c r="B1058" s="44"/>
      <c r="C1058" s="44"/>
      <c r="D1058" s="44"/>
      <c r="E1058" s="44"/>
      <c r="F1058" s="44"/>
      <c r="G1058" s="44"/>
      <c r="H1058" s="44"/>
      <c r="I1058" s="44"/>
      <c r="J1058" s="44"/>
      <c r="K1058" s="44"/>
      <c r="L1058" s="44"/>
      <c r="M1058" s="44"/>
      <c r="N1058" s="44"/>
      <c r="O1058" s="44"/>
      <c r="P1058" s="44"/>
      <c r="Q1058" s="44"/>
      <c r="R1058" s="44"/>
      <c r="S1058" s="44"/>
      <c r="T1058" s="44"/>
      <c r="U1058" s="44"/>
      <c r="V1058" s="44"/>
      <c r="W1058" s="44"/>
      <c r="X1058" s="44"/>
      <c r="Y1058" s="44"/>
      <c r="Z1058" s="44"/>
      <c r="AA1058" s="44"/>
      <c r="AB1058" s="44"/>
      <c r="AC1058" s="44"/>
      <c r="AD1058" s="44"/>
      <c r="AE1058" s="44"/>
      <c r="AF1058" s="44"/>
      <c r="AG1058" s="44"/>
      <c r="AH1058" s="44"/>
      <c r="AI1058" s="44"/>
      <c r="AJ1058" s="44"/>
      <c r="AK1058" s="44"/>
      <c r="AL1058" s="44"/>
      <c r="AM1058" s="44"/>
      <c r="AN1058" s="44"/>
      <c r="AO1058" s="44"/>
      <c r="AP1058" s="44"/>
      <c r="AQ1058" s="44"/>
      <c r="AR1058" s="44"/>
      <c r="AS1058" s="44"/>
      <c r="AT1058" s="44"/>
      <c r="AU1058" s="44"/>
      <c r="AV1058" s="44"/>
      <c r="AW1058" s="44"/>
      <c r="AX1058" s="44"/>
      <c r="AY1058" s="44"/>
      <c r="AZ1058" s="44"/>
      <c r="BA1058" s="44"/>
      <c r="BB1058" s="44"/>
      <c r="BC1058" s="44"/>
      <c r="BD1058" s="44"/>
      <c r="BE1058" s="44"/>
      <c r="BF1058" s="44"/>
      <c r="BG1058" s="44"/>
      <c r="BH1058" s="44"/>
    </row>
    <row r="1059" spans="1:60" x14ac:dyDescent="0.25">
      <c r="A1059" t="s">
        <v>720</v>
      </c>
      <c r="B1059" s="44">
        <f t="shared" ref="B1059:AG1059" si="1593">MIN((IF(B56=1,0.03*MaceSpec,0)+1.1*B75/1539.529991),1)</f>
        <v>0.2429312856432688</v>
      </c>
      <c r="C1059" s="44">
        <f t="shared" si="1593"/>
        <v>0.2429312856432688</v>
      </c>
      <c r="D1059" s="44">
        <f t="shared" si="1593"/>
        <v>0.2429312856432688</v>
      </c>
      <c r="E1059" s="44">
        <f t="shared" si="1593"/>
        <v>0.2429312856432688</v>
      </c>
      <c r="F1059" s="44">
        <f t="shared" si="1593"/>
        <v>0.2429312856432688</v>
      </c>
      <c r="G1059" s="44">
        <f t="shared" si="1593"/>
        <v>0.2429312856432688</v>
      </c>
      <c r="H1059" s="44">
        <f t="shared" si="1593"/>
        <v>0.2429312856432688</v>
      </c>
      <c r="I1059" s="44">
        <f t="shared" si="1593"/>
        <v>0.2429312856432688</v>
      </c>
      <c r="J1059" s="44">
        <f t="shared" si="1593"/>
        <v>0.2429312856432688</v>
      </c>
      <c r="K1059" s="44">
        <f t="shared" si="1593"/>
        <v>0.24364578942457249</v>
      </c>
      <c r="L1059" s="44">
        <f t="shared" si="1593"/>
        <v>0.2429312856432688</v>
      </c>
      <c r="M1059" s="44">
        <f t="shared" si="1593"/>
        <v>0.2429312856432688</v>
      </c>
      <c r="N1059" s="44">
        <f t="shared" si="1593"/>
        <v>0.2429312856432688</v>
      </c>
      <c r="O1059" s="44">
        <f t="shared" si="1593"/>
        <v>0.2429312856432688</v>
      </c>
      <c r="P1059" s="44">
        <f t="shared" si="1593"/>
        <v>0.2429312856432688</v>
      </c>
      <c r="Q1059" s="44">
        <f t="shared" si="1593"/>
        <v>0.2429312856432688</v>
      </c>
      <c r="R1059" s="44">
        <f t="shared" si="1593"/>
        <v>0.2429312856432688</v>
      </c>
      <c r="S1059" s="44">
        <f t="shared" si="1593"/>
        <v>0.2429312856432688</v>
      </c>
      <c r="T1059" s="44">
        <f t="shared" si="1593"/>
        <v>0.2429312856432688</v>
      </c>
      <c r="U1059" s="44">
        <f t="shared" si="1593"/>
        <v>0.2429312856432688</v>
      </c>
      <c r="V1059" s="44">
        <f t="shared" si="1593"/>
        <v>0.2429312856432688</v>
      </c>
      <c r="W1059" s="44">
        <f t="shared" si="1593"/>
        <v>0.2429312856432688</v>
      </c>
      <c r="X1059" s="44">
        <f t="shared" si="1593"/>
        <v>0.2429312856432688</v>
      </c>
      <c r="Y1059" s="44">
        <f t="shared" si="1593"/>
        <v>0.2429312856432688</v>
      </c>
      <c r="Z1059" s="44">
        <f t="shared" si="1593"/>
        <v>0.2429312856432688</v>
      </c>
      <c r="AA1059" s="44">
        <f t="shared" si="1593"/>
        <v>0.2429312856432688</v>
      </c>
      <c r="AB1059" s="44">
        <f t="shared" si="1593"/>
        <v>0.2429312856432688</v>
      </c>
      <c r="AC1059" s="44">
        <f t="shared" si="1593"/>
        <v>0.2429312856432688</v>
      </c>
      <c r="AD1059" s="44">
        <f t="shared" si="1593"/>
        <v>0.2429312856432688</v>
      </c>
      <c r="AE1059" s="44">
        <f t="shared" si="1593"/>
        <v>0.2429312856432688</v>
      </c>
      <c r="AF1059" s="44">
        <f t="shared" si="1593"/>
        <v>0.2429312856432688</v>
      </c>
      <c r="AG1059" s="44">
        <f t="shared" si="1593"/>
        <v>0.2429312856432688</v>
      </c>
      <c r="AH1059" s="44">
        <f t="shared" ref="AH1059:BH1059" si="1594">MIN((IF(AH56=1,0.03*MaceSpec,0)+1.1*AH75/1539.529991),1)</f>
        <v>0.2429312856432688</v>
      </c>
      <c r="AI1059" s="44">
        <f t="shared" si="1594"/>
        <v>0.2429312856432688</v>
      </c>
      <c r="AJ1059" s="44">
        <f t="shared" si="1594"/>
        <v>0.2429312856432688</v>
      </c>
      <c r="AK1059" s="44">
        <f t="shared" si="1594"/>
        <v>0.2429312856432688</v>
      </c>
      <c r="AL1059" s="44">
        <f t="shared" si="1594"/>
        <v>0.2429312856432688</v>
      </c>
      <c r="AM1059" s="44">
        <f t="shared" si="1594"/>
        <v>0.2429312856432688</v>
      </c>
      <c r="AN1059" s="44">
        <f t="shared" si="1594"/>
        <v>0.2429312856432688</v>
      </c>
      <c r="AO1059" s="44">
        <f t="shared" si="1594"/>
        <v>0.2429312856432688</v>
      </c>
      <c r="AP1059" s="44">
        <f t="shared" si="1594"/>
        <v>0.2429312856432688</v>
      </c>
      <c r="AQ1059" s="44">
        <f t="shared" si="1594"/>
        <v>0.2429312856432688</v>
      </c>
      <c r="AR1059" s="44">
        <f t="shared" si="1594"/>
        <v>0.2429312856432688</v>
      </c>
      <c r="AS1059" s="44">
        <f t="shared" si="1594"/>
        <v>0.2429312856432688</v>
      </c>
      <c r="AT1059" s="44">
        <f t="shared" si="1594"/>
        <v>0.2429312856432688</v>
      </c>
      <c r="AU1059" s="44">
        <f t="shared" si="1594"/>
        <v>0.2429312856432688</v>
      </c>
      <c r="AV1059" s="44">
        <f t="shared" si="1594"/>
        <v>0.2429312856432688</v>
      </c>
      <c r="AW1059" s="44">
        <f t="shared" si="1594"/>
        <v>0.2429312856432688</v>
      </c>
      <c r="AX1059" s="44">
        <f t="shared" si="1594"/>
        <v>0.2429312856432688</v>
      </c>
      <c r="AY1059" s="44">
        <f t="shared" si="1594"/>
        <v>0.2429312856432688</v>
      </c>
      <c r="AZ1059" s="44">
        <f t="shared" si="1594"/>
        <v>0.2429312856432688</v>
      </c>
      <c r="BA1059" s="44">
        <f t="shared" si="1594"/>
        <v>0.2429312856432688</v>
      </c>
      <c r="BB1059" s="44">
        <f t="shared" si="1594"/>
        <v>0.2429312856432688</v>
      </c>
      <c r="BC1059" s="44">
        <f t="shared" si="1594"/>
        <v>0.2429312856432688</v>
      </c>
      <c r="BD1059" s="44">
        <f t="shared" si="1594"/>
        <v>0.2429312856432688</v>
      </c>
      <c r="BE1059" s="44">
        <f t="shared" si="1594"/>
        <v>0.2429312856432688</v>
      </c>
      <c r="BF1059" s="44">
        <f t="shared" si="1594"/>
        <v>0.2429312856432688</v>
      </c>
      <c r="BG1059" s="44">
        <f t="shared" si="1594"/>
        <v>0.2429312856432688</v>
      </c>
      <c r="BH1059" s="44">
        <f t="shared" si="1594"/>
        <v>0.2429312856432688</v>
      </c>
    </row>
    <row r="1060" spans="1:60" x14ac:dyDescent="0.25">
      <c r="A1060" t="s">
        <v>711</v>
      </c>
      <c r="B1060" s="44">
        <f t="shared" ref="B1060:AG1060" si="1595">MIN((IF(B56=1,0.03*MaceSpec,0)+1.1*(B75+612)/1539.529991),1)</f>
        <v>0.68020759980115253</v>
      </c>
      <c r="C1060" s="44">
        <f t="shared" si="1595"/>
        <v>0.68020759980115253</v>
      </c>
      <c r="D1060" s="44">
        <f t="shared" si="1595"/>
        <v>0.68020759980115253</v>
      </c>
      <c r="E1060" s="44">
        <f t="shared" si="1595"/>
        <v>0.68020759980115253</v>
      </c>
      <c r="F1060" s="44">
        <f t="shared" si="1595"/>
        <v>0.68020759980115253</v>
      </c>
      <c r="G1060" s="44">
        <f t="shared" si="1595"/>
        <v>0.68020759980115253</v>
      </c>
      <c r="H1060" s="44">
        <f t="shared" si="1595"/>
        <v>0.68020759980115253</v>
      </c>
      <c r="I1060" s="44">
        <f t="shared" si="1595"/>
        <v>0.68020759980115253</v>
      </c>
      <c r="J1060" s="44">
        <f t="shared" si="1595"/>
        <v>0.68020759980115253</v>
      </c>
      <c r="K1060" s="44">
        <f t="shared" si="1595"/>
        <v>0.68092210358245631</v>
      </c>
      <c r="L1060" s="44">
        <f t="shared" si="1595"/>
        <v>0.68020759980115253</v>
      </c>
      <c r="M1060" s="44">
        <f t="shared" si="1595"/>
        <v>0.68020759980115253</v>
      </c>
      <c r="N1060" s="44">
        <f t="shared" si="1595"/>
        <v>0.68020759980115253</v>
      </c>
      <c r="O1060" s="44">
        <f t="shared" si="1595"/>
        <v>0.68020759980115253</v>
      </c>
      <c r="P1060" s="44">
        <f t="shared" si="1595"/>
        <v>0.68020759980115253</v>
      </c>
      <c r="Q1060" s="44">
        <f t="shared" si="1595"/>
        <v>0.68020759980115253</v>
      </c>
      <c r="R1060" s="44">
        <f t="shared" si="1595"/>
        <v>0.68020759980115253</v>
      </c>
      <c r="S1060" s="44">
        <f t="shared" si="1595"/>
        <v>0.68020759980115253</v>
      </c>
      <c r="T1060" s="44">
        <f t="shared" si="1595"/>
        <v>0.68020759980115253</v>
      </c>
      <c r="U1060" s="44">
        <f t="shared" si="1595"/>
        <v>0.68020759980115253</v>
      </c>
      <c r="V1060" s="44">
        <f t="shared" si="1595"/>
        <v>0.68020759980115253</v>
      </c>
      <c r="W1060" s="44">
        <f t="shared" si="1595"/>
        <v>0.68020759980115253</v>
      </c>
      <c r="X1060" s="44">
        <f t="shared" si="1595"/>
        <v>0.68020759980115253</v>
      </c>
      <c r="Y1060" s="44">
        <f t="shared" si="1595"/>
        <v>0.68020759980115253</v>
      </c>
      <c r="Z1060" s="44">
        <f t="shared" si="1595"/>
        <v>0.68020759980115253</v>
      </c>
      <c r="AA1060" s="44">
        <f t="shared" si="1595"/>
        <v>0.68020759980115253</v>
      </c>
      <c r="AB1060" s="44">
        <f t="shared" si="1595"/>
        <v>0.68020759980115253</v>
      </c>
      <c r="AC1060" s="44">
        <f t="shared" si="1595"/>
        <v>0.68020759980115253</v>
      </c>
      <c r="AD1060" s="44">
        <f t="shared" si="1595"/>
        <v>0.68020759980115253</v>
      </c>
      <c r="AE1060" s="44">
        <f t="shared" si="1595"/>
        <v>0.68020759980115253</v>
      </c>
      <c r="AF1060" s="44">
        <f t="shared" si="1595"/>
        <v>0.68020759980115253</v>
      </c>
      <c r="AG1060" s="44">
        <f t="shared" si="1595"/>
        <v>0.68020759980115253</v>
      </c>
      <c r="AH1060" s="44">
        <f t="shared" ref="AH1060:BH1060" si="1596">MIN((IF(AH56=1,0.03*MaceSpec,0)+1.1*(AH75+612)/1539.529991),1)</f>
        <v>0.68020759980115253</v>
      </c>
      <c r="AI1060" s="44">
        <f t="shared" si="1596"/>
        <v>0.68020759980115253</v>
      </c>
      <c r="AJ1060" s="44">
        <f t="shared" si="1596"/>
        <v>0.68020759980115253</v>
      </c>
      <c r="AK1060" s="44">
        <f t="shared" si="1596"/>
        <v>0.68020759980115253</v>
      </c>
      <c r="AL1060" s="44">
        <f t="shared" si="1596"/>
        <v>0.68020759980115253</v>
      </c>
      <c r="AM1060" s="44">
        <f t="shared" si="1596"/>
        <v>0.68020759980115253</v>
      </c>
      <c r="AN1060" s="44">
        <f t="shared" si="1596"/>
        <v>0.68020759980115253</v>
      </c>
      <c r="AO1060" s="44">
        <f t="shared" si="1596"/>
        <v>0.68020759980115253</v>
      </c>
      <c r="AP1060" s="44">
        <f t="shared" si="1596"/>
        <v>0.68020759980115253</v>
      </c>
      <c r="AQ1060" s="44">
        <f t="shared" si="1596"/>
        <v>0.68020759980115253</v>
      </c>
      <c r="AR1060" s="44">
        <f t="shared" si="1596"/>
        <v>0.68020759980115253</v>
      </c>
      <c r="AS1060" s="44">
        <f t="shared" si="1596"/>
        <v>0.68020759980115253</v>
      </c>
      <c r="AT1060" s="44">
        <f t="shared" si="1596"/>
        <v>0.68020759980115253</v>
      </c>
      <c r="AU1060" s="44">
        <f t="shared" si="1596"/>
        <v>0.68020759980115253</v>
      </c>
      <c r="AV1060" s="44">
        <f t="shared" si="1596"/>
        <v>0.68020759980115253</v>
      </c>
      <c r="AW1060" s="44">
        <f t="shared" si="1596"/>
        <v>0.68020759980115253</v>
      </c>
      <c r="AX1060" s="44">
        <f t="shared" si="1596"/>
        <v>0.68020759980115253</v>
      </c>
      <c r="AY1060" s="44">
        <f t="shared" si="1596"/>
        <v>0.68020759980115253</v>
      </c>
      <c r="AZ1060" s="44">
        <f t="shared" si="1596"/>
        <v>0.68020759980115253</v>
      </c>
      <c r="BA1060" s="44">
        <f t="shared" si="1596"/>
        <v>0.68020759980115253</v>
      </c>
      <c r="BB1060" s="44">
        <f t="shared" si="1596"/>
        <v>0.68020759980115253</v>
      </c>
      <c r="BC1060" s="44">
        <f t="shared" si="1596"/>
        <v>0.68020759980115253</v>
      </c>
      <c r="BD1060" s="44">
        <f t="shared" si="1596"/>
        <v>0.68020759980115253</v>
      </c>
      <c r="BE1060" s="44">
        <f t="shared" si="1596"/>
        <v>0.68020759980115253</v>
      </c>
      <c r="BF1060" s="44">
        <f t="shared" si="1596"/>
        <v>0.68020759980115253</v>
      </c>
      <c r="BG1060" s="44">
        <f t="shared" si="1596"/>
        <v>0.68020759980115253</v>
      </c>
      <c r="BH1060" s="44">
        <f t="shared" si="1596"/>
        <v>0.68020759980115253</v>
      </c>
    </row>
    <row r="1061" spans="1:60" x14ac:dyDescent="0.25">
      <c r="A1061" t="s">
        <v>712</v>
      </c>
      <c r="B1061" s="44">
        <f t="shared" ref="B1061:AG1061" si="1597">MIN((IF(B56=1,0.03*MaceSpec,0)+1.1*(B75+665)/1539.529991),1)</f>
        <v>0.71807630021025026</v>
      </c>
      <c r="C1061" s="44">
        <f t="shared" si="1597"/>
        <v>0.71807630021025026</v>
      </c>
      <c r="D1061" s="44">
        <f t="shared" si="1597"/>
        <v>0.71807630021025026</v>
      </c>
      <c r="E1061" s="44">
        <f t="shared" si="1597"/>
        <v>0.71807630021025026</v>
      </c>
      <c r="F1061" s="44">
        <f t="shared" si="1597"/>
        <v>0.71807630021025026</v>
      </c>
      <c r="G1061" s="44">
        <f t="shared" si="1597"/>
        <v>0.71807630021025026</v>
      </c>
      <c r="H1061" s="44">
        <f t="shared" si="1597"/>
        <v>0.71807630021025026</v>
      </c>
      <c r="I1061" s="44">
        <f t="shared" si="1597"/>
        <v>0.71807630021025026</v>
      </c>
      <c r="J1061" s="44">
        <f t="shared" si="1597"/>
        <v>0.71807630021025026</v>
      </c>
      <c r="K1061" s="44">
        <f t="shared" si="1597"/>
        <v>0.71879080399155415</v>
      </c>
      <c r="L1061" s="44">
        <f t="shared" si="1597"/>
        <v>0.71807630021025026</v>
      </c>
      <c r="M1061" s="44">
        <f t="shared" si="1597"/>
        <v>0.71807630021025026</v>
      </c>
      <c r="N1061" s="44">
        <f t="shared" si="1597"/>
        <v>0.71807630021025026</v>
      </c>
      <c r="O1061" s="44">
        <f t="shared" si="1597"/>
        <v>0.71807630021025026</v>
      </c>
      <c r="P1061" s="44">
        <f t="shared" si="1597"/>
        <v>0.71807630021025026</v>
      </c>
      <c r="Q1061" s="44">
        <f t="shared" si="1597"/>
        <v>0.71807630021025026</v>
      </c>
      <c r="R1061" s="44">
        <f t="shared" si="1597"/>
        <v>0.71807630021025026</v>
      </c>
      <c r="S1061" s="44">
        <f t="shared" si="1597"/>
        <v>0.71807630021025026</v>
      </c>
      <c r="T1061" s="44">
        <f t="shared" si="1597"/>
        <v>0.71807630021025026</v>
      </c>
      <c r="U1061" s="44">
        <f t="shared" si="1597"/>
        <v>0.71807630021025026</v>
      </c>
      <c r="V1061" s="44">
        <f t="shared" si="1597"/>
        <v>0.71807630021025026</v>
      </c>
      <c r="W1061" s="44">
        <f t="shared" si="1597"/>
        <v>0.71807630021025026</v>
      </c>
      <c r="X1061" s="44">
        <f t="shared" si="1597"/>
        <v>0.71807630021025026</v>
      </c>
      <c r="Y1061" s="44">
        <f t="shared" si="1597"/>
        <v>0.71807630021025026</v>
      </c>
      <c r="Z1061" s="44">
        <f t="shared" si="1597"/>
        <v>0.71807630021025026</v>
      </c>
      <c r="AA1061" s="44">
        <f t="shared" si="1597"/>
        <v>0.71807630021025026</v>
      </c>
      <c r="AB1061" s="44">
        <f t="shared" si="1597"/>
        <v>0.71807630021025026</v>
      </c>
      <c r="AC1061" s="44">
        <f t="shared" si="1597"/>
        <v>0.71807630021025026</v>
      </c>
      <c r="AD1061" s="44">
        <f t="shared" si="1597"/>
        <v>0.71807630021025026</v>
      </c>
      <c r="AE1061" s="44">
        <f t="shared" si="1597"/>
        <v>0.71807630021025026</v>
      </c>
      <c r="AF1061" s="44">
        <f t="shared" si="1597"/>
        <v>0.71807630021025026</v>
      </c>
      <c r="AG1061" s="44">
        <f t="shared" si="1597"/>
        <v>0.71807630021025026</v>
      </c>
      <c r="AH1061" s="44">
        <f t="shared" ref="AH1061:BH1061" si="1598">MIN((IF(AH56=1,0.03*MaceSpec,0)+1.1*(AH75+665)/1539.529991),1)</f>
        <v>0.71807630021025026</v>
      </c>
      <c r="AI1061" s="44">
        <f t="shared" si="1598"/>
        <v>0.71807630021025026</v>
      </c>
      <c r="AJ1061" s="44">
        <f t="shared" si="1598"/>
        <v>0.71807630021025026</v>
      </c>
      <c r="AK1061" s="44">
        <f t="shared" si="1598"/>
        <v>0.71807630021025026</v>
      </c>
      <c r="AL1061" s="44">
        <f t="shared" si="1598"/>
        <v>0.71807630021025026</v>
      </c>
      <c r="AM1061" s="44">
        <f t="shared" si="1598"/>
        <v>0.71807630021025026</v>
      </c>
      <c r="AN1061" s="44">
        <f t="shared" si="1598"/>
        <v>0.71807630021025026</v>
      </c>
      <c r="AO1061" s="44">
        <f t="shared" si="1598"/>
        <v>0.71807630021025026</v>
      </c>
      <c r="AP1061" s="44">
        <f t="shared" si="1598"/>
        <v>0.71807630021025026</v>
      </c>
      <c r="AQ1061" s="44">
        <f t="shared" si="1598"/>
        <v>0.71807630021025026</v>
      </c>
      <c r="AR1061" s="44">
        <f t="shared" si="1598"/>
        <v>0.71807630021025026</v>
      </c>
      <c r="AS1061" s="44">
        <f t="shared" si="1598"/>
        <v>0.71807630021025026</v>
      </c>
      <c r="AT1061" s="44">
        <f t="shared" si="1598"/>
        <v>0.71807630021025026</v>
      </c>
      <c r="AU1061" s="44">
        <f t="shared" si="1598"/>
        <v>0.71807630021025026</v>
      </c>
      <c r="AV1061" s="44">
        <f t="shared" si="1598"/>
        <v>0.71807630021025026</v>
      </c>
      <c r="AW1061" s="44">
        <f t="shared" si="1598"/>
        <v>0.71807630021025026</v>
      </c>
      <c r="AX1061" s="44">
        <f t="shared" si="1598"/>
        <v>0.71807630021025026</v>
      </c>
      <c r="AY1061" s="44">
        <f t="shared" si="1598"/>
        <v>0.71807630021025026</v>
      </c>
      <c r="AZ1061" s="44">
        <f t="shared" si="1598"/>
        <v>0.71807630021025026</v>
      </c>
      <c r="BA1061" s="44">
        <f t="shared" si="1598"/>
        <v>0.71807630021025026</v>
      </c>
      <c r="BB1061" s="44">
        <f t="shared" si="1598"/>
        <v>0.71807630021025026</v>
      </c>
      <c r="BC1061" s="44">
        <f t="shared" si="1598"/>
        <v>0.71807630021025026</v>
      </c>
      <c r="BD1061" s="44">
        <f t="shared" si="1598"/>
        <v>0.71807630021025026</v>
      </c>
      <c r="BE1061" s="44">
        <f t="shared" si="1598"/>
        <v>0.71807630021025026</v>
      </c>
      <c r="BF1061" s="44">
        <f t="shared" si="1598"/>
        <v>0.71807630021025026</v>
      </c>
      <c r="BG1061" s="44">
        <f t="shared" si="1598"/>
        <v>0.71807630021025026</v>
      </c>
      <c r="BH1061" s="44">
        <f t="shared" si="1598"/>
        <v>0.71807630021025026</v>
      </c>
    </row>
    <row r="1062" spans="1:60" x14ac:dyDescent="0.25">
      <c r="A1062" t="s">
        <v>713</v>
      </c>
      <c r="B1062" s="44">
        <f t="shared" ref="B1062:AG1062" si="1599">MIN((IF(B56=1,0.03*MaceSpec,0)+1.1*(B75+678)/1539.529991),1)</f>
        <v>0.72736484936719892</v>
      </c>
      <c r="C1062" s="44">
        <f t="shared" si="1599"/>
        <v>0.72736484936719892</v>
      </c>
      <c r="D1062" s="44">
        <f t="shared" si="1599"/>
        <v>0.72736484936719892</v>
      </c>
      <c r="E1062" s="44">
        <f t="shared" si="1599"/>
        <v>0.72736484936719892</v>
      </c>
      <c r="F1062" s="44">
        <f t="shared" si="1599"/>
        <v>0.72736484936719892</v>
      </c>
      <c r="G1062" s="44">
        <f t="shared" si="1599"/>
        <v>0.72736484936719892</v>
      </c>
      <c r="H1062" s="44">
        <f t="shared" si="1599"/>
        <v>0.72736484936719892</v>
      </c>
      <c r="I1062" s="44">
        <f t="shared" si="1599"/>
        <v>0.72736484936719892</v>
      </c>
      <c r="J1062" s="44">
        <f t="shared" si="1599"/>
        <v>0.72736484936719892</v>
      </c>
      <c r="K1062" s="44">
        <f t="shared" si="1599"/>
        <v>0.72807935314850258</v>
      </c>
      <c r="L1062" s="44">
        <f t="shared" si="1599"/>
        <v>0.72736484936719892</v>
      </c>
      <c r="M1062" s="44">
        <f t="shared" si="1599"/>
        <v>0.72736484936719892</v>
      </c>
      <c r="N1062" s="44">
        <f t="shared" si="1599"/>
        <v>0.72736484936719892</v>
      </c>
      <c r="O1062" s="44">
        <f t="shared" si="1599"/>
        <v>0.72736484936719892</v>
      </c>
      <c r="P1062" s="44">
        <f t="shared" si="1599"/>
        <v>0.72736484936719892</v>
      </c>
      <c r="Q1062" s="44">
        <f t="shared" si="1599"/>
        <v>0.72736484936719892</v>
      </c>
      <c r="R1062" s="44">
        <f t="shared" si="1599"/>
        <v>0.72736484936719892</v>
      </c>
      <c r="S1062" s="44">
        <f t="shared" si="1599"/>
        <v>0.72736484936719892</v>
      </c>
      <c r="T1062" s="44">
        <f t="shared" si="1599"/>
        <v>0.72736484936719892</v>
      </c>
      <c r="U1062" s="44">
        <f t="shared" si="1599"/>
        <v>0.72736484936719892</v>
      </c>
      <c r="V1062" s="44">
        <f t="shared" si="1599"/>
        <v>0.72736484936719892</v>
      </c>
      <c r="W1062" s="44">
        <f t="shared" si="1599"/>
        <v>0.72736484936719892</v>
      </c>
      <c r="X1062" s="44">
        <f t="shared" si="1599"/>
        <v>0.72736484936719892</v>
      </c>
      <c r="Y1062" s="44">
        <f t="shared" si="1599"/>
        <v>0.72736484936719892</v>
      </c>
      <c r="Z1062" s="44">
        <f t="shared" si="1599"/>
        <v>0.72736484936719892</v>
      </c>
      <c r="AA1062" s="44">
        <f t="shared" si="1599"/>
        <v>0.72736484936719892</v>
      </c>
      <c r="AB1062" s="44">
        <f t="shared" si="1599"/>
        <v>0.72736484936719892</v>
      </c>
      <c r="AC1062" s="44">
        <f t="shared" si="1599"/>
        <v>0.72736484936719892</v>
      </c>
      <c r="AD1062" s="44">
        <f t="shared" si="1599"/>
        <v>0.72736484936719892</v>
      </c>
      <c r="AE1062" s="44">
        <f t="shared" si="1599"/>
        <v>0.72736484936719892</v>
      </c>
      <c r="AF1062" s="44">
        <f t="shared" si="1599"/>
        <v>0.72736484936719892</v>
      </c>
      <c r="AG1062" s="44">
        <f t="shared" si="1599"/>
        <v>0.72736484936719892</v>
      </c>
      <c r="AH1062" s="44">
        <f t="shared" ref="AH1062:BH1062" si="1600">MIN((IF(AH56=1,0.03*MaceSpec,0)+1.1*(AH75+678)/1539.529991),1)</f>
        <v>0.72736484936719892</v>
      </c>
      <c r="AI1062" s="44">
        <f t="shared" si="1600"/>
        <v>0.72736484936719892</v>
      </c>
      <c r="AJ1062" s="44">
        <f t="shared" si="1600"/>
        <v>0.72736484936719892</v>
      </c>
      <c r="AK1062" s="44">
        <f t="shared" si="1600"/>
        <v>0.72736484936719892</v>
      </c>
      <c r="AL1062" s="44">
        <f t="shared" si="1600"/>
        <v>0.72736484936719892</v>
      </c>
      <c r="AM1062" s="44">
        <f t="shared" si="1600"/>
        <v>0.72736484936719892</v>
      </c>
      <c r="AN1062" s="44">
        <f t="shared" si="1600"/>
        <v>0.72736484936719892</v>
      </c>
      <c r="AO1062" s="44">
        <f t="shared" si="1600"/>
        <v>0.72736484936719892</v>
      </c>
      <c r="AP1062" s="44">
        <f t="shared" si="1600"/>
        <v>0.72736484936719892</v>
      </c>
      <c r="AQ1062" s="44">
        <f t="shared" si="1600"/>
        <v>0.72736484936719892</v>
      </c>
      <c r="AR1062" s="44">
        <f t="shared" si="1600"/>
        <v>0.72736484936719892</v>
      </c>
      <c r="AS1062" s="44">
        <f t="shared" si="1600"/>
        <v>0.72736484936719892</v>
      </c>
      <c r="AT1062" s="44">
        <f t="shared" si="1600"/>
        <v>0.72736484936719892</v>
      </c>
      <c r="AU1062" s="44">
        <f t="shared" si="1600"/>
        <v>0.72736484936719892</v>
      </c>
      <c r="AV1062" s="44">
        <f t="shared" si="1600"/>
        <v>0.72736484936719892</v>
      </c>
      <c r="AW1062" s="44">
        <f t="shared" si="1600"/>
        <v>0.72736484936719892</v>
      </c>
      <c r="AX1062" s="44">
        <f t="shared" si="1600"/>
        <v>0.72736484936719892</v>
      </c>
      <c r="AY1062" s="44">
        <f t="shared" si="1600"/>
        <v>0.72736484936719892</v>
      </c>
      <c r="AZ1062" s="44">
        <f t="shared" si="1600"/>
        <v>0.72736484936719892</v>
      </c>
      <c r="BA1062" s="44">
        <f t="shared" si="1600"/>
        <v>0.72736484936719892</v>
      </c>
      <c r="BB1062" s="44">
        <f t="shared" si="1600"/>
        <v>0.72736484936719892</v>
      </c>
      <c r="BC1062" s="44">
        <f t="shared" si="1600"/>
        <v>0.72736484936719892</v>
      </c>
      <c r="BD1062" s="44">
        <f t="shared" si="1600"/>
        <v>0.72736484936719892</v>
      </c>
      <c r="BE1062" s="44">
        <f t="shared" si="1600"/>
        <v>0.72736484936719892</v>
      </c>
      <c r="BF1062" s="44">
        <f t="shared" si="1600"/>
        <v>0.72736484936719892</v>
      </c>
      <c r="BG1062" s="44">
        <f t="shared" si="1600"/>
        <v>0.72736484936719892</v>
      </c>
      <c r="BH1062" s="44">
        <f t="shared" si="1600"/>
        <v>0.72736484936719892</v>
      </c>
    </row>
    <row r="1063" spans="1:60" x14ac:dyDescent="0.25">
      <c r="A1063" t="s">
        <v>714</v>
      </c>
      <c r="B1063" s="44">
        <f t="shared" ref="B1063:AG1063" si="1601">MIN((IF(B56=1,0.03*MaceSpec,0)+1.1*(B75+612+665)/1539.529991),1)</f>
        <v>1</v>
      </c>
      <c r="C1063" s="44">
        <f t="shared" si="1601"/>
        <v>1</v>
      </c>
      <c r="D1063" s="44">
        <f t="shared" si="1601"/>
        <v>1</v>
      </c>
      <c r="E1063" s="44">
        <f t="shared" si="1601"/>
        <v>1</v>
      </c>
      <c r="F1063" s="44">
        <f t="shared" si="1601"/>
        <v>1</v>
      </c>
      <c r="G1063" s="44">
        <f t="shared" si="1601"/>
        <v>1</v>
      </c>
      <c r="H1063" s="44">
        <f t="shared" si="1601"/>
        <v>1</v>
      </c>
      <c r="I1063" s="44">
        <f t="shared" si="1601"/>
        <v>1</v>
      </c>
      <c r="J1063" s="44">
        <f t="shared" si="1601"/>
        <v>1</v>
      </c>
      <c r="K1063" s="44">
        <f t="shared" si="1601"/>
        <v>1</v>
      </c>
      <c r="L1063" s="44">
        <f t="shared" si="1601"/>
        <v>1</v>
      </c>
      <c r="M1063" s="44">
        <f t="shared" si="1601"/>
        <v>1</v>
      </c>
      <c r="N1063" s="44">
        <f t="shared" si="1601"/>
        <v>1</v>
      </c>
      <c r="O1063" s="44">
        <f t="shared" si="1601"/>
        <v>1</v>
      </c>
      <c r="P1063" s="44">
        <f t="shared" si="1601"/>
        <v>1</v>
      </c>
      <c r="Q1063" s="44">
        <f t="shared" si="1601"/>
        <v>1</v>
      </c>
      <c r="R1063" s="44">
        <f t="shared" si="1601"/>
        <v>1</v>
      </c>
      <c r="S1063" s="44">
        <f t="shared" si="1601"/>
        <v>1</v>
      </c>
      <c r="T1063" s="44">
        <f t="shared" si="1601"/>
        <v>1</v>
      </c>
      <c r="U1063" s="44">
        <f t="shared" si="1601"/>
        <v>1</v>
      </c>
      <c r="V1063" s="44">
        <f t="shared" si="1601"/>
        <v>1</v>
      </c>
      <c r="W1063" s="44">
        <f t="shared" si="1601"/>
        <v>1</v>
      </c>
      <c r="X1063" s="44">
        <f t="shared" si="1601"/>
        <v>1</v>
      </c>
      <c r="Y1063" s="44">
        <f t="shared" si="1601"/>
        <v>1</v>
      </c>
      <c r="Z1063" s="44">
        <f t="shared" si="1601"/>
        <v>1</v>
      </c>
      <c r="AA1063" s="44">
        <f t="shared" si="1601"/>
        <v>1</v>
      </c>
      <c r="AB1063" s="44">
        <f t="shared" si="1601"/>
        <v>1</v>
      </c>
      <c r="AC1063" s="44">
        <f t="shared" si="1601"/>
        <v>1</v>
      </c>
      <c r="AD1063" s="44">
        <f t="shared" si="1601"/>
        <v>1</v>
      </c>
      <c r="AE1063" s="44">
        <f t="shared" si="1601"/>
        <v>1</v>
      </c>
      <c r="AF1063" s="44">
        <f t="shared" si="1601"/>
        <v>1</v>
      </c>
      <c r="AG1063" s="44">
        <f t="shared" si="1601"/>
        <v>1</v>
      </c>
      <c r="AH1063" s="44">
        <f t="shared" ref="AH1063:BH1063" si="1602">MIN((IF(AH56=1,0.03*MaceSpec,0)+1.1*(AH75+612+665)/1539.529991),1)</f>
        <v>1</v>
      </c>
      <c r="AI1063" s="44">
        <f t="shared" si="1602"/>
        <v>1</v>
      </c>
      <c r="AJ1063" s="44">
        <f t="shared" si="1602"/>
        <v>1</v>
      </c>
      <c r="AK1063" s="44">
        <f t="shared" si="1602"/>
        <v>1</v>
      </c>
      <c r="AL1063" s="44">
        <f t="shared" si="1602"/>
        <v>1</v>
      </c>
      <c r="AM1063" s="44">
        <f t="shared" si="1602"/>
        <v>1</v>
      </c>
      <c r="AN1063" s="44">
        <f t="shared" si="1602"/>
        <v>1</v>
      </c>
      <c r="AO1063" s="44">
        <f t="shared" si="1602"/>
        <v>1</v>
      </c>
      <c r="AP1063" s="44">
        <f t="shared" si="1602"/>
        <v>1</v>
      </c>
      <c r="AQ1063" s="44">
        <f t="shared" si="1602"/>
        <v>1</v>
      </c>
      <c r="AR1063" s="44">
        <f t="shared" si="1602"/>
        <v>1</v>
      </c>
      <c r="AS1063" s="44">
        <f t="shared" si="1602"/>
        <v>1</v>
      </c>
      <c r="AT1063" s="44">
        <f t="shared" si="1602"/>
        <v>1</v>
      </c>
      <c r="AU1063" s="44">
        <f t="shared" si="1602"/>
        <v>1</v>
      </c>
      <c r="AV1063" s="44">
        <f t="shared" si="1602"/>
        <v>1</v>
      </c>
      <c r="AW1063" s="44">
        <f t="shared" si="1602"/>
        <v>1</v>
      </c>
      <c r="AX1063" s="44">
        <f t="shared" si="1602"/>
        <v>1</v>
      </c>
      <c r="AY1063" s="44">
        <f t="shared" si="1602"/>
        <v>1</v>
      </c>
      <c r="AZ1063" s="44">
        <f t="shared" si="1602"/>
        <v>1</v>
      </c>
      <c r="BA1063" s="44">
        <f t="shared" si="1602"/>
        <v>1</v>
      </c>
      <c r="BB1063" s="44">
        <f t="shared" si="1602"/>
        <v>1</v>
      </c>
      <c r="BC1063" s="44">
        <f t="shared" si="1602"/>
        <v>1</v>
      </c>
      <c r="BD1063" s="44">
        <f t="shared" si="1602"/>
        <v>1</v>
      </c>
      <c r="BE1063" s="44">
        <f t="shared" si="1602"/>
        <v>1</v>
      </c>
      <c r="BF1063" s="44">
        <f t="shared" si="1602"/>
        <v>1</v>
      </c>
      <c r="BG1063" s="44">
        <f t="shared" si="1602"/>
        <v>1</v>
      </c>
      <c r="BH1063" s="44">
        <f t="shared" si="1602"/>
        <v>1</v>
      </c>
    </row>
    <row r="1064" spans="1:60" x14ac:dyDescent="0.25">
      <c r="A1064" t="s">
        <v>715</v>
      </c>
      <c r="B1064" s="44">
        <f t="shared" ref="B1064:AG1064" si="1603">MIN((IF(B56=1,0.03*MaceSpec,0)+1.1*(B75+612+678)/1539.529991),1)</f>
        <v>1</v>
      </c>
      <c r="C1064" s="44">
        <f t="shared" si="1603"/>
        <v>1</v>
      </c>
      <c r="D1064" s="44">
        <f t="shared" si="1603"/>
        <v>1</v>
      </c>
      <c r="E1064" s="44">
        <f t="shared" si="1603"/>
        <v>1</v>
      </c>
      <c r="F1064" s="44">
        <f t="shared" si="1603"/>
        <v>1</v>
      </c>
      <c r="G1064" s="44">
        <f t="shared" si="1603"/>
        <v>1</v>
      </c>
      <c r="H1064" s="44">
        <f t="shared" si="1603"/>
        <v>1</v>
      </c>
      <c r="I1064" s="44">
        <f t="shared" si="1603"/>
        <v>1</v>
      </c>
      <c r="J1064" s="44">
        <f t="shared" si="1603"/>
        <v>1</v>
      </c>
      <c r="K1064" s="44">
        <f t="shared" si="1603"/>
        <v>1</v>
      </c>
      <c r="L1064" s="44">
        <f t="shared" si="1603"/>
        <v>1</v>
      </c>
      <c r="M1064" s="44">
        <f t="shared" si="1603"/>
        <v>1</v>
      </c>
      <c r="N1064" s="44">
        <f t="shared" si="1603"/>
        <v>1</v>
      </c>
      <c r="O1064" s="44">
        <f t="shared" si="1603"/>
        <v>1</v>
      </c>
      <c r="P1064" s="44">
        <f t="shared" si="1603"/>
        <v>1</v>
      </c>
      <c r="Q1064" s="44">
        <f t="shared" si="1603"/>
        <v>1</v>
      </c>
      <c r="R1064" s="44">
        <f t="shared" si="1603"/>
        <v>1</v>
      </c>
      <c r="S1064" s="44">
        <f t="shared" si="1603"/>
        <v>1</v>
      </c>
      <c r="T1064" s="44">
        <f t="shared" si="1603"/>
        <v>1</v>
      </c>
      <c r="U1064" s="44">
        <f t="shared" si="1603"/>
        <v>1</v>
      </c>
      <c r="V1064" s="44">
        <f t="shared" si="1603"/>
        <v>1</v>
      </c>
      <c r="W1064" s="44">
        <f t="shared" si="1603"/>
        <v>1</v>
      </c>
      <c r="X1064" s="44">
        <f t="shared" si="1603"/>
        <v>1</v>
      </c>
      <c r="Y1064" s="44">
        <f t="shared" si="1603"/>
        <v>1</v>
      </c>
      <c r="Z1064" s="44">
        <f t="shared" si="1603"/>
        <v>1</v>
      </c>
      <c r="AA1064" s="44">
        <f t="shared" si="1603"/>
        <v>1</v>
      </c>
      <c r="AB1064" s="44">
        <f t="shared" si="1603"/>
        <v>1</v>
      </c>
      <c r="AC1064" s="44">
        <f t="shared" si="1603"/>
        <v>1</v>
      </c>
      <c r="AD1064" s="44">
        <f t="shared" si="1603"/>
        <v>1</v>
      </c>
      <c r="AE1064" s="44">
        <f t="shared" si="1603"/>
        <v>1</v>
      </c>
      <c r="AF1064" s="44">
        <f t="shared" si="1603"/>
        <v>1</v>
      </c>
      <c r="AG1064" s="44">
        <f t="shared" si="1603"/>
        <v>1</v>
      </c>
      <c r="AH1064" s="44">
        <f t="shared" ref="AH1064:BH1064" si="1604">MIN((IF(AH56=1,0.03*MaceSpec,0)+1.1*(AH75+612+678)/1539.529991),1)</f>
        <v>1</v>
      </c>
      <c r="AI1064" s="44">
        <f t="shared" si="1604"/>
        <v>1</v>
      </c>
      <c r="AJ1064" s="44">
        <f t="shared" si="1604"/>
        <v>1</v>
      </c>
      <c r="AK1064" s="44">
        <f t="shared" si="1604"/>
        <v>1</v>
      </c>
      <c r="AL1064" s="44">
        <f t="shared" si="1604"/>
        <v>1</v>
      </c>
      <c r="AM1064" s="44">
        <f t="shared" si="1604"/>
        <v>1</v>
      </c>
      <c r="AN1064" s="44">
        <f t="shared" si="1604"/>
        <v>1</v>
      </c>
      <c r="AO1064" s="44">
        <f t="shared" si="1604"/>
        <v>1</v>
      </c>
      <c r="AP1064" s="44">
        <f t="shared" si="1604"/>
        <v>1</v>
      </c>
      <c r="AQ1064" s="44">
        <f t="shared" si="1604"/>
        <v>1</v>
      </c>
      <c r="AR1064" s="44">
        <f t="shared" si="1604"/>
        <v>1</v>
      </c>
      <c r="AS1064" s="44">
        <f t="shared" si="1604"/>
        <v>1</v>
      </c>
      <c r="AT1064" s="44">
        <f t="shared" si="1604"/>
        <v>1</v>
      </c>
      <c r="AU1064" s="44">
        <f t="shared" si="1604"/>
        <v>1</v>
      </c>
      <c r="AV1064" s="44">
        <f t="shared" si="1604"/>
        <v>1</v>
      </c>
      <c r="AW1064" s="44">
        <f t="shared" si="1604"/>
        <v>1</v>
      </c>
      <c r="AX1064" s="44">
        <f t="shared" si="1604"/>
        <v>1</v>
      </c>
      <c r="AY1064" s="44">
        <f t="shared" si="1604"/>
        <v>1</v>
      </c>
      <c r="AZ1064" s="44">
        <f t="shared" si="1604"/>
        <v>1</v>
      </c>
      <c r="BA1064" s="44">
        <f t="shared" si="1604"/>
        <v>1</v>
      </c>
      <c r="BB1064" s="44">
        <f t="shared" si="1604"/>
        <v>1</v>
      </c>
      <c r="BC1064" s="44">
        <f t="shared" si="1604"/>
        <v>1</v>
      </c>
      <c r="BD1064" s="44">
        <f t="shared" si="1604"/>
        <v>1</v>
      </c>
      <c r="BE1064" s="44">
        <f t="shared" si="1604"/>
        <v>1</v>
      </c>
      <c r="BF1064" s="44">
        <f t="shared" si="1604"/>
        <v>1</v>
      </c>
      <c r="BG1064" s="44">
        <f t="shared" si="1604"/>
        <v>1</v>
      </c>
      <c r="BH1064" s="44">
        <f t="shared" si="1604"/>
        <v>1</v>
      </c>
    </row>
    <row r="1065" spans="1:60" x14ac:dyDescent="0.25">
      <c r="A1065" t="s">
        <v>716</v>
      </c>
      <c r="B1065" s="44">
        <f t="shared" ref="B1065:AG1065" si="1605">MIN((IF(B56=1,0.03*MaceSpec,0)+1.1*(B75+678+665)/1539.529991),1)</f>
        <v>1</v>
      </c>
      <c r="C1065" s="44">
        <f t="shared" si="1605"/>
        <v>1</v>
      </c>
      <c r="D1065" s="44">
        <f t="shared" si="1605"/>
        <v>1</v>
      </c>
      <c r="E1065" s="44">
        <f t="shared" si="1605"/>
        <v>1</v>
      </c>
      <c r="F1065" s="44">
        <f t="shared" si="1605"/>
        <v>1</v>
      </c>
      <c r="G1065" s="44">
        <f t="shared" si="1605"/>
        <v>1</v>
      </c>
      <c r="H1065" s="44">
        <f t="shared" si="1605"/>
        <v>1</v>
      </c>
      <c r="I1065" s="44">
        <f t="shared" si="1605"/>
        <v>1</v>
      </c>
      <c r="J1065" s="44">
        <f t="shared" si="1605"/>
        <v>1</v>
      </c>
      <c r="K1065" s="44">
        <f t="shared" si="1605"/>
        <v>1</v>
      </c>
      <c r="L1065" s="44">
        <f t="shared" si="1605"/>
        <v>1</v>
      </c>
      <c r="M1065" s="44">
        <f t="shared" si="1605"/>
        <v>1</v>
      </c>
      <c r="N1065" s="44">
        <f t="shared" si="1605"/>
        <v>1</v>
      </c>
      <c r="O1065" s="44">
        <f t="shared" si="1605"/>
        <v>1</v>
      </c>
      <c r="P1065" s="44">
        <f t="shared" si="1605"/>
        <v>1</v>
      </c>
      <c r="Q1065" s="44">
        <f t="shared" si="1605"/>
        <v>1</v>
      </c>
      <c r="R1065" s="44">
        <f t="shared" si="1605"/>
        <v>1</v>
      </c>
      <c r="S1065" s="44">
        <f t="shared" si="1605"/>
        <v>1</v>
      </c>
      <c r="T1065" s="44">
        <f t="shared" si="1605"/>
        <v>1</v>
      </c>
      <c r="U1065" s="44">
        <f t="shared" si="1605"/>
        <v>1</v>
      </c>
      <c r="V1065" s="44">
        <f t="shared" si="1605"/>
        <v>1</v>
      </c>
      <c r="W1065" s="44">
        <f t="shared" si="1605"/>
        <v>1</v>
      </c>
      <c r="X1065" s="44">
        <f t="shared" si="1605"/>
        <v>1</v>
      </c>
      <c r="Y1065" s="44">
        <f t="shared" si="1605"/>
        <v>1</v>
      </c>
      <c r="Z1065" s="44">
        <f t="shared" si="1605"/>
        <v>1</v>
      </c>
      <c r="AA1065" s="44">
        <f t="shared" si="1605"/>
        <v>1</v>
      </c>
      <c r="AB1065" s="44">
        <f t="shared" si="1605"/>
        <v>1</v>
      </c>
      <c r="AC1065" s="44">
        <f t="shared" si="1605"/>
        <v>1</v>
      </c>
      <c r="AD1065" s="44">
        <f t="shared" si="1605"/>
        <v>1</v>
      </c>
      <c r="AE1065" s="44">
        <f t="shared" si="1605"/>
        <v>1</v>
      </c>
      <c r="AF1065" s="44">
        <f t="shared" si="1605"/>
        <v>1</v>
      </c>
      <c r="AG1065" s="44">
        <f t="shared" si="1605"/>
        <v>1</v>
      </c>
      <c r="AH1065" s="44">
        <f t="shared" ref="AH1065:BH1065" si="1606">MIN((IF(AH56=1,0.03*MaceSpec,0)+1.1*(AH75+678+665)/1539.529991),1)</f>
        <v>1</v>
      </c>
      <c r="AI1065" s="44">
        <f t="shared" si="1606"/>
        <v>1</v>
      </c>
      <c r="AJ1065" s="44">
        <f t="shared" si="1606"/>
        <v>1</v>
      </c>
      <c r="AK1065" s="44">
        <f t="shared" si="1606"/>
        <v>1</v>
      </c>
      <c r="AL1065" s="44">
        <f t="shared" si="1606"/>
        <v>1</v>
      </c>
      <c r="AM1065" s="44">
        <f t="shared" si="1606"/>
        <v>1</v>
      </c>
      <c r="AN1065" s="44">
        <f t="shared" si="1606"/>
        <v>1</v>
      </c>
      <c r="AO1065" s="44">
        <f t="shared" si="1606"/>
        <v>1</v>
      </c>
      <c r="AP1065" s="44">
        <f t="shared" si="1606"/>
        <v>1</v>
      </c>
      <c r="AQ1065" s="44">
        <f t="shared" si="1606"/>
        <v>1</v>
      </c>
      <c r="AR1065" s="44">
        <f t="shared" si="1606"/>
        <v>1</v>
      </c>
      <c r="AS1065" s="44">
        <f t="shared" si="1606"/>
        <v>1</v>
      </c>
      <c r="AT1065" s="44">
        <f t="shared" si="1606"/>
        <v>1</v>
      </c>
      <c r="AU1065" s="44">
        <f t="shared" si="1606"/>
        <v>1</v>
      </c>
      <c r="AV1065" s="44">
        <f t="shared" si="1606"/>
        <v>1</v>
      </c>
      <c r="AW1065" s="44">
        <f t="shared" si="1606"/>
        <v>1</v>
      </c>
      <c r="AX1065" s="44">
        <f t="shared" si="1606"/>
        <v>1</v>
      </c>
      <c r="AY1065" s="44">
        <f t="shared" si="1606"/>
        <v>1</v>
      </c>
      <c r="AZ1065" s="44">
        <f t="shared" si="1606"/>
        <v>1</v>
      </c>
      <c r="BA1065" s="44">
        <f t="shared" si="1606"/>
        <v>1</v>
      </c>
      <c r="BB1065" s="44">
        <f t="shared" si="1606"/>
        <v>1</v>
      </c>
      <c r="BC1065" s="44">
        <f t="shared" si="1606"/>
        <v>1</v>
      </c>
      <c r="BD1065" s="44">
        <f t="shared" si="1606"/>
        <v>1</v>
      </c>
      <c r="BE1065" s="44">
        <f t="shared" si="1606"/>
        <v>1</v>
      </c>
      <c r="BF1065" s="44">
        <f t="shared" si="1606"/>
        <v>1</v>
      </c>
      <c r="BG1065" s="44">
        <f t="shared" si="1606"/>
        <v>1</v>
      </c>
      <c r="BH1065" s="44">
        <f t="shared" si="1606"/>
        <v>1</v>
      </c>
    </row>
    <row r="1066" spans="1:60" x14ac:dyDescent="0.25">
      <c r="A1066" s="44" t="s">
        <v>717</v>
      </c>
      <c r="B1066" s="44">
        <f>1</f>
        <v>1</v>
      </c>
      <c r="C1066" s="44">
        <f>1</f>
        <v>1</v>
      </c>
      <c r="D1066" s="44">
        <f>1</f>
        <v>1</v>
      </c>
      <c r="E1066" s="44">
        <f>1</f>
        <v>1</v>
      </c>
      <c r="F1066" s="44">
        <f>1</f>
        <v>1</v>
      </c>
      <c r="G1066" s="44">
        <f>1</f>
        <v>1</v>
      </c>
      <c r="H1066" s="44">
        <f>1</f>
        <v>1</v>
      </c>
      <c r="I1066" s="44">
        <f>1</f>
        <v>1</v>
      </c>
      <c r="J1066" s="44">
        <f>1</f>
        <v>1</v>
      </c>
      <c r="K1066" s="44">
        <f>1</f>
        <v>1</v>
      </c>
      <c r="L1066" s="44">
        <f>1</f>
        <v>1</v>
      </c>
      <c r="M1066" s="44">
        <f>1</f>
        <v>1</v>
      </c>
      <c r="N1066" s="44">
        <f>1</f>
        <v>1</v>
      </c>
      <c r="O1066" s="44">
        <f>1</f>
        <v>1</v>
      </c>
      <c r="P1066" s="44">
        <f>1</f>
        <v>1</v>
      </c>
      <c r="Q1066" s="44">
        <f>1</f>
        <v>1</v>
      </c>
      <c r="R1066" s="44">
        <f>1</f>
        <v>1</v>
      </c>
      <c r="S1066" s="44">
        <f>1</f>
        <v>1</v>
      </c>
      <c r="T1066" s="44">
        <f>1</f>
        <v>1</v>
      </c>
      <c r="U1066" s="44">
        <f>1</f>
        <v>1</v>
      </c>
      <c r="V1066" s="44">
        <f>1</f>
        <v>1</v>
      </c>
      <c r="W1066" s="44">
        <f>1</f>
        <v>1</v>
      </c>
      <c r="X1066" s="44">
        <f>1</f>
        <v>1</v>
      </c>
      <c r="Y1066" s="44">
        <f>1</f>
        <v>1</v>
      </c>
      <c r="Z1066" s="44">
        <f>1</f>
        <v>1</v>
      </c>
      <c r="AA1066" s="44">
        <f>1</f>
        <v>1</v>
      </c>
      <c r="AB1066" s="44">
        <f>1</f>
        <v>1</v>
      </c>
      <c r="AC1066" s="44">
        <f>1</f>
        <v>1</v>
      </c>
      <c r="AD1066" s="44">
        <f>1</f>
        <v>1</v>
      </c>
      <c r="AE1066" s="44">
        <f>1</f>
        <v>1</v>
      </c>
      <c r="AF1066" s="44">
        <f>1</f>
        <v>1</v>
      </c>
      <c r="AG1066" s="44">
        <f>1</f>
        <v>1</v>
      </c>
      <c r="AH1066" s="44">
        <f>1</f>
        <v>1</v>
      </c>
      <c r="AI1066" s="44">
        <f>1</f>
        <v>1</v>
      </c>
      <c r="AJ1066" s="44">
        <f>1</f>
        <v>1</v>
      </c>
      <c r="AK1066" s="44">
        <f>1</f>
        <v>1</v>
      </c>
      <c r="AL1066" s="44">
        <f>1</f>
        <v>1</v>
      </c>
      <c r="AM1066" s="44">
        <f>1</f>
        <v>1</v>
      </c>
      <c r="AN1066" s="44">
        <f>1</f>
        <v>1</v>
      </c>
      <c r="AO1066" s="44">
        <f>1</f>
        <v>1</v>
      </c>
      <c r="AP1066" s="44">
        <f>1</f>
        <v>1</v>
      </c>
      <c r="AQ1066" s="44">
        <f>1</f>
        <v>1</v>
      </c>
      <c r="AR1066" s="44">
        <f>1</f>
        <v>1</v>
      </c>
      <c r="AS1066" s="44">
        <f>1</f>
        <v>1</v>
      </c>
      <c r="AT1066" s="44">
        <f>1</f>
        <v>1</v>
      </c>
      <c r="AU1066" s="44">
        <f>1</f>
        <v>1</v>
      </c>
      <c r="AV1066" s="44">
        <f>1</f>
        <v>1</v>
      </c>
      <c r="AW1066" s="44">
        <f>1</f>
        <v>1</v>
      </c>
      <c r="AX1066" s="44">
        <f>1</f>
        <v>1</v>
      </c>
      <c r="AY1066" s="44">
        <f>1</f>
        <v>1</v>
      </c>
      <c r="AZ1066" s="44">
        <f>1</f>
        <v>1</v>
      </c>
      <c r="BA1066" s="44">
        <f>1</f>
        <v>1</v>
      </c>
      <c r="BB1066" s="44">
        <f>1</f>
        <v>1</v>
      </c>
      <c r="BC1066" s="44">
        <f>1</f>
        <v>1</v>
      </c>
      <c r="BD1066" s="44">
        <f>1</f>
        <v>1</v>
      </c>
      <c r="BE1066" s="44">
        <f>1</f>
        <v>1</v>
      </c>
      <c r="BF1066" s="44">
        <f>1</f>
        <v>1</v>
      </c>
      <c r="BG1066" s="44">
        <f>1</f>
        <v>1</v>
      </c>
      <c r="BH1066" s="44">
        <f>1</f>
        <v>1</v>
      </c>
    </row>
    <row r="1067" spans="1:60" x14ac:dyDescent="0.25">
      <c r="B1067" s="44"/>
      <c r="C1067" s="44"/>
      <c r="D1067" s="44"/>
      <c r="E1067" s="44"/>
      <c r="F1067" s="44"/>
      <c r="G1067" s="44"/>
      <c r="H1067" s="44"/>
      <c r="I1067" s="44"/>
      <c r="J1067" s="44"/>
      <c r="K1067" s="44"/>
      <c r="L1067" s="44"/>
      <c r="M1067" s="44"/>
      <c r="N1067" s="44"/>
      <c r="O1067" s="44"/>
      <c r="P1067" s="44"/>
      <c r="Q1067" s="44"/>
      <c r="R1067" s="44"/>
      <c r="S1067" s="44"/>
      <c r="T1067" s="44"/>
      <c r="U1067" s="44"/>
      <c r="V1067" s="44"/>
      <c r="W1067" s="44"/>
      <c r="X1067" s="44"/>
      <c r="Y1067" s="44"/>
      <c r="Z1067" s="44"/>
      <c r="AA1067" s="44"/>
      <c r="AB1067" s="44"/>
      <c r="AC1067" s="44"/>
      <c r="AD1067" s="44"/>
      <c r="AE1067" s="44"/>
      <c r="AF1067" s="44"/>
      <c r="AG1067" s="44"/>
      <c r="AH1067" s="44"/>
      <c r="AI1067" s="44"/>
      <c r="AJ1067" s="44"/>
      <c r="AK1067" s="44"/>
      <c r="AL1067" s="44"/>
      <c r="AM1067" s="44"/>
      <c r="AN1067" s="44"/>
      <c r="AO1067" s="44"/>
      <c r="AP1067" s="44"/>
      <c r="AQ1067" s="44"/>
      <c r="AR1067" s="44"/>
      <c r="AS1067" s="44"/>
      <c r="AT1067" s="44"/>
      <c r="AU1067" s="44"/>
      <c r="AV1067" s="44"/>
      <c r="AW1067" s="44"/>
      <c r="AX1067" s="44"/>
      <c r="AY1067" s="44"/>
      <c r="AZ1067" s="44"/>
      <c r="BA1067" s="44"/>
      <c r="BB1067" s="44"/>
      <c r="BC1067" s="44"/>
      <c r="BD1067" s="44"/>
      <c r="BE1067" s="44"/>
      <c r="BF1067" s="44"/>
      <c r="BG1067" s="44"/>
      <c r="BH1067" s="44"/>
    </row>
    <row r="1068" spans="1:60" x14ac:dyDescent="0.25">
      <c r="A1068" t="s">
        <v>720</v>
      </c>
      <c r="B1068">
        <f t="shared" ref="B1068:AG1068" si="1607">15232.5/(15232.5+B$123-B1059*B$124)</f>
        <v>0.71071311614973898</v>
      </c>
      <c r="C1068">
        <f t="shared" si="1607"/>
        <v>0.71071311614973898</v>
      </c>
      <c r="D1068">
        <f t="shared" si="1607"/>
        <v>0.71071311614973898</v>
      </c>
      <c r="E1068">
        <f t="shared" si="1607"/>
        <v>0.71071311614973898</v>
      </c>
      <c r="F1068">
        <f t="shared" si="1607"/>
        <v>0.71071311614973898</v>
      </c>
      <c r="G1068">
        <f t="shared" si="1607"/>
        <v>0.71071311614973898</v>
      </c>
      <c r="H1068">
        <f t="shared" si="1607"/>
        <v>0.71071311614973898</v>
      </c>
      <c r="I1068">
        <f t="shared" si="1607"/>
        <v>0.71071311614973898</v>
      </c>
      <c r="J1068">
        <f t="shared" si="1607"/>
        <v>0.71071311614973898</v>
      </c>
      <c r="K1068">
        <f t="shared" si="1607"/>
        <v>0.71089734762730561</v>
      </c>
      <c r="L1068">
        <f t="shared" si="1607"/>
        <v>0.71071311614973898</v>
      </c>
      <c r="M1068">
        <f t="shared" si="1607"/>
        <v>0.71071311614973898</v>
      </c>
      <c r="N1068">
        <f t="shared" si="1607"/>
        <v>0.71071311614973898</v>
      </c>
      <c r="O1068">
        <f t="shared" si="1607"/>
        <v>0.71071311614973898</v>
      </c>
      <c r="P1068">
        <f t="shared" si="1607"/>
        <v>0.71071311614973898</v>
      </c>
      <c r="Q1068">
        <f t="shared" si="1607"/>
        <v>0.71071311614973898</v>
      </c>
      <c r="R1068">
        <f t="shared" si="1607"/>
        <v>0.71071311614973898</v>
      </c>
      <c r="S1068">
        <f t="shared" si="1607"/>
        <v>0.71071311614973898</v>
      </c>
      <c r="T1068">
        <f t="shared" si="1607"/>
        <v>0.71071311614973898</v>
      </c>
      <c r="U1068">
        <f t="shared" si="1607"/>
        <v>0.71071311614973898</v>
      </c>
      <c r="V1068">
        <f t="shared" si="1607"/>
        <v>0.71071311614973898</v>
      </c>
      <c r="W1068">
        <f t="shared" si="1607"/>
        <v>0.71071311614973898</v>
      </c>
      <c r="X1068">
        <f t="shared" si="1607"/>
        <v>0.71071311614973898</v>
      </c>
      <c r="Y1068">
        <f t="shared" si="1607"/>
        <v>0.71071311614973898</v>
      </c>
      <c r="Z1068">
        <f t="shared" si="1607"/>
        <v>0.71071311614973898</v>
      </c>
      <c r="AA1068">
        <f t="shared" si="1607"/>
        <v>0.71071311614973898</v>
      </c>
      <c r="AB1068">
        <f t="shared" si="1607"/>
        <v>0.71071311614973898</v>
      </c>
      <c r="AC1068">
        <f t="shared" si="1607"/>
        <v>0.71071311614973898</v>
      </c>
      <c r="AD1068">
        <f t="shared" si="1607"/>
        <v>0.71071311614973898</v>
      </c>
      <c r="AE1068">
        <f t="shared" si="1607"/>
        <v>0.71071311614973898</v>
      </c>
      <c r="AF1068">
        <f t="shared" si="1607"/>
        <v>0.71071311614973898</v>
      </c>
      <c r="AG1068">
        <f t="shared" si="1607"/>
        <v>0.71071311614973898</v>
      </c>
      <c r="AH1068">
        <f t="shared" ref="AH1068:BH1068" si="1608">15232.5/(15232.5+AH$123-AH1059*AH$124)</f>
        <v>0.71071311614973898</v>
      </c>
      <c r="AI1068">
        <f t="shared" si="1608"/>
        <v>0.71071311614973898</v>
      </c>
      <c r="AJ1068">
        <f t="shared" si="1608"/>
        <v>0.71071311614973898</v>
      </c>
      <c r="AK1068">
        <f t="shared" si="1608"/>
        <v>0.71071311614973898</v>
      </c>
      <c r="AL1068">
        <f t="shared" si="1608"/>
        <v>0.71071311614973898</v>
      </c>
      <c r="AM1068">
        <f t="shared" si="1608"/>
        <v>0.71071311614973898</v>
      </c>
      <c r="AN1068">
        <f t="shared" si="1608"/>
        <v>0.71071311614973898</v>
      </c>
      <c r="AO1068">
        <f t="shared" si="1608"/>
        <v>0.71071311614973898</v>
      </c>
      <c r="AP1068">
        <f t="shared" si="1608"/>
        <v>0.71071311614973898</v>
      </c>
      <c r="AQ1068">
        <f t="shared" si="1608"/>
        <v>0.71071311614973898</v>
      </c>
      <c r="AR1068">
        <f t="shared" si="1608"/>
        <v>0.71071311614973898</v>
      </c>
      <c r="AS1068">
        <f t="shared" si="1608"/>
        <v>0.71071311614973898</v>
      </c>
      <c r="AT1068">
        <f t="shared" si="1608"/>
        <v>0.71071311614973898</v>
      </c>
      <c r="AU1068">
        <f t="shared" si="1608"/>
        <v>0.71071311614973898</v>
      </c>
      <c r="AV1068">
        <f t="shared" si="1608"/>
        <v>0.71071311614973898</v>
      </c>
      <c r="AW1068">
        <f t="shared" si="1608"/>
        <v>0.71071311614973898</v>
      </c>
      <c r="AX1068">
        <f t="shared" si="1608"/>
        <v>0.71071311614973898</v>
      </c>
      <c r="AY1068">
        <f t="shared" si="1608"/>
        <v>0.71071311614973898</v>
      </c>
      <c r="AZ1068">
        <f t="shared" si="1608"/>
        <v>0.71071311614973898</v>
      </c>
      <c r="BA1068">
        <f t="shared" si="1608"/>
        <v>0.71071311614973898</v>
      </c>
      <c r="BB1068">
        <f t="shared" si="1608"/>
        <v>0.71071311614973898</v>
      </c>
      <c r="BC1068">
        <f t="shared" si="1608"/>
        <v>0.71071311614973898</v>
      </c>
      <c r="BD1068">
        <f t="shared" si="1608"/>
        <v>0.71071311614973898</v>
      </c>
      <c r="BE1068">
        <f t="shared" si="1608"/>
        <v>0.71071311614973898</v>
      </c>
      <c r="BF1068">
        <f t="shared" si="1608"/>
        <v>0.71071311614973898</v>
      </c>
      <c r="BG1068">
        <f t="shared" si="1608"/>
        <v>0.71071311614973898</v>
      </c>
      <c r="BH1068">
        <f t="shared" si="1608"/>
        <v>0.71071311614973898</v>
      </c>
    </row>
    <row r="1069" spans="1:60" x14ac:dyDescent="0.25">
      <c r="A1069" t="s">
        <v>711</v>
      </c>
      <c r="B1069">
        <f t="shared" ref="B1069:AG1069" si="1609">15232.5/(15232.5+B$123-B1060*B$124)</f>
        <v>0.84468114355899471</v>
      </c>
      <c r="C1069">
        <f t="shared" si="1609"/>
        <v>0.84468114355899471</v>
      </c>
      <c r="D1069">
        <f t="shared" si="1609"/>
        <v>0.84468114355899471</v>
      </c>
      <c r="E1069">
        <f t="shared" si="1609"/>
        <v>0.84468114355899471</v>
      </c>
      <c r="F1069">
        <f t="shared" si="1609"/>
        <v>0.84468114355899471</v>
      </c>
      <c r="G1069">
        <f t="shared" si="1609"/>
        <v>0.84468114355899471</v>
      </c>
      <c r="H1069">
        <f t="shared" si="1609"/>
        <v>0.84468114355899471</v>
      </c>
      <c r="I1069">
        <f t="shared" si="1609"/>
        <v>0.84468114355899471</v>
      </c>
      <c r="J1069">
        <f t="shared" si="1609"/>
        <v>0.84468114355899471</v>
      </c>
      <c r="K1069">
        <f t="shared" si="1609"/>
        <v>0.84494138831920773</v>
      </c>
      <c r="L1069">
        <f t="shared" si="1609"/>
        <v>0.84468114355899471</v>
      </c>
      <c r="M1069">
        <f t="shared" si="1609"/>
        <v>0.84468114355899471</v>
      </c>
      <c r="N1069">
        <f t="shared" si="1609"/>
        <v>0.84468114355899471</v>
      </c>
      <c r="O1069">
        <f t="shared" si="1609"/>
        <v>0.84468114355899471</v>
      </c>
      <c r="P1069">
        <f t="shared" si="1609"/>
        <v>0.84468114355899471</v>
      </c>
      <c r="Q1069">
        <f t="shared" si="1609"/>
        <v>0.84468114355899471</v>
      </c>
      <c r="R1069">
        <f t="shared" si="1609"/>
        <v>0.84468114355899471</v>
      </c>
      <c r="S1069">
        <f t="shared" si="1609"/>
        <v>0.84468114355899471</v>
      </c>
      <c r="T1069">
        <f t="shared" si="1609"/>
        <v>0.84468114355899471</v>
      </c>
      <c r="U1069">
        <f t="shared" si="1609"/>
        <v>0.84468114355899471</v>
      </c>
      <c r="V1069">
        <f t="shared" si="1609"/>
        <v>0.84468114355899471</v>
      </c>
      <c r="W1069">
        <f t="shared" si="1609"/>
        <v>0.84468114355899471</v>
      </c>
      <c r="X1069">
        <f t="shared" si="1609"/>
        <v>0.84468114355899471</v>
      </c>
      <c r="Y1069">
        <f t="shared" si="1609"/>
        <v>0.84468114355899471</v>
      </c>
      <c r="Z1069">
        <f t="shared" si="1609"/>
        <v>0.84468114355899471</v>
      </c>
      <c r="AA1069">
        <f t="shared" si="1609"/>
        <v>0.84468114355899471</v>
      </c>
      <c r="AB1069">
        <f t="shared" si="1609"/>
        <v>0.84468114355899471</v>
      </c>
      <c r="AC1069">
        <f t="shared" si="1609"/>
        <v>0.84468114355899471</v>
      </c>
      <c r="AD1069">
        <f t="shared" si="1609"/>
        <v>0.84468114355899471</v>
      </c>
      <c r="AE1069">
        <f t="shared" si="1609"/>
        <v>0.84468114355899471</v>
      </c>
      <c r="AF1069">
        <f t="shared" si="1609"/>
        <v>0.84468114355899471</v>
      </c>
      <c r="AG1069">
        <f t="shared" si="1609"/>
        <v>0.84468114355899471</v>
      </c>
      <c r="AH1069">
        <f t="shared" ref="AH1069:BH1069" si="1610">15232.5/(15232.5+AH$123-AH1060*AH$124)</f>
        <v>0.84468114355899471</v>
      </c>
      <c r="AI1069">
        <f t="shared" si="1610"/>
        <v>0.84468114355899471</v>
      </c>
      <c r="AJ1069">
        <f t="shared" si="1610"/>
        <v>0.84468114355899471</v>
      </c>
      <c r="AK1069">
        <f t="shared" si="1610"/>
        <v>0.84468114355899471</v>
      </c>
      <c r="AL1069">
        <f t="shared" si="1610"/>
        <v>0.84468114355899471</v>
      </c>
      <c r="AM1069">
        <f t="shared" si="1610"/>
        <v>0.84468114355899471</v>
      </c>
      <c r="AN1069">
        <f t="shared" si="1610"/>
        <v>0.84468114355899471</v>
      </c>
      <c r="AO1069">
        <f t="shared" si="1610"/>
        <v>0.84468114355899471</v>
      </c>
      <c r="AP1069">
        <f t="shared" si="1610"/>
        <v>0.84468114355899471</v>
      </c>
      <c r="AQ1069">
        <f t="shared" si="1610"/>
        <v>0.84468114355899471</v>
      </c>
      <c r="AR1069">
        <f t="shared" si="1610"/>
        <v>0.84468114355899471</v>
      </c>
      <c r="AS1069">
        <f t="shared" si="1610"/>
        <v>0.84468114355899471</v>
      </c>
      <c r="AT1069">
        <f t="shared" si="1610"/>
        <v>0.84468114355899471</v>
      </c>
      <c r="AU1069">
        <f t="shared" si="1610"/>
        <v>0.84468114355899471</v>
      </c>
      <c r="AV1069">
        <f t="shared" si="1610"/>
        <v>0.84468114355899471</v>
      </c>
      <c r="AW1069">
        <f t="shared" si="1610"/>
        <v>0.84468114355899471</v>
      </c>
      <c r="AX1069">
        <f t="shared" si="1610"/>
        <v>0.84468114355899471</v>
      </c>
      <c r="AY1069">
        <f t="shared" si="1610"/>
        <v>0.84468114355899471</v>
      </c>
      <c r="AZ1069">
        <f t="shared" si="1610"/>
        <v>0.84468114355899471</v>
      </c>
      <c r="BA1069">
        <f t="shared" si="1610"/>
        <v>0.84468114355899471</v>
      </c>
      <c r="BB1069">
        <f t="shared" si="1610"/>
        <v>0.84468114355899471</v>
      </c>
      <c r="BC1069">
        <f t="shared" si="1610"/>
        <v>0.84468114355899471</v>
      </c>
      <c r="BD1069">
        <f t="shared" si="1610"/>
        <v>0.84468114355899471</v>
      </c>
      <c r="BE1069">
        <f t="shared" si="1610"/>
        <v>0.84468114355899471</v>
      </c>
      <c r="BF1069">
        <f t="shared" si="1610"/>
        <v>0.84468114355899471</v>
      </c>
      <c r="BG1069">
        <f t="shared" si="1610"/>
        <v>0.84468114355899471</v>
      </c>
      <c r="BH1069">
        <f t="shared" si="1610"/>
        <v>0.84468114355899471</v>
      </c>
    </row>
    <row r="1070" spans="1:60" x14ac:dyDescent="0.25">
      <c r="A1070" t="s">
        <v>712</v>
      </c>
      <c r="B1070">
        <f t="shared" ref="B1070:AG1070" si="1611">15232.5/(15232.5+B$123-B1061*B$124)</f>
        <v>0.85869869251104625</v>
      </c>
      <c r="C1070">
        <f t="shared" si="1611"/>
        <v>0.85869869251104625</v>
      </c>
      <c r="D1070">
        <f t="shared" si="1611"/>
        <v>0.85869869251104625</v>
      </c>
      <c r="E1070">
        <f t="shared" si="1611"/>
        <v>0.85869869251104625</v>
      </c>
      <c r="F1070">
        <f t="shared" si="1611"/>
        <v>0.85869869251104625</v>
      </c>
      <c r="G1070">
        <f t="shared" si="1611"/>
        <v>0.85869869251104625</v>
      </c>
      <c r="H1070">
        <f t="shared" si="1611"/>
        <v>0.85869869251104625</v>
      </c>
      <c r="I1070">
        <f t="shared" si="1611"/>
        <v>0.85869869251104625</v>
      </c>
      <c r="J1070">
        <f t="shared" si="1611"/>
        <v>0.85869869251104625</v>
      </c>
      <c r="K1070">
        <f t="shared" si="1611"/>
        <v>0.85896764788080071</v>
      </c>
      <c r="L1070">
        <f t="shared" si="1611"/>
        <v>0.85869869251104625</v>
      </c>
      <c r="M1070">
        <f t="shared" si="1611"/>
        <v>0.85869869251104625</v>
      </c>
      <c r="N1070">
        <f t="shared" si="1611"/>
        <v>0.85869869251104625</v>
      </c>
      <c r="O1070">
        <f t="shared" si="1611"/>
        <v>0.85869869251104625</v>
      </c>
      <c r="P1070">
        <f t="shared" si="1611"/>
        <v>0.85869869251104625</v>
      </c>
      <c r="Q1070">
        <f t="shared" si="1611"/>
        <v>0.85869869251104625</v>
      </c>
      <c r="R1070">
        <f t="shared" si="1611"/>
        <v>0.85869869251104625</v>
      </c>
      <c r="S1070">
        <f t="shared" si="1611"/>
        <v>0.85869869251104625</v>
      </c>
      <c r="T1070">
        <f t="shared" si="1611"/>
        <v>0.85869869251104625</v>
      </c>
      <c r="U1070">
        <f t="shared" si="1611"/>
        <v>0.85869869251104625</v>
      </c>
      <c r="V1070">
        <f t="shared" si="1611"/>
        <v>0.85869869251104625</v>
      </c>
      <c r="W1070">
        <f t="shared" si="1611"/>
        <v>0.85869869251104625</v>
      </c>
      <c r="X1070">
        <f t="shared" si="1611"/>
        <v>0.85869869251104625</v>
      </c>
      <c r="Y1070">
        <f t="shared" si="1611"/>
        <v>0.85869869251104625</v>
      </c>
      <c r="Z1070">
        <f t="shared" si="1611"/>
        <v>0.85869869251104625</v>
      </c>
      <c r="AA1070">
        <f t="shared" si="1611"/>
        <v>0.85869869251104625</v>
      </c>
      <c r="AB1070">
        <f t="shared" si="1611"/>
        <v>0.85869869251104625</v>
      </c>
      <c r="AC1070">
        <f t="shared" si="1611"/>
        <v>0.85869869251104625</v>
      </c>
      <c r="AD1070">
        <f t="shared" si="1611"/>
        <v>0.85869869251104625</v>
      </c>
      <c r="AE1070">
        <f t="shared" si="1611"/>
        <v>0.85869869251104625</v>
      </c>
      <c r="AF1070">
        <f t="shared" si="1611"/>
        <v>0.85869869251104625</v>
      </c>
      <c r="AG1070">
        <f t="shared" si="1611"/>
        <v>0.85869869251104625</v>
      </c>
      <c r="AH1070">
        <f t="shared" ref="AH1070:BH1070" si="1612">15232.5/(15232.5+AH$123-AH1061*AH$124)</f>
        <v>0.85869869251104625</v>
      </c>
      <c r="AI1070">
        <f t="shared" si="1612"/>
        <v>0.85869869251104625</v>
      </c>
      <c r="AJ1070">
        <f t="shared" si="1612"/>
        <v>0.85869869251104625</v>
      </c>
      <c r="AK1070">
        <f t="shared" si="1612"/>
        <v>0.85869869251104625</v>
      </c>
      <c r="AL1070">
        <f t="shared" si="1612"/>
        <v>0.85869869251104625</v>
      </c>
      <c r="AM1070">
        <f t="shared" si="1612"/>
        <v>0.85869869251104625</v>
      </c>
      <c r="AN1070">
        <f t="shared" si="1612"/>
        <v>0.85869869251104625</v>
      </c>
      <c r="AO1070">
        <f t="shared" si="1612"/>
        <v>0.85869869251104625</v>
      </c>
      <c r="AP1070">
        <f t="shared" si="1612"/>
        <v>0.85869869251104625</v>
      </c>
      <c r="AQ1070">
        <f t="shared" si="1612"/>
        <v>0.85869869251104625</v>
      </c>
      <c r="AR1070">
        <f t="shared" si="1612"/>
        <v>0.85869869251104625</v>
      </c>
      <c r="AS1070">
        <f t="shared" si="1612"/>
        <v>0.85869869251104625</v>
      </c>
      <c r="AT1070">
        <f t="shared" si="1612"/>
        <v>0.85869869251104625</v>
      </c>
      <c r="AU1070">
        <f t="shared" si="1612"/>
        <v>0.85869869251104625</v>
      </c>
      <c r="AV1070">
        <f t="shared" si="1612"/>
        <v>0.85869869251104625</v>
      </c>
      <c r="AW1070">
        <f t="shared" si="1612"/>
        <v>0.85869869251104625</v>
      </c>
      <c r="AX1070">
        <f t="shared" si="1612"/>
        <v>0.85869869251104625</v>
      </c>
      <c r="AY1070">
        <f t="shared" si="1612"/>
        <v>0.85869869251104625</v>
      </c>
      <c r="AZ1070">
        <f t="shared" si="1612"/>
        <v>0.85869869251104625</v>
      </c>
      <c r="BA1070">
        <f t="shared" si="1612"/>
        <v>0.85869869251104625</v>
      </c>
      <c r="BB1070">
        <f t="shared" si="1612"/>
        <v>0.85869869251104625</v>
      </c>
      <c r="BC1070">
        <f t="shared" si="1612"/>
        <v>0.85869869251104625</v>
      </c>
      <c r="BD1070">
        <f t="shared" si="1612"/>
        <v>0.85869869251104625</v>
      </c>
      <c r="BE1070">
        <f t="shared" si="1612"/>
        <v>0.85869869251104625</v>
      </c>
      <c r="BF1070">
        <f t="shared" si="1612"/>
        <v>0.85869869251104625</v>
      </c>
      <c r="BG1070">
        <f t="shared" si="1612"/>
        <v>0.85869869251104625</v>
      </c>
      <c r="BH1070">
        <f t="shared" si="1612"/>
        <v>0.85869869251104625</v>
      </c>
    </row>
    <row r="1071" spans="1:60" x14ac:dyDescent="0.25">
      <c r="A1071" t="s">
        <v>713</v>
      </c>
      <c r="B1071">
        <f t="shared" ref="B1071:AG1071" si="1613">15232.5/(15232.5+B$123-B1062*B$124)</f>
        <v>0.8622083033758503</v>
      </c>
      <c r="C1071">
        <f t="shared" si="1613"/>
        <v>0.8622083033758503</v>
      </c>
      <c r="D1071">
        <f t="shared" si="1613"/>
        <v>0.8622083033758503</v>
      </c>
      <c r="E1071">
        <f t="shared" si="1613"/>
        <v>0.8622083033758503</v>
      </c>
      <c r="F1071">
        <f t="shared" si="1613"/>
        <v>0.8622083033758503</v>
      </c>
      <c r="G1071">
        <f t="shared" si="1613"/>
        <v>0.8622083033758503</v>
      </c>
      <c r="H1071">
        <f t="shared" si="1613"/>
        <v>0.8622083033758503</v>
      </c>
      <c r="I1071">
        <f t="shared" si="1613"/>
        <v>0.8622083033758503</v>
      </c>
      <c r="J1071">
        <f t="shared" si="1613"/>
        <v>0.8622083033758503</v>
      </c>
      <c r="K1071">
        <f t="shared" si="1613"/>
        <v>0.86247946209518633</v>
      </c>
      <c r="L1071">
        <f t="shared" si="1613"/>
        <v>0.8622083033758503</v>
      </c>
      <c r="M1071">
        <f t="shared" si="1613"/>
        <v>0.8622083033758503</v>
      </c>
      <c r="N1071">
        <f t="shared" si="1613"/>
        <v>0.8622083033758503</v>
      </c>
      <c r="O1071">
        <f t="shared" si="1613"/>
        <v>0.8622083033758503</v>
      </c>
      <c r="P1071">
        <f t="shared" si="1613"/>
        <v>0.8622083033758503</v>
      </c>
      <c r="Q1071">
        <f t="shared" si="1613"/>
        <v>0.8622083033758503</v>
      </c>
      <c r="R1071">
        <f t="shared" si="1613"/>
        <v>0.8622083033758503</v>
      </c>
      <c r="S1071">
        <f t="shared" si="1613"/>
        <v>0.8622083033758503</v>
      </c>
      <c r="T1071">
        <f t="shared" si="1613"/>
        <v>0.8622083033758503</v>
      </c>
      <c r="U1071">
        <f t="shared" si="1613"/>
        <v>0.8622083033758503</v>
      </c>
      <c r="V1071">
        <f t="shared" si="1613"/>
        <v>0.8622083033758503</v>
      </c>
      <c r="W1071">
        <f t="shared" si="1613"/>
        <v>0.8622083033758503</v>
      </c>
      <c r="X1071">
        <f t="shared" si="1613"/>
        <v>0.8622083033758503</v>
      </c>
      <c r="Y1071">
        <f t="shared" si="1613"/>
        <v>0.8622083033758503</v>
      </c>
      <c r="Z1071">
        <f t="shared" si="1613"/>
        <v>0.8622083033758503</v>
      </c>
      <c r="AA1071">
        <f t="shared" si="1613"/>
        <v>0.8622083033758503</v>
      </c>
      <c r="AB1071">
        <f t="shared" si="1613"/>
        <v>0.8622083033758503</v>
      </c>
      <c r="AC1071">
        <f t="shared" si="1613"/>
        <v>0.8622083033758503</v>
      </c>
      <c r="AD1071">
        <f t="shared" si="1613"/>
        <v>0.8622083033758503</v>
      </c>
      <c r="AE1071">
        <f t="shared" si="1613"/>
        <v>0.8622083033758503</v>
      </c>
      <c r="AF1071">
        <f t="shared" si="1613"/>
        <v>0.8622083033758503</v>
      </c>
      <c r="AG1071">
        <f t="shared" si="1613"/>
        <v>0.8622083033758503</v>
      </c>
      <c r="AH1071">
        <f t="shared" ref="AH1071:BH1071" si="1614">15232.5/(15232.5+AH$123-AH1062*AH$124)</f>
        <v>0.8622083033758503</v>
      </c>
      <c r="AI1071">
        <f t="shared" si="1614"/>
        <v>0.8622083033758503</v>
      </c>
      <c r="AJ1071">
        <f t="shared" si="1614"/>
        <v>0.8622083033758503</v>
      </c>
      <c r="AK1071">
        <f t="shared" si="1614"/>
        <v>0.8622083033758503</v>
      </c>
      <c r="AL1071">
        <f t="shared" si="1614"/>
        <v>0.8622083033758503</v>
      </c>
      <c r="AM1071">
        <f t="shared" si="1614"/>
        <v>0.8622083033758503</v>
      </c>
      <c r="AN1071">
        <f t="shared" si="1614"/>
        <v>0.8622083033758503</v>
      </c>
      <c r="AO1071">
        <f t="shared" si="1614"/>
        <v>0.8622083033758503</v>
      </c>
      <c r="AP1071">
        <f t="shared" si="1614"/>
        <v>0.8622083033758503</v>
      </c>
      <c r="AQ1071">
        <f t="shared" si="1614"/>
        <v>0.8622083033758503</v>
      </c>
      <c r="AR1071">
        <f t="shared" si="1614"/>
        <v>0.8622083033758503</v>
      </c>
      <c r="AS1071">
        <f t="shared" si="1614"/>
        <v>0.8622083033758503</v>
      </c>
      <c r="AT1071">
        <f t="shared" si="1614"/>
        <v>0.8622083033758503</v>
      </c>
      <c r="AU1071">
        <f t="shared" si="1614"/>
        <v>0.8622083033758503</v>
      </c>
      <c r="AV1071">
        <f t="shared" si="1614"/>
        <v>0.8622083033758503</v>
      </c>
      <c r="AW1071">
        <f t="shared" si="1614"/>
        <v>0.8622083033758503</v>
      </c>
      <c r="AX1071">
        <f t="shared" si="1614"/>
        <v>0.8622083033758503</v>
      </c>
      <c r="AY1071">
        <f t="shared" si="1614"/>
        <v>0.8622083033758503</v>
      </c>
      <c r="AZ1071">
        <f t="shared" si="1614"/>
        <v>0.8622083033758503</v>
      </c>
      <c r="BA1071">
        <f t="shared" si="1614"/>
        <v>0.8622083033758503</v>
      </c>
      <c r="BB1071">
        <f t="shared" si="1614"/>
        <v>0.8622083033758503</v>
      </c>
      <c r="BC1071">
        <f t="shared" si="1614"/>
        <v>0.8622083033758503</v>
      </c>
      <c r="BD1071">
        <f t="shared" si="1614"/>
        <v>0.8622083033758503</v>
      </c>
      <c r="BE1071">
        <f t="shared" si="1614"/>
        <v>0.8622083033758503</v>
      </c>
      <c r="BF1071">
        <f t="shared" si="1614"/>
        <v>0.8622083033758503</v>
      </c>
      <c r="BG1071">
        <f t="shared" si="1614"/>
        <v>0.8622083033758503</v>
      </c>
      <c r="BH1071">
        <f t="shared" si="1614"/>
        <v>0.8622083033758503</v>
      </c>
    </row>
    <row r="1072" spans="1:60" x14ac:dyDescent="0.25">
      <c r="A1072" t="s">
        <v>714</v>
      </c>
      <c r="B1072">
        <f t="shared" ref="B1072:AG1072" si="1615">15232.5/(15232.5+B$123-B1063*B$124)</f>
        <v>0.97974244870971361</v>
      </c>
      <c r="C1072">
        <f t="shared" si="1615"/>
        <v>0.97974244870971361</v>
      </c>
      <c r="D1072">
        <f t="shared" si="1615"/>
        <v>0.97974244870971361</v>
      </c>
      <c r="E1072">
        <f t="shared" si="1615"/>
        <v>0.97974244870971361</v>
      </c>
      <c r="F1072">
        <f t="shared" si="1615"/>
        <v>0.97974244870971361</v>
      </c>
      <c r="G1072">
        <f t="shared" si="1615"/>
        <v>0.97974244870971361</v>
      </c>
      <c r="H1072">
        <f t="shared" si="1615"/>
        <v>0.97974244870971361</v>
      </c>
      <c r="I1072">
        <f t="shared" si="1615"/>
        <v>0.97974244870971361</v>
      </c>
      <c r="J1072">
        <f t="shared" si="1615"/>
        <v>0.97974244870971361</v>
      </c>
      <c r="K1072">
        <f t="shared" si="1615"/>
        <v>0.97974244870971361</v>
      </c>
      <c r="L1072">
        <f t="shared" si="1615"/>
        <v>0.97974244870971361</v>
      </c>
      <c r="M1072">
        <f t="shared" si="1615"/>
        <v>0.97974244870971361</v>
      </c>
      <c r="N1072">
        <f t="shared" si="1615"/>
        <v>0.97974244870971361</v>
      </c>
      <c r="O1072">
        <f t="shared" si="1615"/>
        <v>0.97974244870971361</v>
      </c>
      <c r="P1072">
        <f t="shared" si="1615"/>
        <v>0.97974244870971361</v>
      </c>
      <c r="Q1072">
        <f t="shared" si="1615"/>
        <v>0.97974244870971361</v>
      </c>
      <c r="R1072">
        <f t="shared" si="1615"/>
        <v>0.97974244870971361</v>
      </c>
      <c r="S1072">
        <f t="shared" si="1615"/>
        <v>0.97974244870971361</v>
      </c>
      <c r="T1072">
        <f t="shared" si="1615"/>
        <v>0.97974244870971361</v>
      </c>
      <c r="U1072">
        <f t="shared" si="1615"/>
        <v>0.97974244870971361</v>
      </c>
      <c r="V1072">
        <f t="shared" si="1615"/>
        <v>0.97974244870971361</v>
      </c>
      <c r="W1072">
        <f t="shared" si="1615"/>
        <v>0.97974244870971361</v>
      </c>
      <c r="X1072">
        <f t="shared" si="1615"/>
        <v>0.97974244870971361</v>
      </c>
      <c r="Y1072">
        <f t="shared" si="1615"/>
        <v>0.97974244870971361</v>
      </c>
      <c r="Z1072">
        <f t="shared" si="1615"/>
        <v>0.97974244870971361</v>
      </c>
      <c r="AA1072">
        <f t="shared" si="1615"/>
        <v>0.97974244870971361</v>
      </c>
      <c r="AB1072">
        <f t="shared" si="1615"/>
        <v>0.97974244870971361</v>
      </c>
      <c r="AC1072">
        <f t="shared" si="1615"/>
        <v>0.97974244870971361</v>
      </c>
      <c r="AD1072">
        <f t="shared" si="1615"/>
        <v>0.97974244870971361</v>
      </c>
      <c r="AE1072">
        <f t="shared" si="1615"/>
        <v>0.97974244870971361</v>
      </c>
      <c r="AF1072">
        <f t="shared" si="1615"/>
        <v>0.97974244870971361</v>
      </c>
      <c r="AG1072">
        <f t="shared" si="1615"/>
        <v>0.97974244870971361</v>
      </c>
      <c r="AH1072">
        <f t="shared" ref="AH1072:BH1072" si="1616">15232.5/(15232.5+AH$123-AH1063*AH$124)</f>
        <v>0.97974244870971361</v>
      </c>
      <c r="AI1072">
        <f t="shared" si="1616"/>
        <v>0.97974244870971361</v>
      </c>
      <c r="AJ1072">
        <f t="shared" si="1616"/>
        <v>0.97974244870971361</v>
      </c>
      <c r="AK1072">
        <f t="shared" si="1616"/>
        <v>0.97974244870971361</v>
      </c>
      <c r="AL1072">
        <f t="shared" si="1616"/>
        <v>0.97974244870971361</v>
      </c>
      <c r="AM1072">
        <f t="shared" si="1616"/>
        <v>0.97974244870971361</v>
      </c>
      <c r="AN1072">
        <f t="shared" si="1616"/>
        <v>0.97974244870971361</v>
      </c>
      <c r="AO1072">
        <f t="shared" si="1616"/>
        <v>0.97974244870971361</v>
      </c>
      <c r="AP1072">
        <f t="shared" si="1616"/>
        <v>0.97974244870971361</v>
      </c>
      <c r="AQ1072">
        <f t="shared" si="1616"/>
        <v>0.97974244870971361</v>
      </c>
      <c r="AR1072">
        <f t="shared" si="1616"/>
        <v>0.97974244870971361</v>
      </c>
      <c r="AS1072">
        <f t="shared" si="1616"/>
        <v>0.97974244870971361</v>
      </c>
      <c r="AT1072">
        <f t="shared" si="1616"/>
        <v>0.97974244870971361</v>
      </c>
      <c r="AU1072">
        <f t="shared" si="1616"/>
        <v>0.97974244870971361</v>
      </c>
      <c r="AV1072">
        <f t="shared" si="1616"/>
        <v>0.97974244870971361</v>
      </c>
      <c r="AW1072">
        <f t="shared" si="1616"/>
        <v>0.97974244870971361</v>
      </c>
      <c r="AX1072">
        <f t="shared" si="1616"/>
        <v>0.97974244870971361</v>
      </c>
      <c r="AY1072">
        <f t="shared" si="1616"/>
        <v>0.97974244870971361</v>
      </c>
      <c r="AZ1072">
        <f t="shared" si="1616"/>
        <v>0.97974244870971361</v>
      </c>
      <c r="BA1072">
        <f t="shared" si="1616"/>
        <v>0.97974244870971361</v>
      </c>
      <c r="BB1072">
        <f t="shared" si="1616"/>
        <v>0.97974244870971361</v>
      </c>
      <c r="BC1072">
        <f t="shared" si="1616"/>
        <v>0.97974244870971361</v>
      </c>
      <c r="BD1072">
        <f t="shared" si="1616"/>
        <v>0.97974244870971361</v>
      </c>
      <c r="BE1072">
        <f t="shared" si="1616"/>
        <v>0.97974244870971361</v>
      </c>
      <c r="BF1072">
        <f t="shared" si="1616"/>
        <v>0.97974244870971361</v>
      </c>
      <c r="BG1072">
        <f t="shared" si="1616"/>
        <v>0.97974244870971361</v>
      </c>
      <c r="BH1072">
        <f t="shared" si="1616"/>
        <v>0.97974244870971361</v>
      </c>
    </row>
    <row r="1073" spans="1:60" x14ac:dyDescent="0.25">
      <c r="A1073" t="s">
        <v>715</v>
      </c>
      <c r="B1073">
        <f t="shared" ref="B1073:AG1073" si="1617">15232.5/(15232.5+B$123-B1064*B$124)</f>
        <v>0.97974244870971361</v>
      </c>
      <c r="C1073">
        <f t="shared" si="1617"/>
        <v>0.97974244870971361</v>
      </c>
      <c r="D1073">
        <f t="shared" si="1617"/>
        <v>0.97974244870971361</v>
      </c>
      <c r="E1073">
        <f t="shared" si="1617"/>
        <v>0.97974244870971361</v>
      </c>
      <c r="F1073">
        <f t="shared" si="1617"/>
        <v>0.97974244870971361</v>
      </c>
      <c r="G1073">
        <f t="shared" si="1617"/>
        <v>0.97974244870971361</v>
      </c>
      <c r="H1073">
        <f t="shared" si="1617"/>
        <v>0.97974244870971361</v>
      </c>
      <c r="I1073">
        <f t="shared" si="1617"/>
        <v>0.97974244870971361</v>
      </c>
      <c r="J1073">
        <f t="shared" si="1617"/>
        <v>0.97974244870971361</v>
      </c>
      <c r="K1073">
        <f t="shared" si="1617"/>
        <v>0.97974244870971361</v>
      </c>
      <c r="L1073">
        <f t="shared" si="1617"/>
        <v>0.97974244870971361</v>
      </c>
      <c r="M1073">
        <f t="shared" si="1617"/>
        <v>0.97974244870971361</v>
      </c>
      <c r="N1073">
        <f t="shared" si="1617"/>
        <v>0.97974244870971361</v>
      </c>
      <c r="O1073">
        <f t="shared" si="1617"/>
        <v>0.97974244870971361</v>
      </c>
      <c r="P1073">
        <f t="shared" si="1617"/>
        <v>0.97974244870971361</v>
      </c>
      <c r="Q1073">
        <f t="shared" si="1617"/>
        <v>0.97974244870971361</v>
      </c>
      <c r="R1073">
        <f t="shared" si="1617"/>
        <v>0.97974244870971361</v>
      </c>
      <c r="S1073">
        <f t="shared" si="1617"/>
        <v>0.97974244870971361</v>
      </c>
      <c r="T1073">
        <f t="shared" si="1617"/>
        <v>0.97974244870971361</v>
      </c>
      <c r="U1073">
        <f t="shared" si="1617"/>
        <v>0.97974244870971361</v>
      </c>
      <c r="V1073">
        <f t="shared" si="1617"/>
        <v>0.97974244870971361</v>
      </c>
      <c r="W1073">
        <f t="shared" si="1617"/>
        <v>0.97974244870971361</v>
      </c>
      <c r="X1073">
        <f t="shared" si="1617"/>
        <v>0.97974244870971361</v>
      </c>
      <c r="Y1073">
        <f t="shared" si="1617"/>
        <v>0.97974244870971361</v>
      </c>
      <c r="Z1073">
        <f t="shared" si="1617"/>
        <v>0.97974244870971361</v>
      </c>
      <c r="AA1073">
        <f t="shared" si="1617"/>
        <v>0.97974244870971361</v>
      </c>
      <c r="AB1073">
        <f t="shared" si="1617"/>
        <v>0.97974244870971361</v>
      </c>
      <c r="AC1073">
        <f t="shared" si="1617"/>
        <v>0.97974244870971361</v>
      </c>
      <c r="AD1073">
        <f t="shared" si="1617"/>
        <v>0.97974244870971361</v>
      </c>
      <c r="AE1073">
        <f t="shared" si="1617"/>
        <v>0.97974244870971361</v>
      </c>
      <c r="AF1073">
        <f t="shared" si="1617"/>
        <v>0.97974244870971361</v>
      </c>
      <c r="AG1073">
        <f t="shared" si="1617"/>
        <v>0.97974244870971361</v>
      </c>
      <c r="AH1073">
        <f t="shared" ref="AH1073:BH1073" si="1618">15232.5/(15232.5+AH$123-AH1064*AH$124)</f>
        <v>0.97974244870971361</v>
      </c>
      <c r="AI1073">
        <f t="shared" si="1618"/>
        <v>0.97974244870971361</v>
      </c>
      <c r="AJ1073">
        <f t="shared" si="1618"/>
        <v>0.97974244870971361</v>
      </c>
      <c r="AK1073">
        <f t="shared" si="1618"/>
        <v>0.97974244870971361</v>
      </c>
      <c r="AL1073">
        <f t="shared" si="1618"/>
        <v>0.97974244870971361</v>
      </c>
      <c r="AM1073">
        <f t="shared" si="1618"/>
        <v>0.97974244870971361</v>
      </c>
      <c r="AN1073">
        <f t="shared" si="1618"/>
        <v>0.97974244870971361</v>
      </c>
      <c r="AO1073">
        <f t="shared" si="1618"/>
        <v>0.97974244870971361</v>
      </c>
      <c r="AP1073">
        <f t="shared" si="1618"/>
        <v>0.97974244870971361</v>
      </c>
      <c r="AQ1073">
        <f t="shared" si="1618"/>
        <v>0.97974244870971361</v>
      </c>
      <c r="AR1073">
        <f t="shared" si="1618"/>
        <v>0.97974244870971361</v>
      </c>
      <c r="AS1073">
        <f t="shared" si="1618"/>
        <v>0.97974244870971361</v>
      </c>
      <c r="AT1073">
        <f t="shared" si="1618"/>
        <v>0.97974244870971361</v>
      </c>
      <c r="AU1073">
        <f t="shared" si="1618"/>
        <v>0.97974244870971361</v>
      </c>
      <c r="AV1073">
        <f t="shared" si="1618"/>
        <v>0.97974244870971361</v>
      </c>
      <c r="AW1073">
        <f t="shared" si="1618"/>
        <v>0.97974244870971361</v>
      </c>
      <c r="AX1073">
        <f t="shared" si="1618"/>
        <v>0.97974244870971361</v>
      </c>
      <c r="AY1073">
        <f t="shared" si="1618"/>
        <v>0.97974244870971361</v>
      </c>
      <c r="AZ1073">
        <f t="shared" si="1618"/>
        <v>0.97974244870971361</v>
      </c>
      <c r="BA1073">
        <f t="shared" si="1618"/>
        <v>0.97974244870971361</v>
      </c>
      <c r="BB1073">
        <f t="shared" si="1618"/>
        <v>0.97974244870971361</v>
      </c>
      <c r="BC1073">
        <f t="shared" si="1618"/>
        <v>0.97974244870971361</v>
      </c>
      <c r="BD1073">
        <f t="shared" si="1618"/>
        <v>0.97974244870971361</v>
      </c>
      <c r="BE1073">
        <f t="shared" si="1618"/>
        <v>0.97974244870971361</v>
      </c>
      <c r="BF1073">
        <f t="shared" si="1618"/>
        <v>0.97974244870971361</v>
      </c>
      <c r="BG1073">
        <f t="shared" si="1618"/>
        <v>0.97974244870971361</v>
      </c>
      <c r="BH1073">
        <f t="shared" si="1618"/>
        <v>0.97974244870971361</v>
      </c>
    </row>
    <row r="1074" spans="1:60" x14ac:dyDescent="0.25">
      <c r="A1074" t="s">
        <v>716</v>
      </c>
      <c r="B1074">
        <f t="shared" ref="B1074:AG1074" si="1619">15232.5/(15232.5+B$123-B1065*B$124)</f>
        <v>0.97974244870971361</v>
      </c>
      <c r="C1074">
        <f t="shared" si="1619"/>
        <v>0.97974244870971361</v>
      </c>
      <c r="D1074">
        <f t="shared" si="1619"/>
        <v>0.97974244870971361</v>
      </c>
      <c r="E1074">
        <f t="shared" si="1619"/>
        <v>0.97974244870971361</v>
      </c>
      <c r="F1074">
        <f t="shared" si="1619"/>
        <v>0.97974244870971361</v>
      </c>
      <c r="G1074">
        <f t="shared" si="1619"/>
        <v>0.97974244870971361</v>
      </c>
      <c r="H1074">
        <f t="shared" si="1619"/>
        <v>0.97974244870971361</v>
      </c>
      <c r="I1074">
        <f t="shared" si="1619"/>
        <v>0.97974244870971361</v>
      </c>
      <c r="J1074">
        <f t="shared" si="1619"/>
        <v>0.97974244870971361</v>
      </c>
      <c r="K1074">
        <f t="shared" si="1619"/>
        <v>0.97974244870971361</v>
      </c>
      <c r="L1074">
        <f t="shared" si="1619"/>
        <v>0.97974244870971361</v>
      </c>
      <c r="M1074">
        <f t="shared" si="1619"/>
        <v>0.97974244870971361</v>
      </c>
      <c r="N1074">
        <f t="shared" si="1619"/>
        <v>0.97974244870971361</v>
      </c>
      <c r="O1074">
        <f t="shared" si="1619"/>
        <v>0.97974244870971361</v>
      </c>
      <c r="P1074">
        <f t="shared" si="1619"/>
        <v>0.97974244870971361</v>
      </c>
      <c r="Q1074">
        <f t="shared" si="1619"/>
        <v>0.97974244870971361</v>
      </c>
      <c r="R1074">
        <f t="shared" si="1619"/>
        <v>0.97974244870971361</v>
      </c>
      <c r="S1074">
        <f t="shared" si="1619"/>
        <v>0.97974244870971361</v>
      </c>
      <c r="T1074">
        <f t="shared" si="1619"/>
        <v>0.97974244870971361</v>
      </c>
      <c r="U1074">
        <f t="shared" si="1619"/>
        <v>0.97974244870971361</v>
      </c>
      <c r="V1074">
        <f t="shared" si="1619"/>
        <v>0.97974244870971361</v>
      </c>
      <c r="W1074">
        <f t="shared" si="1619"/>
        <v>0.97974244870971361</v>
      </c>
      <c r="X1074">
        <f t="shared" si="1619"/>
        <v>0.97974244870971361</v>
      </c>
      <c r="Y1074">
        <f t="shared" si="1619"/>
        <v>0.97974244870971361</v>
      </c>
      <c r="Z1074">
        <f t="shared" si="1619"/>
        <v>0.97974244870971361</v>
      </c>
      <c r="AA1074">
        <f t="shared" si="1619"/>
        <v>0.97974244870971361</v>
      </c>
      <c r="AB1074">
        <f t="shared" si="1619"/>
        <v>0.97974244870971361</v>
      </c>
      <c r="AC1074">
        <f t="shared" si="1619"/>
        <v>0.97974244870971361</v>
      </c>
      <c r="AD1074">
        <f t="shared" si="1619"/>
        <v>0.97974244870971361</v>
      </c>
      <c r="AE1074">
        <f t="shared" si="1619"/>
        <v>0.97974244870971361</v>
      </c>
      <c r="AF1074">
        <f t="shared" si="1619"/>
        <v>0.97974244870971361</v>
      </c>
      <c r="AG1074">
        <f t="shared" si="1619"/>
        <v>0.97974244870971361</v>
      </c>
      <c r="AH1074">
        <f t="shared" ref="AH1074:BH1074" si="1620">15232.5/(15232.5+AH$123-AH1065*AH$124)</f>
        <v>0.97974244870971361</v>
      </c>
      <c r="AI1074">
        <f t="shared" si="1620"/>
        <v>0.97974244870971361</v>
      </c>
      <c r="AJ1074">
        <f t="shared" si="1620"/>
        <v>0.97974244870971361</v>
      </c>
      <c r="AK1074">
        <f t="shared" si="1620"/>
        <v>0.97974244870971361</v>
      </c>
      <c r="AL1074">
        <f t="shared" si="1620"/>
        <v>0.97974244870971361</v>
      </c>
      <c r="AM1074">
        <f t="shared" si="1620"/>
        <v>0.97974244870971361</v>
      </c>
      <c r="AN1074">
        <f t="shared" si="1620"/>
        <v>0.97974244870971361</v>
      </c>
      <c r="AO1074">
        <f t="shared" si="1620"/>
        <v>0.97974244870971361</v>
      </c>
      <c r="AP1074">
        <f t="shared" si="1620"/>
        <v>0.97974244870971361</v>
      </c>
      <c r="AQ1074">
        <f t="shared" si="1620"/>
        <v>0.97974244870971361</v>
      </c>
      <c r="AR1074">
        <f t="shared" si="1620"/>
        <v>0.97974244870971361</v>
      </c>
      <c r="AS1074">
        <f t="shared" si="1620"/>
        <v>0.97974244870971361</v>
      </c>
      <c r="AT1074">
        <f t="shared" si="1620"/>
        <v>0.97974244870971361</v>
      </c>
      <c r="AU1074">
        <f t="shared" si="1620"/>
        <v>0.97974244870971361</v>
      </c>
      <c r="AV1074">
        <f t="shared" si="1620"/>
        <v>0.97974244870971361</v>
      </c>
      <c r="AW1074">
        <f t="shared" si="1620"/>
        <v>0.97974244870971361</v>
      </c>
      <c r="AX1074">
        <f t="shared" si="1620"/>
        <v>0.97974244870971361</v>
      </c>
      <c r="AY1074">
        <f t="shared" si="1620"/>
        <v>0.97974244870971361</v>
      </c>
      <c r="AZ1074">
        <f t="shared" si="1620"/>
        <v>0.97974244870971361</v>
      </c>
      <c r="BA1074">
        <f t="shared" si="1620"/>
        <v>0.97974244870971361</v>
      </c>
      <c r="BB1074">
        <f t="shared" si="1620"/>
        <v>0.97974244870971361</v>
      </c>
      <c r="BC1074">
        <f t="shared" si="1620"/>
        <v>0.97974244870971361</v>
      </c>
      <c r="BD1074">
        <f t="shared" si="1620"/>
        <v>0.97974244870971361</v>
      </c>
      <c r="BE1074">
        <f t="shared" si="1620"/>
        <v>0.97974244870971361</v>
      </c>
      <c r="BF1074">
        <f t="shared" si="1620"/>
        <v>0.97974244870971361</v>
      </c>
      <c r="BG1074">
        <f t="shared" si="1620"/>
        <v>0.97974244870971361</v>
      </c>
      <c r="BH1074">
        <f t="shared" si="1620"/>
        <v>0.97974244870971361</v>
      </c>
    </row>
    <row r="1075" spans="1:60" x14ac:dyDescent="0.25">
      <c r="A1075" s="44" t="s">
        <v>717</v>
      </c>
      <c r="B1075">
        <f t="shared" ref="B1075:AG1075" si="1621">15232.5/(15232.5+B$123-B1066*B$124)</f>
        <v>0.97974244870971361</v>
      </c>
      <c r="C1075">
        <f t="shared" si="1621"/>
        <v>0.97974244870971361</v>
      </c>
      <c r="D1075">
        <f t="shared" si="1621"/>
        <v>0.97974244870971361</v>
      </c>
      <c r="E1075">
        <f t="shared" si="1621"/>
        <v>0.97974244870971361</v>
      </c>
      <c r="F1075">
        <f t="shared" si="1621"/>
        <v>0.97974244870971361</v>
      </c>
      <c r="G1075">
        <f t="shared" si="1621"/>
        <v>0.97974244870971361</v>
      </c>
      <c r="H1075">
        <f t="shared" si="1621"/>
        <v>0.97974244870971361</v>
      </c>
      <c r="I1075">
        <f t="shared" si="1621"/>
        <v>0.97974244870971361</v>
      </c>
      <c r="J1075">
        <f t="shared" si="1621"/>
        <v>0.97974244870971361</v>
      </c>
      <c r="K1075">
        <f t="shared" si="1621"/>
        <v>0.97974244870971361</v>
      </c>
      <c r="L1075">
        <f t="shared" si="1621"/>
        <v>0.97974244870971361</v>
      </c>
      <c r="M1075">
        <f t="shared" si="1621"/>
        <v>0.97974244870971361</v>
      </c>
      <c r="N1075">
        <f t="shared" si="1621"/>
        <v>0.97974244870971361</v>
      </c>
      <c r="O1075">
        <f t="shared" si="1621"/>
        <v>0.97974244870971361</v>
      </c>
      <c r="P1075">
        <f t="shared" si="1621"/>
        <v>0.97974244870971361</v>
      </c>
      <c r="Q1075">
        <f t="shared" si="1621"/>
        <v>0.97974244870971361</v>
      </c>
      <c r="R1075">
        <f t="shared" si="1621"/>
        <v>0.97974244870971361</v>
      </c>
      <c r="S1075">
        <f t="shared" si="1621"/>
        <v>0.97974244870971361</v>
      </c>
      <c r="T1075">
        <f t="shared" si="1621"/>
        <v>0.97974244870971361</v>
      </c>
      <c r="U1075">
        <f t="shared" si="1621"/>
        <v>0.97974244870971361</v>
      </c>
      <c r="V1075">
        <f t="shared" si="1621"/>
        <v>0.97974244870971361</v>
      </c>
      <c r="W1075">
        <f t="shared" si="1621"/>
        <v>0.97974244870971361</v>
      </c>
      <c r="X1075">
        <f t="shared" si="1621"/>
        <v>0.97974244870971361</v>
      </c>
      <c r="Y1075">
        <f t="shared" si="1621"/>
        <v>0.97974244870971361</v>
      </c>
      <c r="Z1075">
        <f t="shared" si="1621"/>
        <v>0.97974244870971361</v>
      </c>
      <c r="AA1075">
        <f t="shared" si="1621"/>
        <v>0.97974244870971361</v>
      </c>
      <c r="AB1075">
        <f t="shared" si="1621"/>
        <v>0.97974244870971361</v>
      </c>
      <c r="AC1075">
        <f t="shared" si="1621"/>
        <v>0.97974244870971361</v>
      </c>
      <c r="AD1075">
        <f t="shared" si="1621"/>
        <v>0.97974244870971361</v>
      </c>
      <c r="AE1075">
        <f t="shared" si="1621"/>
        <v>0.97974244870971361</v>
      </c>
      <c r="AF1075">
        <f t="shared" si="1621"/>
        <v>0.97974244870971361</v>
      </c>
      <c r="AG1075">
        <f t="shared" si="1621"/>
        <v>0.97974244870971361</v>
      </c>
      <c r="AH1075">
        <f t="shared" ref="AH1075:BH1075" si="1622">15232.5/(15232.5+AH$123-AH1066*AH$124)</f>
        <v>0.97974244870971361</v>
      </c>
      <c r="AI1075">
        <f t="shared" si="1622"/>
        <v>0.97974244870971361</v>
      </c>
      <c r="AJ1075">
        <f t="shared" si="1622"/>
        <v>0.97974244870971361</v>
      </c>
      <c r="AK1075">
        <f t="shared" si="1622"/>
        <v>0.97974244870971361</v>
      </c>
      <c r="AL1075">
        <f t="shared" si="1622"/>
        <v>0.97974244870971361</v>
      </c>
      <c r="AM1075">
        <f t="shared" si="1622"/>
        <v>0.97974244870971361</v>
      </c>
      <c r="AN1075">
        <f t="shared" si="1622"/>
        <v>0.97974244870971361</v>
      </c>
      <c r="AO1075">
        <f t="shared" si="1622"/>
        <v>0.97974244870971361</v>
      </c>
      <c r="AP1075">
        <f t="shared" si="1622"/>
        <v>0.97974244870971361</v>
      </c>
      <c r="AQ1075">
        <f t="shared" si="1622"/>
        <v>0.97974244870971361</v>
      </c>
      <c r="AR1075">
        <f t="shared" si="1622"/>
        <v>0.97974244870971361</v>
      </c>
      <c r="AS1075">
        <f t="shared" si="1622"/>
        <v>0.97974244870971361</v>
      </c>
      <c r="AT1075">
        <f t="shared" si="1622"/>
        <v>0.97974244870971361</v>
      </c>
      <c r="AU1075">
        <f t="shared" si="1622"/>
        <v>0.97974244870971361</v>
      </c>
      <c r="AV1075">
        <f t="shared" si="1622"/>
        <v>0.97974244870971361</v>
      </c>
      <c r="AW1075">
        <f t="shared" si="1622"/>
        <v>0.97974244870971361</v>
      </c>
      <c r="AX1075">
        <f t="shared" si="1622"/>
        <v>0.97974244870971361</v>
      </c>
      <c r="AY1075">
        <f t="shared" si="1622"/>
        <v>0.97974244870971361</v>
      </c>
      <c r="AZ1075">
        <f t="shared" si="1622"/>
        <v>0.97974244870971361</v>
      </c>
      <c r="BA1075">
        <f t="shared" si="1622"/>
        <v>0.97974244870971361</v>
      </c>
      <c r="BB1075">
        <f t="shared" si="1622"/>
        <v>0.97974244870971361</v>
      </c>
      <c r="BC1075">
        <f t="shared" si="1622"/>
        <v>0.97974244870971361</v>
      </c>
      <c r="BD1075">
        <f t="shared" si="1622"/>
        <v>0.97974244870971361</v>
      </c>
      <c r="BE1075">
        <f t="shared" si="1622"/>
        <v>0.97974244870971361</v>
      </c>
      <c r="BF1075">
        <f t="shared" si="1622"/>
        <v>0.97974244870971361</v>
      </c>
      <c r="BG1075">
        <f t="shared" si="1622"/>
        <v>0.97974244870971361</v>
      </c>
      <c r="BH1075">
        <f t="shared" si="1622"/>
        <v>0.97974244870971361</v>
      </c>
    </row>
    <row r="1076" spans="1:60" x14ac:dyDescent="0.25">
      <c r="A1076" s="101"/>
      <c r="B1076" s="44"/>
      <c r="C1076" s="44"/>
      <c r="D1076" s="44"/>
      <c r="E1076" s="44"/>
      <c r="F1076" s="44"/>
      <c r="G1076" s="44"/>
      <c r="H1076" s="44"/>
      <c r="I1076" s="44"/>
      <c r="J1076" s="44"/>
      <c r="K1076" s="44"/>
      <c r="L1076" s="44"/>
      <c r="M1076" s="44"/>
      <c r="N1076" s="44"/>
      <c r="O1076" s="44"/>
      <c r="P1076" s="44"/>
      <c r="Q1076" s="44"/>
      <c r="R1076" s="44"/>
      <c r="S1076" s="44"/>
      <c r="T1076" s="44"/>
      <c r="U1076" s="44"/>
      <c r="V1076" s="44"/>
      <c r="W1076" s="44"/>
      <c r="X1076" s="44"/>
      <c r="Y1076" s="44"/>
      <c r="Z1076" s="44"/>
      <c r="AA1076" s="44"/>
      <c r="AB1076" s="44"/>
      <c r="AC1076" s="44"/>
      <c r="AD1076" s="44"/>
      <c r="AE1076" s="44"/>
      <c r="AF1076" s="44"/>
      <c r="AG1076" s="44"/>
      <c r="AH1076" s="44"/>
      <c r="AI1076" s="44"/>
      <c r="AJ1076" s="44"/>
      <c r="AK1076" s="44"/>
      <c r="AL1076" s="44"/>
      <c r="AM1076" s="44"/>
      <c r="AN1076" s="44"/>
      <c r="AO1076" s="44"/>
      <c r="AP1076" s="44"/>
      <c r="AQ1076" s="44"/>
      <c r="AR1076" s="44"/>
      <c r="AS1076" s="44"/>
      <c r="AT1076" s="44"/>
      <c r="AU1076" s="44"/>
      <c r="AV1076" s="44"/>
      <c r="AW1076" s="44"/>
      <c r="AX1076" s="44"/>
      <c r="AY1076" s="44"/>
      <c r="AZ1076" s="44"/>
      <c r="BA1076" s="44"/>
      <c r="BB1076" s="44"/>
      <c r="BC1076" s="44"/>
      <c r="BD1076" s="44"/>
      <c r="BE1076" s="44"/>
      <c r="BF1076" s="44"/>
      <c r="BG1076" s="44"/>
      <c r="BH1076" s="44"/>
    </row>
    <row r="1077" spans="1:60" x14ac:dyDescent="0.25">
      <c r="A1077" t="s">
        <v>1007</v>
      </c>
      <c r="B1077">
        <f t="shared" ref="B1077:AG1077" si="1623">SUMPRODUCT(B1068:B1075,B1044:B1051)</f>
        <v>0.71071311614973898</v>
      </c>
      <c r="C1077">
        <f t="shared" si="1623"/>
        <v>0.71071311614973898</v>
      </c>
      <c r="D1077">
        <f t="shared" si="1623"/>
        <v>0.71071311614973898</v>
      </c>
      <c r="E1077">
        <f t="shared" si="1623"/>
        <v>0.71071311614973898</v>
      </c>
      <c r="F1077">
        <f t="shared" si="1623"/>
        <v>0.71071311614973898</v>
      </c>
      <c r="G1077">
        <f t="shared" si="1623"/>
        <v>0.71071311614973898</v>
      </c>
      <c r="H1077">
        <f t="shared" si="1623"/>
        <v>0.71071311614973898</v>
      </c>
      <c r="I1077">
        <f t="shared" si="1623"/>
        <v>0.71071311614973898</v>
      </c>
      <c r="J1077">
        <f t="shared" si="1623"/>
        <v>0.71071311614973898</v>
      </c>
      <c r="K1077">
        <f t="shared" si="1623"/>
        <v>0.71089734762730561</v>
      </c>
      <c r="L1077">
        <f t="shared" si="1623"/>
        <v>0.71071311614973898</v>
      </c>
      <c r="M1077">
        <f t="shared" si="1623"/>
        <v>0.71071311614973898</v>
      </c>
      <c r="N1077">
        <f t="shared" si="1623"/>
        <v>0.71071311614973898</v>
      </c>
      <c r="O1077">
        <f t="shared" si="1623"/>
        <v>0.71071311614973898</v>
      </c>
      <c r="P1077">
        <f t="shared" si="1623"/>
        <v>0.71071311614973898</v>
      </c>
      <c r="Q1077">
        <f t="shared" si="1623"/>
        <v>0.71071311614973898</v>
      </c>
      <c r="R1077">
        <f t="shared" si="1623"/>
        <v>0.71071311614973898</v>
      </c>
      <c r="S1077">
        <f t="shared" si="1623"/>
        <v>0.71071311614973898</v>
      </c>
      <c r="T1077">
        <f t="shared" si="1623"/>
        <v>0.71071311614973898</v>
      </c>
      <c r="U1077">
        <f t="shared" si="1623"/>
        <v>0.71071311614973898</v>
      </c>
      <c r="V1077">
        <f t="shared" si="1623"/>
        <v>0.71071311614973898</v>
      </c>
      <c r="W1077">
        <f t="shared" si="1623"/>
        <v>0.71071311614973898</v>
      </c>
      <c r="X1077">
        <f t="shared" si="1623"/>
        <v>0.71071311614973898</v>
      </c>
      <c r="Y1077">
        <f t="shared" si="1623"/>
        <v>0.71071311614973898</v>
      </c>
      <c r="Z1077">
        <f t="shared" si="1623"/>
        <v>0.71071311614973898</v>
      </c>
      <c r="AA1077">
        <f t="shared" si="1623"/>
        <v>0.71071311614973898</v>
      </c>
      <c r="AB1077">
        <f t="shared" si="1623"/>
        <v>0.71071311614973898</v>
      </c>
      <c r="AC1077">
        <f t="shared" si="1623"/>
        <v>0.71071311614973898</v>
      </c>
      <c r="AD1077">
        <f t="shared" si="1623"/>
        <v>0.74192729724757711</v>
      </c>
      <c r="AE1077">
        <f t="shared" si="1623"/>
        <v>0.71071311614973898</v>
      </c>
      <c r="AF1077">
        <f t="shared" si="1623"/>
        <v>0.71071311614973898</v>
      </c>
      <c r="AG1077">
        <f t="shared" si="1623"/>
        <v>0.71071311614973898</v>
      </c>
      <c r="AH1077">
        <f t="shared" ref="AH1077:BH1077" si="1624">SUMPRODUCT(AH1068:AH1075,AH1044:AH1051)</f>
        <v>0.71071311614973898</v>
      </c>
      <c r="AI1077">
        <f t="shared" si="1624"/>
        <v>0.73790386523647533</v>
      </c>
      <c r="AJ1077">
        <f t="shared" si="1624"/>
        <v>0.71071311614973898</v>
      </c>
      <c r="AK1077">
        <f t="shared" si="1624"/>
        <v>0.73897061526897267</v>
      </c>
      <c r="AL1077">
        <f t="shared" si="1624"/>
        <v>0.71071311614973898</v>
      </c>
      <c r="AM1077">
        <f t="shared" si="1624"/>
        <v>0.71071311614973898</v>
      </c>
      <c r="AN1077">
        <f t="shared" si="1624"/>
        <v>0.71071311614973898</v>
      </c>
      <c r="AO1077">
        <f t="shared" si="1624"/>
        <v>0.71071311614973898</v>
      </c>
      <c r="AP1077">
        <f t="shared" si="1624"/>
        <v>0.71071311614973898</v>
      </c>
      <c r="AQ1077">
        <f t="shared" si="1624"/>
        <v>0.71071311614973898</v>
      </c>
      <c r="AR1077">
        <f t="shared" si="1624"/>
        <v>0.71071311614973898</v>
      </c>
      <c r="AS1077">
        <f t="shared" si="1624"/>
        <v>0.71071311614973898</v>
      </c>
      <c r="AT1077">
        <f t="shared" si="1624"/>
        <v>0.71071311614973898</v>
      </c>
      <c r="AU1077">
        <f t="shared" si="1624"/>
        <v>0.71071311614973898</v>
      </c>
      <c r="AV1077">
        <f t="shared" si="1624"/>
        <v>0.71071311614973898</v>
      </c>
      <c r="AW1077">
        <f t="shared" si="1624"/>
        <v>0.71071311614973898</v>
      </c>
      <c r="AX1077">
        <f t="shared" si="1624"/>
        <v>0.71071311614973898</v>
      </c>
      <c r="AY1077">
        <f t="shared" si="1624"/>
        <v>0.71071311614973898</v>
      </c>
      <c r="AZ1077">
        <f t="shared" si="1624"/>
        <v>0.71071311614973898</v>
      </c>
      <c r="BA1077">
        <f t="shared" si="1624"/>
        <v>0.71071311614973898</v>
      </c>
      <c r="BB1077">
        <f t="shared" si="1624"/>
        <v>0.71071311614973898</v>
      </c>
      <c r="BC1077">
        <f t="shared" si="1624"/>
        <v>0.71071311614973898</v>
      </c>
      <c r="BD1077">
        <f t="shared" si="1624"/>
        <v>0.71071311614973898</v>
      </c>
      <c r="BE1077">
        <f t="shared" si="1624"/>
        <v>0.71071311614973898</v>
      </c>
      <c r="BF1077">
        <f t="shared" si="1624"/>
        <v>0.71071311614973898</v>
      </c>
      <c r="BG1077">
        <f t="shared" si="1624"/>
        <v>0.71071311614973898</v>
      </c>
      <c r="BH1077">
        <f t="shared" si="1624"/>
        <v>0.71071311614973898</v>
      </c>
    </row>
    <row r="1079" spans="1:60" x14ac:dyDescent="0.25">
      <c r="A1079" t="s">
        <v>1008</v>
      </c>
      <c r="B1079">
        <f t="shared" ref="B1079:AG1079" si="1625">B38*(1-(0.97^(B673*10)))</f>
        <v>0</v>
      </c>
      <c r="C1079">
        <f t="shared" si="1625"/>
        <v>0</v>
      </c>
      <c r="D1079">
        <f t="shared" si="1625"/>
        <v>0</v>
      </c>
      <c r="E1079">
        <f t="shared" si="1625"/>
        <v>0</v>
      </c>
      <c r="F1079">
        <f t="shared" si="1625"/>
        <v>0</v>
      </c>
      <c r="G1079">
        <f t="shared" si="1625"/>
        <v>0</v>
      </c>
      <c r="H1079">
        <f t="shared" si="1625"/>
        <v>0</v>
      </c>
      <c r="I1079">
        <f t="shared" si="1625"/>
        <v>0</v>
      </c>
      <c r="J1079">
        <f t="shared" si="1625"/>
        <v>0</v>
      </c>
      <c r="K1079">
        <f t="shared" si="1625"/>
        <v>0</v>
      </c>
      <c r="L1079">
        <f t="shared" si="1625"/>
        <v>0</v>
      </c>
      <c r="M1079">
        <f t="shared" si="1625"/>
        <v>0</v>
      </c>
      <c r="N1079">
        <f t="shared" si="1625"/>
        <v>0</v>
      </c>
      <c r="O1079">
        <f t="shared" si="1625"/>
        <v>0</v>
      </c>
      <c r="P1079">
        <f t="shared" si="1625"/>
        <v>0</v>
      </c>
      <c r="Q1079">
        <f t="shared" si="1625"/>
        <v>0</v>
      </c>
      <c r="R1079">
        <f t="shared" si="1625"/>
        <v>0</v>
      </c>
      <c r="S1079">
        <f t="shared" si="1625"/>
        <v>0</v>
      </c>
      <c r="T1079">
        <f t="shared" si="1625"/>
        <v>0</v>
      </c>
      <c r="U1079">
        <f t="shared" si="1625"/>
        <v>0</v>
      </c>
      <c r="V1079">
        <f t="shared" si="1625"/>
        <v>0</v>
      </c>
      <c r="W1079">
        <f t="shared" si="1625"/>
        <v>0</v>
      </c>
      <c r="X1079">
        <f t="shared" si="1625"/>
        <v>0</v>
      </c>
      <c r="Y1079">
        <f t="shared" si="1625"/>
        <v>0</v>
      </c>
      <c r="Z1079">
        <f t="shared" si="1625"/>
        <v>0</v>
      </c>
      <c r="AA1079">
        <f t="shared" si="1625"/>
        <v>0</v>
      </c>
      <c r="AB1079">
        <f t="shared" si="1625"/>
        <v>0</v>
      </c>
      <c r="AC1079">
        <f t="shared" si="1625"/>
        <v>0</v>
      </c>
      <c r="AD1079">
        <f t="shared" si="1625"/>
        <v>0</v>
      </c>
      <c r="AE1079">
        <f t="shared" si="1625"/>
        <v>0</v>
      </c>
      <c r="AF1079">
        <f t="shared" si="1625"/>
        <v>0</v>
      </c>
      <c r="AG1079">
        <f t="shared" si="1625"/>
        <v>0</v>
      </c>
      <c r="AH1079">
        <f t="shared" ref="AH1079:BH1079" si="1626">AH38*(1-(0.97^(AH673*10)))</f>
        <v>0</v>
      </c>
      <c r="AI1079">
        <f t="shared" si="1626"/>
        <v>0</v>
      </c>
      <c r="AJ1079">
        <f t="shared" si="1626"/>
        <v>0</v>
      </c>
      <c r="AK1079">
        <f t="shared" si="1626"/>
        <v>0</v>
      </c>
      <c r="AL1079">
        <f t="shared" si="1626"/>
        <v>0</v>
      </c>
      <c r="AM1079">
        <f t="shared" si="1626"/>
        <v>0</v>
      </c>
      <c r="AN1079">
        <f t="shared" si="1626"/>
        <v>0</v>
      </c>
      <c r="AO1079">
        <f t="shared" si="1626"/>
        <v>0</v>
      </c>
      <c r="AP1079">
        <f t="shared" si="1626"/>
        <v>0</v>
      </c>
      <c r="AQ1079">
        <f t="shared" si="1626"/>
        <v>0</v>
      </c>
      <c r="AR1079">
        <f t="shared" si="1626"/>
        <v>0</v>
      </c>
      <c r="AS1079">
        <f t="shared" si="1626"/>
        <v>0</v>
      </c>
      <c r="AT1079">
        <f t="shared" si="1626"/>
        <v>0</v>
      </c>
      <c r="AU1079">
        <f t="shared" si="1626"/>
        <v>0</v>
      </c>
      <c r="AV1079">
        <f t="shared" si="1626"/>
        <v>0</v>
      </c>
      <c r="AW1079">
        <f t="shared" si="1626"/>
        <v>0</v>
      </c>
      <c r="AX1079">
        <f t="shared" si="1626"/>
        <v>0</v>
      </c>
      <c r="AY1079">
        <f t="shared" si="1626"/>
        <v>0</v>
      </c>
      <c r="AZ1079">
        <f t="shared" si="1626"/>
        <v>0</v>
      </c>
      <c r="BA1079">
        <f t="shared" si="1626"/>
        <v>0</v>
      </c>
      <c r="BB1079">
        <f t="shared" si="1626"/>
        <v>0</v>
      </c>
      <c r="BC1079">
        <f t="shared" si="1626"/>
        <v>0</v>
      </c>
      <c r="BD1079">
        <f t="shared" si="1626"/>
        <v>0</v>
      </c>
      <c r="BE1079">
        <f t="shared" si="1626"/>
        <v>0.5865784913010057</v>
      </c>
      <c r="BF1079">
        <f t="shared" si="1626"/>
        <v>0</v>
      </c>
      <c r="BG1079">
        <f t="shared" si="1626"/>
        <v>0</v>
      </c>
      <c r="BH1079">
        <f t="shared" si="1626"/>
        <v>0</v>
      </c>
    </row>
    <row r="1080" spans="1:60" x14ac:dyDescent="0.25">
      <c r="A1080" t="s">
        <v>1009</v>
      </c>
      <c r="B1080">
        <f t="shared" ref="B1080:AG1080" si="1627">B39*(1-(0.97^(B673*10)))</f>
        <v>0</v>
      </c>
      <c r="C1080">
        <f t="shared" si="1627"/>
        <v>0</v>
      </c>
      <c r="D1080">
        <f t="shared" si="1627"/>
        <v>0</v>
      </c>
      <c r="E1080">
        <f t="shared" si="1627"/>
        <v>0</v>
      </c>
      <c r="F1080">
        <f t="shared" si="1627"/>
        <v>0</v>
      </c>
      <c r="G1080">
        <f t="shared" si="1627"/>
        <v>0</v>
      </c>
      <c r="H1080">
        <f t="shared" si="1627"/>
        <v>0</v>
      </c>
      <c r="I1080">
        <f t="shared" si="1627"/>
        <v>0</v>
      </c>
      <c r="J1080">
        <f t="shared" si="1627"/>
        <v>0</v>
      </c>
      <c r="K1080">
        <f t="shared" si="1627"/>
        <v>0</v>
      </c>
      <c r="L1080">
        <f t="shared" si="1627"/>
        <v>0</v>
      </c>
      <c r="M1080">
        <f t="shared" si="1627"/>
        <v>0</v>
      </c>
      <c r="N1080">
        <f t="shared" si="1627"/>
        <v>0</v>
      </c>
      <c r="O1080">
        <f t="shared" si="1627"/>
        <v>0</v>
      </c>
      <c r="P1080">
        <f t="shared" si="1627"/>
        <v>0</v>
      </c>
      <c r="Q1080">
        <f t="shared" si="1627"/>
        <v>0</v>
      </c>
      <c r="R1080">
        <f t="shared" si="1627"/>
        <v>0</v>
      </c>
      <c r="S1080">
        <f t="shared" si="1627"/>
        <v>0</v>
      </c>
      <c r="T1080">
        <f t="shared" si="1627"/>
        <v>0</v>
      </c>
      <c r="U1080">
        <f t="shared" si="1627"/>
        <v>0</v>
      </c>
      <c r="V1080">
        <f t="shared" si="1627"/>
        <v>0</v>
      </c>
      <c r="W1080">
        <f t="shared" si="1627"/>
        <v>0</v>
      </c>
      <c r="X1080">
        <f t="shared" si="1627"/>
        <v>0</v>
      </c>
      <c r="Y1080">
        <f t="shared" si="1627"/>
        <v>0</v>
      </c>
      <c r="Z1080">
        <f t="shared" si="1627"/>
        <v>0</v>
      </c>
      <c r="AA1080">
        <f t="shared" si="1627"/>
        <v>0</v>
      </c>
      <c r="AB1080">
        <f t="shared" si="1627"/>
        <v>0</v>
      </c>
      <c r="AC1080">
        <f t="shared" si="1627"/>
        <v>0</v>
      </c>
      <c r="AD1080">
        <f t="shared" si="1627"/>
        <v>0</v>
      </c>
      <c r="AE1080">
        <f t="shared" si="1627"/>
        <v>0</v>
      </c>
      <c r="AF1080">
        <f t="shared" si="1627"/>
        <v>0</v>
      </c>
      <c r="AG1080">
        <f t="shared" si="1627"/>
        <v>0</v>
      </c>
      <c r="AH1080">
        <f t="shared" ref="AH1080:BH1080" si="1628">AH39*(1-(0.97^(AH673*10)))</f>
        <v>0</v>
      </c>
      <c r="AI1080">
        <f t="shared" si="1628"/>
        <v>0</v>
      </c>
      <c r="AJ1080">
        <f t="shared" si="1628"/>
        <v>0</v>
      </c>
      <c r="AK1080">
        <f t="shared" si="1628"/>
        <v>0</v>
      </c>
      <c r="AL1080">
        <f t="shared" si="1628"/>
        <v>0</v>
      </c>
      <c r="AM1080">
        <f t="shared" si="1628"/>
        <v>0</v>
      </c>
      <c r="AN1080">
        <f t="shared" si="1628"/>
        <v>0</v>
      </c>
      <c r="AO1080">
        <f t="shared" si="1628"/>
        <v>0</v>
      </c>
      <c r="AP1080">
        <f t="shared" si="1628"/>
        <v>0</v>
      </c>
      <c r="AQ1080">
        <f t="shared" si="1628"/>
        <v>0</v>
      </c>
      <c r="AR1080">
        <f t="shared" si="1628"/>
        <v>0</v>
      </c>
      <c r="AS1080">
        <f t="shared" si="1628"/>
        <v>0</v>
      </c>
      <c r="AT1080">
        <f t="shared" si="1628"/>
        <v>0</v>
      </c>
      <c r="AU1080">
        <f t="shared" si="1628"/>
        <v>0</v>
      </c>
      <c r="AV1080">
        <f t="shared" si="1628"/>
        <v>0</v>
      </c>
      <c r="AW1080">
        <f t="shared" si="1628"/>
        <v>0</v>
      </c>
      <c r="AX1080">
        <f t="shared" si="1628"/>
        <v>0</v>
      </c>
      <c r="AY1080">
        <f t="shared" si="1628"/>
        <v>0</v>
      </c>
      <c r="AZ1080">
        <f t="shared" si="1628"/>
        <v>0</v>
      </c>
      <c r="BA1080">
        <f t="shared" si="1628"/>
        <v>0</v>
      </c>
      <c r="BB1080">
        <f t="shared" si="1628"/>
        <v>0</v>
      </c>
      <c r="BC1080">
        <f t="shared" si="1628"/>
        <v>0</v>
      </c>
      <c r="BD1080">
        <f t="shared" si="1628"/>
        <v>0</v>
      </c>
      <c r="BE1080">
        <f t="shared" si="1628"/>
        <v>0</v>
      </c>
      <c r="BF1080">
        <f t="shared" si="1628"/>
        <v>0.5865784913010057</v>
      </c>
      <c r="BG1080">
        <f t="shared" si="1628"/>
        <v>0</v>
      </c>
      <c r="BH1080">
        <f t="shared" si="1628"/>
        <v>0</v>
      </c>
    </row>
    <row r="1082" spans="1:60" x14ac:dyDescent="0.25">
      <c r="A1082" t="s">
        <v>1010</v>
      </c>
      <c r="B1082">
        <f t="shared" ref="B1082:AG1082" si="1629">B1056*B991*BloodFrenzy*Hysteria</f>
        <v>4531.4544698055506</v>
      </c>
      <c r="C1082">
        <f t="shared" si="1629"/>
        <v>4532.4707981236634</v>
      </c>
      <c r="D1082">
        <f t="shared" si="1629"/>
        <v>4531.8984002062607</v>
      </c>
      <c r="E1082">
        <f t="shared" si="1629"/>
        <v>4532.3249844432257</v>
      </c>
      <c r="F1082">
        <f t="shared" si="1629"/>
        <v>4530.7765054004203</v>
      </c>
      <c r="G1082">
        <f t="shared" si="1629"/>
        <v>4530.7784253767568</v>
      </c>
      <c r="H1082">
        <f t="shared" si="1629"/>
        <v>4530.4932503317277</v>
      </c>
      <c r="I1082">
        <f t="shared" si="1629"/>
        <v>4530.5744643786329</v>
      </c>
      <c r="J1082">
        <f t="shared" si="1629"/>
        <v>4532.251859654275</v>
      </c>
      <c r="K1082">
        <f t="shared" si="1629"/>
        <v>4532.6286889866806</v>
      </c>
      <c r="L1082">
        <f t="shared" si="1629"/>
        <v>4536.8375790853661</v>
      </c>
      <c r="M1082">
        <f t="shared" si="1629"/>
        <v>4531.4545451991335</v>
      </c>
      <c r="N1082">
        <f t="shared" si="1629"/>
        <v>4512.2754578988406</v>
      </c>
      <c r="O1082">
        <f t="shared" si="1629"/>
        <v>4531.4545451991335</v>
      </c>
      <c r="P1082">
        <f t="shared" si="1629"/>
        <v>4550.6139562391509</v>
      </c>
      <c r="Q1082">
        <f t="shared" si="1629"/>
        <v>4531.4545451991335</v>
      </c>
      <c r="R1082">
        <f t="shared" si="1629"/>
        <v>4488.0604176249699</v>
      </c>
      <c r="S1082">
        <f t="shared" si="1629"/>
        <v>4450.0869965070506</v>
      </c>
      <c r="T1082">
        <f t="shared" si="1629"/>
        <v>4531.4545451991335</v>
      </c>
      <c r="U1082">
        <f t="shared" si="1629"/>
        <v>4331.631661726773</v>
      </c>
      <c r="V1082">
        <f t="shared" si="1629"/>
        <v>4331.631661726773</v>
      </c>
      <c r="W1082">
        <f t="shared" si="1629"/>
        <v>4531.4545451991335</v>
      </c>
      <c r="X1082">
        <f t="shared" si="1629"/>
        <v>4531.4545451991335</v>
      </c>
      <c r="Y1082">
        <f t="shared" si="1629"/>
        <v>4531.4545451991335</v>
      </c>
      <c r="Z1082">
        <f t="shared" si="1629"/>
        <v>4667.1128989721346</v>
      </c>
      <c r="AA1082">
        <f t="shared" si="1629"/>
        <v>4561.9476492177973</v>
      </c>
      <c r="AB1082">
        <f t="shared" si="1629"/>
        <v>4577.4279293669824</v>
      </c>
      <c r="AC1082">
        <f t="shared" si="1629"/>
        <v>4531.4545451991335</v>
      </c>
      <c r="AD1082">
        <f t="shared" si="1629"/>
        <v>4730.4007158420209</v>
      </c>
      <c r="AE1082">
        <f t="shared" si="1629"/>
        <v>4649.8211401701228</v>
      </c>
      <c r="AF1082">
        <f t="shared" si="1629"/>
        <v>4622.5141177965525</v>
      </c>
      <c r="AG1082">
        <f t="shared" si="1629"/>
        <v>4631.3273168411106</v>
      </c>
      <c r="AH1082">
        <f t="shared" ref="AH1082:BH1082" si="1630">AH1056*AH991*BloodFrenzy*Hysteria</f>
        <v>4633.72670055049</v>
      </c>
      <c r="AI1082">
        <f t="shared" si="1630"/>
        <v>4704.7556227651876</v>
      </c>
      <c r="AJ1082">
        <f t="shared" si="1630"/>
        <v>4629.7441399838481</v>
      </c>
      <c r="AK1082">
        <f t="shared" si="1630"/>
        <v>4711.5561983950865</v>
      </c>
      <c r="AL1082">
        <f t="shared" si="1630"/>
        <v>4428.6591013865318</v>
      </c>
      <c r="AM1082">
        <f t="shared" si="1630"/>
        <v>4616.5399078537412</v>
      </c>
      <c r="AN1082">
        <f t="shared" si="1630"/>
        <v>4457.1095165245088</v>
      </c>
      <c r="AO1082">
        <f t="shared" si="1630"/>
        <v>4592.9296586899927</v>
      </c>
      <c r="AP1082">
        <f t="shared" si="1630"/>
        <v>4418.2254674708565</v>
      </c>
      <c r="AQ1082">
        <f t="shared" si="1630"/>
        <v>4583.9003819845366</v>
      </c>
      <c r="AR1082">
        <f t="shared" si="1630"/>
        <v>4568.9493353231101</v>
      </c>
      <c r="AS1082">
        <f t="shared" si="1630"/>
        <v>4610.0249732802276</v>
      </c>
      <c r="AT1082">
        <f t="shared" si="1630"/>
        <v>4574.5350998705399</v>
      </c>
      <c r="AU1082">
        <f t="shared" si="1630"/>
        <v>4681.6757479096341</v>
      </c>
      <c r="AV1082">
        <f t="shared" si="1630"/>
        <v>4701.8920501866187</v>
      </c>
      <c r="AW1082">
        <f t="shared" si="1630"/>
        <v>4617.7999822312568</v>
      </c>
      <c r="AX1082">
        <f t="shared" si="1630"/>
        <v>4372.3850561066629</v>
      </c>
      <c r="AY1082">
        <f t="shared" si="1630"/>
        <v>4712.2153282587615</v>
      </c>
      <c r="AZ1082">
        <f t="shared" si="1630"/>
        <v>4684.8781979354899</v>
      </c>
      <c r="BA1082">
        <f t="shared" si="1630"/>
        <v>4709.1034011767315</v>
      </c>
      <c r="BB1082">
        <f t="shared" si="1630"/>
        <v>4501.2299651087678</v>
      </c>
      <c r="BC1082">
        <f t="shared" si="1630"/>
        <v>4699.0785388988561</v>
      </c>
      <c r="BD1082">
        <f t="shared" si="1630"/>
        <v>4723.1494450771243</v>
      </c>
      <c r="BE1082">
        <f t="shared" si="1630"/>
        <v>4531.4545451991335</v>
      </c>
      <c r="BF1082">
        <f t="shared" si="1630"/>
        <v>4531.4545451991335</v>
      </c>
      <c r="BG1082">
        <f t="shared" si="1630"/>
        <v>4720.0241940869373</v>
      </c>
      <c r="BH1082">
        <f t="shared" si="1630"/>
        <v>4744.3184433301494</v>
      </c>
    </row>
    <row r="1083" spans="1:60" x14ac:dyDescent="0.25">
      <c r="A1083" t="s">
        <v>1011</v>
      </c>
      <c r="B1083">
        <f t="shared" ref="B1083:AG1083" si="1631">BloodFrenzy*B1077*B992*Hysteria</f>
        <v>1954.6064920020401</v>
      </c>
      <c r="C1083">
        <f t="shared" si="1631"/>
        <v>1955.0500620934697</v>
      </c>
      <c r="D1083">
        <f t="shared" si="1631"/>
        <v>1954.8120634454913</v>
      </c>
      <c r="E1083">
        <f t="shared" si="1631"/>
        <v>1954.9652882299258</v>
      </c>
      <c r="F1083">
        <f t="shared" si="1631"/>
        <v>1954.2717293051478</v>
      </c>
      <c r="G1083">
        <f t="shared" si="1631"/>
        <v>1954.2717316567132</v>
      </c>
      <c r="H1083">
        <f t="shared" si="1631"/>
        <v>1954.2275381899858</v>
      </c>
      <c r="I1083">
        <f t="shared" si="1631"/>
        <v>1954.227908691061</v>
      </c>
      <c r="J1083">
        <f t="shared" si="1631"/>
        <v>1955.0711993267792</v>
      </c>
      <c r="K1083">
        <f t="shared" si="1631"/>
        <v>1955.1131657388066</v>
      </c>
      <c r="L1083">
        <f t="shared" si="1631"/>
        <v>1954.6065069476556</v>
      </c>
      <c r="M1083">
        <f t="shared" si="1631"/>
        <v>1957.038968348267</v>
      </c>
      <c r="N1083">
        <f t="shared" si="1631"/>
        <v>1954.1604246584595</v>
      </c>
      <c r="O1083">
        <f t="shared" si="1631"/>
        <v>1954.606492094367</v>
      </c>
      <c r="P1083">
        <f t="shared" si="1631"/>
        <v>1955.0484015761119</v>
      </c>
      <c r="Q1083">
        <f t="shared" si="1631"/>
        <v>1954.606492094367</v>
      </c>
      <c r="R1083">
        <f t="shared" si="1631"/>
        <v>1956.0062004049801</v>
      </c>
      <c r="S1083">
        <f t="shared" si="1631"/>
        <v>1957.4326365269487</v>
      </c>
      <c r="T1083">
        <f t="shared" si="1631"/>
        <v>1954.606492094367</v>
      </c>
      <c r="U1083">
        <f t="shared" si="1631"/>
        <v>1954.6017064123978</v>
      </c>
      <c r="V1083">
        <f t="shared" si="1631"/>
        <v>1954.6017064123978</v>
      </c>
      <c r="W1083">
        <f t="shared" si="1631"/>
        <v>1954.606492094367</v>
      </c>
      <c r="X1083">
        <f t="shared" si="1631"/>
        <v>1872.2565580667174</v>
      </c>
      <c r="Y1083">
        <f t="shared" si="1631"/>
        <v>1872.2565580667174</v>
      </c>
      <c r="Z1083">
        <f t="shared" si="1631"/>
        <v>1955.2227203564948</v>
      </c>
      <c r="AA1083">
        <f t="shared" si="1631"/>
        <v>1954.631965304842</v>
      </c>
      <c r="AB1083">
        <f t="shared" si="1631"/>
        <v>1954.8165016833736</v>
      </c>
      <c r="AC1083">
        <f t="shared" si="1631"/>
        <v>1954.606492094367</v>
      </c>
      <c r="AD1083">
        <f t="shared" si="1631"/>
        <v>2040.451787736986</v>
      </c>
      <c r="AE1083">
        <f t="shared" si="1631"/>
        <v>2023.9485890773021</v>
      </c>
      <c r="AF1083">
        <f t="shared" si="1631"/>
        <v>1985.0242067595077</v>
      </c>
      <c r="AG1083">
        <f t="shared" si="1631"/>
        <v>1998.2048720663433</v>
      </c>
      <c r="AH1083">
        <f t="shared" ref="AH1083:BH1083" si="1632">BloodFrenzy*AH1077*AH992*Hysteria</f>
        <v>2001.9815832265176</v>
      </c>
      <c r="AI1083">
        <f t="shared" si="1632"/>
        <v>2029.3865362023973</v>
      </c>
      <c r="AJ1083">
        <f t="shared" si="1632"/>
        <v>2000.1367588054832</v>
      </c>
      <c r="AK1083">
        <f t="shared" si="1632"/>
        <v>2032.3203159156394</v>
      </c>
      <c r="AL1083">
        <f t="shared" si="1632"/>
        <v>1907.0044315793696</v>
      </c>
      <c r="AM1083">
        <f t="shared" si="1632"/>
        <v>1993.8053144749019</v>
      </c>
      <c r="AN1083">
        <f t="shared" si="1632"/>
        <v>1920.1794948001468</v>
      </c>
      <c r="AO1083">
        <f t="shared" si="1632"/>
        <v>1982.9237791649891</v>
      </c>
      <c r="AP1083">
        <f t="shared" si="1632"/>
        <v>1906.5929809162458</v>
      </c>
      <c r="AQ1083">
        <f t="shared" si="1632"/>
        <v>1985.3439742937908</v>
      </c>
      <c r="AR1083">
        <f t="shared" si="1632"/>
        <v>1954.7835244749624</v>
      </c>
      <c r="AS1083">
        <f t="shared" si="1632"/>
        <v>1954.6116302447433</v>
      </c>
      <c r="AT1083">
        <f t="shared" si="1632"/>
        <v>1974.562512348069</v>
      </c>
      <c r="AU1083">
        <f t="shared" si="1632"/>
        <v>2020.1842249048582</v>
      </c>
      <c r="AV1083">
        <f t="shared" si="1632"/>
        <v>2029.009596439402</v>
      </c>
      <c r="AW1083">
        <f t="shared" si="1632"/>
        <v>1994.6039179253655</v>
      </c>
      <c r="AX1083">
        <f t="shared" si="1632"/>
        <v>1880.9214160713695</v>
      </c>
      <c r="AY1083">
        <f t="shared" si="1632"/>
        <v>2038.3395330295925</v>
      </c>
      <c r="AZ1083">
        <f t="shared" si="1632"/>
        <v>2029.6528407753199</v>
      </c>
      <c r="BA1083">
        <f t="shared" si="1632"/>
        <v>2041.1043840200623</v>
      </c>
      <c r="BB1083">
        <f t="shared" si="1632"/>
        <v>1940.6056897127917</v>
      </c>
      <c r="BC1083">
        <f t="shared" si="1632"/>
        <v>2016.8176018932843</v>
      </c>
      <c r="BD1083">
        <f t="shared" si="1632"/>
        <v>2025.7091412384275</v>
      </c>
      <c r="BE1083">
        <f t="shared" si="1632"/>
        <v>1954.606492094367</v>
      </c>
      <c r="BF1083">
        <f t="shared" si="1632"/>
        <v>1954.606492094367</v>
      </c>
      <c r="BG1083">
        <f t="shared" si="1632"/>
        <v>2041.9568003979932</v>
      </c>
      <c r="BH1083">
        <f t="shared" si="1632"/>
        <v>2053.2105210996874</v>
      </c>
    </row>
    <row r="1084" spans="1:60" x14ac:dyDescent="0.25">
      <c r="A1084" t="s">
        <v>1012</v>
      </c>
      <c r="B1084">
        <f t="shared" ref="B1084:AG1084" si="1633">BloodFrenzy*B993*Hysteria</f>
        <v>613.66417466292421</v>
      </c>
      <c r="C1084">
        <f t="shared" si="1633"/>
        <v>613.77704037163517</v>
      </c>
      <c r="D1084">
        <f t="shared" si="1633"/>
        <v>613.71361366718588</v>
      </c>
      <c r="E1084">
        <f t="shared" si="1633"/>
        <v>613.76414754850896</v>
      </c>
      <c r="F1084">
        <f t="shared" si="1633"/>
        <v>613.66327208281962</v>
      </c>
      <c r="G1084">
        <f t="shared" si="1633"/>
        <v>613.65436261548746</v>
      </c>
      <c r="H1084">
        <f t="shared" si="1633"/>
        <v>613.64985913930002</v>
      </c>
      <c r="I1084">
        <f t="shared" si="1633"/>
        <v>613.66968924754519</v>
      </c>
      <c r="J1084">
        <f t="shared" si="1633"/>
        <v>613.66495578381432</v>
      </c>
      <c r="K1084">
        <f t="shared" si="1633"/>
        <v>613.66615557467549</v>
      </c>
      <c r="L1084">
        <f t="shared" si="1633"/>
        <v>613.60749251984282</v>
      </c>
      <c r="M1084">
        <f t="shared" si="1633"/>
        <v>613.66382490627188</v>
      </c>
      <c r="N1084">
        <f t="shared" si="1633"/>
        <v>614.31954797411015</v>
      </c>
      <c r="O1084">
        <f t="shared" si="1633"/>
        <v>613.66382490627188</v>
      </c>
      <c r="P1084">
        <f t="shared" si="1633"/>
        <v>613.05154221522866</v>
      </c>
      <c r="Q1084">
        <f t="shared" si="1633"/>
        <v>613.66382490627188</v>
      </c>
      <c r="R1084">
        <f t="shared" si="1633"/>
        <v>614.2225939013299</v>
      </c>
      <c r="S1084">
        <f t="shared" si="1633"/>
        <v>614.72423399415004</v>
      </c>
      <c r="T1084">
        <f t="shared" si="1633"/>
        <v>613.66382490627188</v>
      </c>
      <c r="U1084">
        <f t="shared" si="1633"/>
        <v>591.48416438814661</v>
      </c>
      <c r="V1084">
        <f t="shared" si="1633"/>
        <v>591.48416438814661</v>
      </c>
      <c r="W1084">
        <f t="shared" si="1633"/>
        <v>613.66382490627188</v>
      </c>
      <c r="X1084">
        <f t="shared" si="1633"/>
        <v>613.66382490627188</v>
      </c>
      <c r="Y1084">
        <f t="shared" si="1633"/>
        <v>613.66382490627188</v>
      </c>
      <c r="Z1084">
        <f t="shared" si="1633"/>
        <v>612.05820419325289</v>
      </c>
      <c r="AA1084">
        <f t="shared" si="1633"/>
        <v>604.79902799499951</v>
      </c>
      <c r="AB1084">
        <f t="shared" si="1633"/>
        <v>613.10448195527306</v>
      </c>
      <c r="AC1084">
        <f t="shared" si="1633"/>
        <v>736.39658988752626</v>
      </c>
      <c r="AD1084">
        <f t="shared" si="1633"/>
        <v>613.98571575332357</v>
      </c>
      <c r="AE1084">
        <f t="shared" si="1633"/>
        <v>612.76980153867123</v>
      </c>
      <c r="AF1084">
        <f t="shared" si="1633"/>
        <v>626.16346689965178</v>
      </c>
      <c r="AG1084">
        <f t="shared" si="1633"/>
        <v>624.8424338486343</v>
      </c>
      <c r="AH1084">
        <f t="shared" ref="AH1084:BH1084" si="1634">BloodFrenzy*AH993*Hysteria</f>
        <v>625.21591082870691</v>
      </c>
      <c r="AI1084">
        <f t="shared" si="1634"/>
        <v>613.9523071436339</v>
      </c>
      <c r="AJ1084">
        <f t="shared" si="1634"/>
        <v>624.76606324605757</v>
      </c>
      <c r="AK1084">
        <f t="shared" si="1634"/>
        <v>613.95603301025778</v>
      </c>
      <c r="AL1084">
        <f t="shared" si="1634"/>
        <v>602.2114301862066</v>
      </c>
      <c r="AM1084">
        <f t="shared" si="1634"/>
        <v>621.55572414286985</v>
      </c>
      <c r="AN1084">
        <f t="shared" si="1634"/>
        <v>605.38486161721505</v>
      </c>
      <c r="AO1084">
        <f t="shared" si="1634"/>
        <v>619.37024627657183</v>
      </c>
      <c r="AP1084">
        <f t="shared" si="1634"/>
        <v>599.3147986211884</v>
      </c>
      <c r="AQ1084">
        <f t="shared" si="1634"/>
        <v>613.25217488753344</v>
      </c>
      <c r="AR1084">
        <f t="shared" si="1634"/>
        <v>612.32722783591851</v>
      </c>
      <c r="AS1084">
        <f t="shared" si="1634"/>
        <v>610.02219315324805</v>
      </c>
      <c r="AT1084">
        <f t="shared" si="1634"/>
        <v>618.52996141664937</v>
      </c>
      <c r="AU1084">
        <f t="shared" si="1634"/>
        <v>630.46823112564152</v>
      </c>
      <c r="AV1084">
        <f t="shared" si="1634"/>
        <v>632.72536184984165</v>
      </c>
      <c r="AW1084">
        <f t="shared" si="1634"/>
        <v>623.41691854332771</v>
      </c>
      <c r="AX1084">
        <f t="shared" si="1634"/>
        <v>595.69623246313756</v>
      </c>
      <c r="AY1084">
        <f t="shared" si="1634"/>
        <v>634.08154359165189</v>
      </c>
      <c r="AZ1084">
        <f t="shared" si="1634"/>
        <v>625.51650019284932</v>
      </c>
      <c r="BA1084">
        <f t="shared" si="1634"/>
        <v>627.50024522758611</v>
      </c>
      <c r="BB1084">
        <f t="shared" si="1634"/>
        <v>610.24982678553295</v>
      </c>
      <c r="BC1084">
        <f t="shared" si="1634"/>
        <v>614.03239114115729</v>
      </c>
      <c r="BD1084">
        <f t="shared" si="1634"/>
        <v>614.08272010871451</v>
      </c>
      <c r="BE1084">
        <f t="shared" si="1634"/>
        <v>613.66382490627188</v>
      </c>
      <c r="BF1084">
        <f t="shared" si="1634"/>
        <v>613.66382490627188</v>
      </c>
      <c r="BG1084">
        <f t="shared" si="1634"/>
        <v>634.96358903886028</v>
      </c>
      <c r="BH1084">
        <f t="shared" si="1634"/>
        <v>637.70773043017505</v>
      </c>
    </row>
    <row r="1085" spans="1:60" x14ac:dyDescent="0.25">
      <c r="A1085" t="s">
        <v>1013</v>
      </c>
      <c r="B1085">
        <f t="shared" ref="B1085:AG1085" si="1635">0.94*(EbonPlaguebringer*B994+(0.09*B1079+0.1*B1080)*(B1082+B1083))</f>
        <v>2801.2231372512606</v>
      </c>
      <c r="C1085">
        <f t="shared" si="1635"/>
        <v>2801.5207573947932</v>
      </c>
      <c r="D1085">
        <f t="shared" si="1635"/>
        <v>2801.4934133729944</v>
      </c>
      <c r="E1085">
        <f t="shared" si="1635"/>
        <v>2801.5555537392902</v>
      </c>
      <c r="F1085">
        <f t="shared" si="1635"/>
        <v>2800.5671556715638</v>
      </c>
      <c r="G1085">
        <f t="shared" si="1635"/>
        <v>2799.7145834269054</v>
      </c>
      <c r="H1085">
        <f t="shared" si="1635"/>
        <v>2799.6480648829152</v>
      </c>
      <c r="I1085">
        <f t="shared" si="1635"/>
        <v>2800.5141462342281</v>
      </c>
      <c r="J1085">
        <f t="shared" si="1635"/>
        <v>2801.7168246695828</v>
      </c>
      <c r="K1085">
        <f t="shared" si="1635"/>
        <v>2801.2231190512844</v>
      </c>
      <c r="L1085">
        <f t="shared" si="1635"/>
        <v>2801.223657432593</v>
      </c>
      <c r="M1085">
        <f t="shared" si="1635"/>
        <v>2801.2231404645654</v>
      </c>
      <c r="N1085">
        <f t="shared" si="1635"/>
        <v>2785.2803929738166</v>
      </c>
      <c r="O1085">
        <f t="shared" si="1635"/>
        <v>2801.2231404645654</v>
      </c>
      <c r="P1085">
        <f t="shared" si="1635"/>
        <v>2817.1666108893955</v>
      </c>
      <c r="Q1085">
        <f t="shared" si="1635"/>
        <v>2801.2231404645654</v>
      </c>
      <c r="R1085">
        <f t="shared" si="1635"/>
        <v>2719.0739169837184</v>
      </c>
      <c r="S1085">
        <f t="shared" si="1635"/>
        <v>2647.1829317114107</v>
      </c>
      <c r="T1085">
        <f t="shared" si="1635"/>
        <v>2801.2231404645654</v>
      </c>
      <c r="U1085">
        <f t="shared" si="1635"/>
        <v>2801.1021550591795</v>
      </c>
      <c r="V1085">
        <f t="shared" si="1635"/>
        <v>2801.1021550591795</v>
      </c>
      <c r="W1085">
        <f t="shared" si="1635"/>
        <v>2801.2231404645654</v>
      </c>
      <c r="X1085">
        <f t="shared" si="1635"/>
        <v>2801.2231404645654</v>
      </c>
      <c r="Y1085">
        <f t="shared" si="1635"/>
        <v>2801.2231404645654</v>
      </c>
      <c r="Z1085">
        <f t="shared" si="1635"/>
        <v>2822.613171922264</v>
      </c>
      <c r="AA1085">
        <f t="shared" si="1635"/>
        <v>2801.8584329060864</v>
      </c>
      <c r="AB1085">
        <f t="shared" si="1635"/>
        <v>2808.4724270819574</v>
      </c>
      <c r="AC1085">
        <f t="shared" si="1635"/>
        <v>2801.2231404645654</v>
      </c>
      <c r="AD1085">
        <f t="shared" si="1635"/>
        <v>2801.2201649340905</v>
      </c>
      <c r="AE1085">
        <f t="shared" si="1635"/>
        <v>2874.4339689116514</v>
      </c>
      <c r="AF1085">
        <f t="shared" si="1635"/>
        <v>2844.1349702940292</v>
      </c>
      <c r="AG1085">
        <f t="shared" si="1635"/>
        <v>2830.3151753309758</v>
      </c>
      <c r="AH1085">
        <f t="shared" ref="AH1085:BH1085" si="1636">0.94*(EbonPlaguebringer*AH994+(0.09*AH1079+0.1*AH1080)*(AH1082+AH1083))</f>
        <v>2863.508385420992</v>
      </c>
      <c r="AI1085">
        <f t="shared" si="1636"/>
        <v>2801.2204754365184</v>
      </c>
      <c r="AJ1085">
        <f t="shared" si="1636"/>
        <v>2861.0829475332798</v>
      </c>
      <c r="AK1085">
        <f t="shared" si="1636"/>
        <v>2801.2204408269845</v>
      </c>
      <c r="AL1085">
        <f t="shared" si="1636"/>
        <v>2738.6381225746563</v>
      </c>
      <c r="AM1085">
        <f t="shared" si="1636"/>
        <v>2830.5794110355164</v>
      </c>
      <c r="AN1085">
        <f t="shared" si="1636"/>
        <v>2755.9600620118172</v>
      </c>
      <c r="AO1085">
        <f t="shared" si="1636"/>
        <v>2822.4582342623262</v>
      </c>
      <c r="AP1085">
        <f t="shared" si="1636"/>
        <v>2772.5968022145207</v>
      </c>
      <c r="AQ1085">
        <f t="shared" si="1636"/>
        <v>2833.6625225046087</v>
      </c>
      <c r="AR1085">
        <f t="shared" si="1636"/>
        <v>2807.1063700687919</v>
      </c>
      <c r="AS1085">
        <f t="shared" si="1636"/>
        <v>2801.3566495259693</v>
      </c>
      <c r="AT1085">
        <f t="shared" si="1636"/>
        <v>2827.4598310999477</v>
      </c>
      <c r="AU1085">
        <f t="shared" si="1636"/>
        <v>2844.8613631994617</v>
      </c>
      <c r="AV1085">
        <f t="shared" si="1636"/>
        <v>2850.6798700889831</v>
      </c>
      <c r="AW1085">
        <f t="shared" si="1636"/>
        <v>2853.8087800058393</v>
      </c>
      <c r="AX1085">
        <f t="shared" si="1636"/>
        <v>2704.3474849239115</v>
      </c>
      <c r="AY1085">
        <f t="shared" si="1636"/>
        <v>2911.3091126698546</v>
      </c>
      <c r="AZ1085">
        <f t="shared" si="1636"/>
        <v>2876.3368007742006</v>
      </c>
      <c r="BA1085">
        <f t="shared" si="1636"/>
        <v>2888.9433206305548</v>
      </c>
      <c r="BB1085">
        <f t="shared" si="1636"/>
        <v>2782.8159271994682</v>
      </c>
      <c r="BC1085">
        <f t="shared" si="1636"/>
        <v>2954.1904756141712</v>
      </c>
      <c r="BD1085">
        <f t="shared" si="1636"/>
        <v>2976.1271030745143</v>
      </c>
      <c r="BE1085">
        <f t="shared" si="1636"/>
        <v>3123.0909382135269</v>
      </c>
      <c r="BF1085">
        <f t="shared" si="1636"/>
        <v>3158.8540268523002</v>
      </c>
      <c r="BG1085">
        <f t="shared" si="1636"/>
        <v>2916.0648266691228</v>
      </c>
      <c r="BH1085">
        <f t="shared" si="1636"/>
        <v>2930.8603813335126</v>
      </c>
    </row>
    <row r="1087" spans="1:60" x14ac:dyDescent="0.25">
      <c r="A1087" t="s">
        <v>1014</v>
      </c>
      <c r="B1087">
        <f t="shared" ref="B1087:AG1087" si="1637">FI*SUM(B1082:B1085)</f>
        <v>10197.976721933428</v>
      </c>
      <c r="C1087">
        <f t="shared" si="1637"/>
        <v>10199.903217723069</v>
      </c>
      <c r="D1087">
        <f t="shared" si="1637"/>
        <v>10198.97501541269</v>
      </c>
      <c r="E1087">
        <f t="shared" si="1637"/>
        <v>10199.68827317978</v>
      </c>
      <c r="F1087">
        <f t="shared" si="1637"/>
        <v>10196.25702233375</v>
      </c>
      <c r="G1087">
        <f t="shared" si="1637"/>
        <v>10195.371676168139</v>
      </c>
      <c r="H1087">
        <f t="shared" si="1637"/>
        <v>10194.959273920247</v>
      </c>
      <c r="I1087">
        <f t="shared" si="1637"/>
        <v>10195.955794808013</v>
      </c>
      <c r="J1087">
        <f t="shared" si="1637"/>
        <v>10199.785984617485</v>
      </c>
      <c r="K1087">
        <f t="shared" si="1637"/>
        <v>10199.710063231993</v>
      </c>
      <c r="L1087">
        <f t="shared" si="1637"/>
        <v>10203.463493065021</v>
      </c>
      <c r="M1087">
        <f t="shared" si="1637"/>
        <v>10200.481893285785</v>
      </c>
      <c r="N1087">
        <f t="shared" si="1637"/>
        <v>10162.016898210384</v>
      </c>
      <c r="O1087">
        <f t="shared" si="1637"/>
        <v>10197.976442744268</v>
      </c>
      <c r="P1087">
        <f t="shared" si="1637"/>
        <v>10233.956926247485</v>
      </c>
      <c r="Q1087">
        <f t="shared" si="1637"/>
        <v>10197.976442744268</v>
      </c>
      <c r="R1087">
        <f t="shared" si="1637"/>
        <v>10070.684022782449</v>
      </c>
      <c r="S1087">
        <f t="shared" si="1637"/>
        <v>9959.509602701748</v>
      </c>
      <c r="T1087">
        <f t="shared" si="1637"/>
        <v>10197.976442744268</v>
      </c>
      <c r="U1087">
        <f t="shared" si="1637"/>
        <v>9969.184278214092</v>
      </c>
      <c r="V1087">
        <f t="shared" si="1637"/>
        <v>9969.184278214092</v>
      </c>
      <c r="W1087">
        <f t="shared" si="1637"/>
        <v>10197.976442744268</v>
      </c>
      <c r="X1087">
        <f t="shared" si="1637"/>
        <v>10113.156010695788</v>
      </c>
      <c r="Y1087">
        <f t="shared" si="1637"/>
        <v>10113.156010695788</v>
      </c>
      <c r="Z1087">
        <f t="shared" si="1637"/>
        <v>10358.71720530747</v>
      </c>
      <c r="AA1087">
        <f t="shared" si="1637"/>
        <v>10220.934187686438</v>
      </c>
      <c r="AB1087">
        <f t="shared" si="1637"/>
        <v>10252.435980290215</v>
      </c>
      <c r="AC1087">
        <f t="shared" si="1637"/>
        <v>10324.391190674962</v>
      </c>
      <c r="AD1087">
        <f t="shared" si="1637"/>
        <v>10491.640135794412</v>
      </c>
      <c r="AE1087">
        <f t="shared" si="1637"/>
        <v>10465.80270468868</v>
      </c>
      <c r="AF1087">
        <f t="shared" si="1637"/>
        <v>10380.171864602235</v>
      </c>
      <c r="AG1087">
        <f t="shared" si="1637"/>
        <v>10387.230492029676</v>
      </c>
      <c r="AH1087">
        <f t="shared" ref="AH1087:BH1087" si="1638">FI*SUM(AH1082:AH1085)</f>
        <v>10428.165557427508</v>
      </c>
      <c r="AI1087">
        <f t="shared" si="1638"/>
        <v>10453.794389794171</v>
      </c>
      <c r="AJ1087">
        <f t="shared" si="1638"/>
        <v>10419.201806855728</v>
      </c>
      <c r="AK1087">
        <f t="shared" si="1638"/>
        <v>10463.824577792406</v>
      </c>
      <c r="AL1087">
        <f t="shared" si="1638"/>
        <v>9966.8084782985679</v>
      </c>
      <c r="AM1087">
        <f t="shared" si="1638"/>
        <v>10364.354768232241</v>
      </c>
      <c r="AN1087">
        <f t="shared" si="1638"/>
        <v>10030.792953002299</v>
      </c>
      <c r="AO1087">
        <f t="shared" si="1638"/>
        <v>10318.212375945695</v>
      </c>
      <c r="AP1087">
        <f t="shared" si="1638"/>
        <v>9987.6319506994969</v>
      </c>
      <c r="AQ1087">
        <f t="shared" si="1638"/>
        <v>10316.643825280584</v>
      </c>
      <c r="AR1087">
        <f t="shared" si="1638"/>
        <v>10241.461451433866</v>
      </c>
      <c r="AS1087">
        <f t="shared" si="1638"/>
        <v>10275.295909590313</v>
      </c>
      <c r="AT1087">
        <f t="shared" si="1638"/>
        <v>10294.940026877262</v>
      </c>
      <c r="AU1087">
        <f t="shared" si="1638"/>
        <v>10482.505254153784</v>
      </c>
      <c r="AV1087">
        <f t="shared" si="1638"/>
        <v>10520.736084921793</v>
      </c>
      <c r="AW1087">
        <f t="shared" si="1638"/>
        <v>10392.318486666964</v>
      </c>
      <c r="AX1087">
        <f t="shared" si="1638"/>
        <v>9839.9506952520333</v>
      </c>
      <c r="AY1087">
        <f t="shared" si="1638"/>
        <v>10604.823883076357</v>
      </c>
      <c r="AZ1087">
        <f t="shared" si="1638"/>
        <v>10522.875869868196</v>
      </c>
      <c r="BA1087">
        <f t="shared" si="1638"/>
        <v>10574.650891586582</v>
      </c>
      <c r="BB1087">
        <f t="shared" si="1638"/>
        <v>10129.948451070757</v>
      </c>
      <c r="BC1087">
        <f t="shared" si="1638"/>
        <v>10592.642577773893</v>
      </c>
      <c r="BD1087">
        <f t="shared" si="1638"/>
        <v>10649.240461783742</v>
      </c>
      <c r="BE1087">
        <f t="shared" si="1638"/>
        <v>10529.5002744257</v>
      </c>
      <c r="BF1087">
        <f t="shared" si="1638"/>
        <v>10566.336255723634</v>
      </c>
      <c r="BG1087">
        <f t="shared" si="1638"/>
        <v>10622.3996924987</v>
      </c>
      <c r="BH1087">
        <f t="shared" si="1638"/>
        <v>10677.07998847933</v>
      </c>
    </row>
    <row r="1088" spans="1:60" x14ac:dyDescent="0.25">
      <c r="C1088">
        <f t="shared" ref="C1088:AH1088" si="1639">C1087-$B$1087</f>
        <v>1.9264957896411943</v>
      </c>
      <c r="D1088">
        <f t="shared" si="1639"/>
        <v>0.99829347926242917</v>
      </c>
      <c r="E1088">
        <f t="shared" si="1639"/>
        <v>1.7115512463515188</v>
      </c>
      <c r="F1088">
        <f t="shared" si="1639"/>
        <v>-1.7196995996782789</v>
      </c>
      <c r="G1088">
        <f t="shared" si="1639"/>
        <v>-2.6050457652891055</v>
      </c>
      <c r="H1088">
        <f t="shared" si="1639"/>
        <v>-3.0174480131809105</v>
      </c>
      <c r="I1088">
        <f t="shared" si="1639"/>
        <v>-2.0209271254152554</v>
      </c>
      <c r="J1088">
        <f t="shared" si="1639"/>
        <v>1.8092626840571029</v>
      </c>
      <c r="K1088">
        <f t="shared" si="1639"/>
        <v>1.7333412985644827</v>
      </c>
      <c r="L1088">
        <f t="shared" si="1639"/>
        <v>5.4867711315928318</v>
      </c>
      <c r="M1088">
        <f t="shared" si="1639"/>
        <v>2.5051713523571379</v>
      </c>
      <c r="N1088">
        <f t="shared" si="1639"/>
        <v>-35.959823723043883</v>
      </c>
      <c r="O1088">
        <f t="shared" si="1639"/>
        <v>-2.7918916021008044E-4</v>
      </c>
      <c r="P1088">
        <f t="shared" si="1639"/>
        <v>35.980204314057119</v>
      </c>
      <c r="Q1088">
        <f t="shared" si="1639"/>
        <v>-2.7918916021008044E-4</v>
      </c>
      <c r="R1088">
        <f t="shared" si="1639"/>
        <v>-127.29269915097939</v>
      </c>
      <c r="S1088">
        <f t="shared" si="1639"/>
        <v>-238.46711923168004</v>
      </c>
      <c r="T1088">
        <f t="shared" si="1639"/>
        <v>-2.7918916021008044E-4</v>
      </c>
      <c r="U1088">
        <f t="shared" si="1639"/>
        <v>-228.79244371933601</v>
      </c>
      <c r="V1088">
        <f t="shared" si="1639"/>
        <v>-228.79244371933601</v>
      </c>
      <c r="W1088">
        <f t="shared" si="1639"/>
        <v>-2.7918916021008044E-4</v>
      </c>
      <c r="X1088">
        <f t="shared" si="1639"/>
        <v>-84.820711237640353</v>
      </c>
      <c r="Y1088">
        <f t="shared" si="1639"/>
        <v>-84.820711237640353</v>
      </c>
      <c r="Z1088">
        <f t="shared" si="1639"/>
        <v>160.74048337404201</v>
      </c>
      <c r="AA1088">
        <f t="shared" si="1639"/>
        <v>22.957465753010183</v>
      </c>
      <c r="AB1088">
        <f t="shared" si="1639"/>
        <v>54.459258356786449</v>
      </c>
      <c r="AC1088">
        <f t="shared" si="1639"/>
        <v>126.41446874153371</v>
      </c>
      <c r="AD1088">
        <f t="shared" si="1639"/>
        <v>293.66341386098429</v>
      </c>
      <c r="AE1088">
        <f t="shared" si="1639"/>
        <v>267.82598275525197</v>
      </c>
      <c r="AF1088">
        <f t="shared" si="1639"/>
        <v>182.19514266880651</v>
      </c>
      <c r="AG1088">
        <f t="shared" si="1639"/>
        <v>189.25377009624754</v>
      </c>
      <c r="AH1088">
        <f t="shared" si="1639"/>
        <v>230.18883549408019</v>
      </c>
      <c r="AI1088">
        <f t="shared" ref="AI1088:BH1088" si="1640">AI1087-$B$1087</f>
        <v>255.81766786074331</v>
      </c>
      <c r="AJ1088">
        <f t="shared" si="1640"/>
        <v>221.22508492230008</v>
      </c>
      <c r="AK1088">
        <f t="shared" si="1640"/>
        <v>265.84785585897771</v>
      </c>
      <c r="AL1088">
        <f t="shared" si="1640"/>
        <v>-231.16824363486012</v>
      </c>
      <c r="AM1088">
        <f t="shared" si="1640"/>
        <v>166.37804629881248</v>
      </c>
      <c r="AN1088">
        <f t="shared" si="1640"/>
        <v>-167.18376893112872</v>
      </c>
      <c r="AO1088">
        <f t="shared" si="1640"/>
        <v>120.23565401226733</v>
      </c>
      <c r="AP1088">
        <f t="shared" si="1640"/>
        <v>-210.34477123393117</v>
      </c>
      <c r="AQ1088">
        <f t="shared" si="1640"/>
        <v>118.66710334715572</v>
      </c>
      <c r="AR1088">
        <f t="shared" si="1640"/>
        <v>43.484729500438334</v>
      </c>
      <c r="AS1088">
        <f t="shared" si="1640"/>
        <v>77.319187656885333</v>
      </c>
      <c r="AT1088">
        <f t="shared" si="1640"/>
        <v>96.963304943834373</v>
      </c>
      <c r="AU1088">
        <f t="shared" si="1640"/>
        <v>284.52853222035628</v>
      </c>
      <c r="AV1088">
        <f t="shared" si="1640"/>
        <v>322.75936298836496</v>
      </c>
      <c r="AW1088">
        <f t="shared" si="1640"/>
        <v>194.34176473353546</v>
      </c>
      <c r="AX1088">
        <f t="shared" si="1640"/>
        <v>-358.0260266813948</v>
      </c>
      <c r="AY1088">
        <f t="shared" si="1640"/>
        <v>406.8471611429286</v>
      </c>
      <c r="AZ1088">
        <f t="shared" si="1640"/>
        <v>324.89914793476783</v>
      </c>
      <c r="BA1088">
        <f t="shared" si="1640"/>
        <v>376.67416965315351</v>
      </c>
      <c r="BB1088">
        <f t="shared" si="1640"/>
        <v>-68.028270862670979</v>
      </c>
      <c r="BC1088">
        <f t="shared" si="1640"/>
        <v>394.66585584046516</v>
      </c>
      <c r="BD1088">
        <f t="shared" si="1640"/>
        <v>451.26373985031387</v>
      </c>
      <c r="BE1088">
        <f t="shared" si="1640"/>
        <v>331.52355249227185</v>
      </c>
      <c r="BF1088">
        <f t="shared" si="1640"/>
        <v>368.35953379020611</v>
      </c>
      <c r="BG1088">
        <f t="shared" si="1640"/>
        <v>424.42297056527241</v>
      </c>
      <c r="BH1088">
        <f t="shared" si="1640"/>
        <v>479.10326654590244</v>
      </c>
    </row>
    <row r="1089" spans="1:60" x14ac:dyDescent="0.25">
      <c r="C1089">
        <f>C1088/$D$1088</f>
        <v>1.9297890146137691</v>
      </c>
      <c r="D1089">
        <f>D1088/$D$1088</f>
        <v>1</v>
      </c>
      <c r="E1089">
        <f>E1088/$D$1088</f>
        <v>1.7144770369691957</v>
      </c>
      <c r="F1089">
        <f>-F1088/$D$1088</f>
        <v>1.7226393194001903</v>
      </c>
      <c r="G1089">
        <f>-G1088/$D$1088</f>
        <v>2.6094989293266702</v>
      </c>
      <c r="H1089">
        <f>-H1088/$D$1088</f>
        <v>3.0226061532629629</v>
      </c>
      <c r="I1089">
        <f>-I1088/$D$1088</f>
        <v>2.024381774894874</v>
      </c>
      <c r="J1089">
        <f t="shared" ref="J1089:Y1089" si="1641">J1088/$D$1088</f>
        <v>1.8123555063124759</v>
      </c>
      <c r="K1089">
        <f t="shared" si="1641"/>
        <v>1.7363043379238841</v>
      </c>
      <c r="L1089">
        <f t="shared" si="1641"/>
        <v>5.4961504262720737</v>
      </c>
      <c r="M1089">
        <f t="shared" si="1641"/>
        <v>2.5094537872851155</v>
      </c>
      <c r="N1089">
        <f t="shared" si="1641"/>
        <v>-36.021294809630668</v>
      </c>
      <c r="O1089">
        <f t="shared" si="1641"/>
        <v>-2.796664167498662E-4</v>
      </c>
      <c r="P1089">
        <f t="shared" si="1641"/>
        <v>36.041710239999198</v>
      </c>
      <c r="Q1089">
        <f t="shared" si="1641"/>
        <v>-2.796664167498662E-4</v>
      </c>
      <c r="R1089">
        <f t="shared" si="1641"/>
        <v>-127.51029811897325</v>
      </c>
      <c r="S1089">
        <f t="shared" si="1641"/>
        <v>-238.87476397007731</v>
      </c>
      <c r="T1089">
        <f t="shared" si="1641"/>
        <v>-2.796664167498662E-4</v>
      </c>
      <c r="U1089">
        <f t="shared" si="1641"/>
        <v>-229.1835502004632</v>
      </c>
      <c r="V1089">
        <f t="shared" si="1641"/>
        <v>-229.1835502004632</v>
      </c>
      <c r="W1089">
        <f t="shared" si="1641"/>
        <v>-2.796664167498662E-4</v>
      </c>
      <c r="X1089">
        <f t="shared" si="1641"/>
        <v>-84.965706978581665</v>
      </c>
      <c r="Y1089">
        <f t="shared" si="1641"/>
        <v>-84.965706978581665</v>
      </c>
      <c r="Z1089">
        <f t="shared" ref="Z1089:BH1089" si="1642">ABS(Z1088/$D$1088)</f>
        <v>161.01525925302263</v>
      </c>
      <c r="AA1089">
        <f t="shared" si="1642"/>
        <v>22.99671011571856</v>
      </c>
      <c r="AB1089">
        <f t="shared" si="1642"/>
        <v>54.552353078598365</v>
      </c>
      <c r="AC1089">
        <f t="shared" si="1642"/>
        <v>126.63056642915541</v>
      </c>
      <c r="AD1089">
        <f t="shared" si="1642"/>
        <v>294.16541323895268</v>
      </c>
      <c r="AE1089">
        <f t="shared" si="1642"/>
        <v>268.28381464850423</v>
      </c>
      <c r="AF1089">
        <f t="shared" si="1642"/>
        <v>182.50659395613607</v>
      </c>
      <c r="AG1089">
        <f t="shared" si="1642"/>
        <v>189.57728766902716</v>
      </c>
      <c r="AH1089">
        <f t="shared" si="1642"/>
        <v>230.58232902027066</v>
      </c>
      <c r="AI1089">
        <f t="shared" si="1642"/>
        <v>256.25497228505338</v>
      </c>
      <c r="AJ1089">
        <f t="shared" si="1642"/>
        <v>221.60325547327844</v>
      </c>
      <c r="AK1089">
        <f t="shared" si="1642"/>
        <v>266.30230626708544</v>
      </c>
      <c r="AL1089">
        <f t="shared" si="1642"/>
        <v>231.56341139847427</v>
      </c>
      <c r="AM1089">
        <f t="shared" si="1642"/>
        <v>166.66245924168297</v>
      </c>
      <c r="AN1089">
        <f t="shared" si="1642"/>
        <v>167.46955920682703</v>
      </c>
      <c r="AO1089">
        <f t="shared" si="1642"/>
        <v>120.4411893996355</v>
      </c>
      <c r="AP1089">
        <f t="shared" si="1642"/>
        <v>210.70434256401288</v>
      </c>
      <c r="AQ1089">
        <f t="shared" si="1642"/>
        <v>118.86995739452364</v>
      </c>
      <c r="AR1089">
        <f t="shared" si="1642"/>
        <v>43.559063946371992</v>
      </c>
      <c r="AS1089">
        <f t="shared" si="1642"/>
        <v>77.451360008893573</v>
      </c>
      <c r="AT1089">
        <f t="shared" si="1642"/>
        <v>97.129057695011625</v>
      </c>
      <c r="AU1089">
        <f t="shared" si="1642"/>
        <v>285.01491608517262</v>
      </c>
      <c r="AV1089">
        <f t="shared" si="1642"/>
        <v>323.31110008534745</v>
      </c>
      <c r="AW1089">
        <f t="shared" si="1642"/>
        <v>194.67397991732983</v>
      </c>
      <c r="AX1089">
        <f t="shared" si="1642"/>
        <v>358.638049950918</v>
      </c>
      <c r="AY1089">
        <f t="shared" si="1642"/>
        <v>407.54264111142965</v>
      </c>
      <c r="AZ1089">
        <f t="shared" si="1642"/>
        <v>325.45454286129728</v>
      </c>
      <c r="BA1089">
        <f t="shared" si="1642"/>
        <v>377.31807076557516</v>
      </c>
      <c r="BB1089">
        <f t="shared" si="1642"/>
        <v>68.144560969117435</v>
      </c>
      <c r="BC1089">
        <f t="shared" si="1642"/>
        <v>395.34051262365932</v>
      </c>
      <c r="BD1089">
        <f t="shared" si="1642"/>
        <v>452.03514720312688</v>
      </c>
      <c r="BE1089">
        <f t="shared" si="1642"/>
        <v>332.09027142720788</v>
      </c>
      <c r="BF1089">
        <f t="shared" si="1642"/>
        <v>368.98922154871912</v>
      </c>
      <c r="BG1089">
        <f t="shared" si="1642"/>
        <v>425.14849528903017</v>
      </c>
      <c r="BH1089">
        <f t="shared" si="1642"/>
        <v>479.92226384157004</v>
      </c>
    </row>
    <row r="1091" spans="1:60" x14ac:dyDescent="0.25">
      <c r="A1091" t="s">
        <v>1015</v>
      </c>
      <c r="G1091">
        <f>Kings</f>
        <v>1.1000000000000001</v>
      </c>
      <c r="H1091">
        <f>C1089</f>
        <v>1.9297890146137691</v>
      </c>
      <c r="K1091">
        <f>D1089</f>
        <v>1</v>
      </c>
      <c r="L1091">
        <f>E1089</f>
        <v>1.7144770369691957</v>
      </c>
      <c r="M1091">
        <f>F1089</f>
        <v>1.7226393194001903</v>
      </c>
      <c r="N1091">
        <f>I1089</f>
        <v>2.024381774894874</v>
      </c>
      <c r="O1091">
        <f>J1089</f>
        <v>1.8123555063124759</v>
      </c>
      <c r="P1091">
        <f>K1089*(1-AgiAsArPen)+AgiAsArPen*C1089</f>
        <v>1.9297890146137691</v>
      </c>
    </row>
    <row r="1092" spans="1:60" x14ac:dyDescent="0.25">
      <c r="A1092" t="s">
        <v>1016</v>
      </c>
      <c r="B1092">
        <f>L1089</f>
        <v>5.4961504262720737</v>
      </c>
      <c r="H1092">
        <f>N1089</f>
        <v>-36.021294809630668</v>
      </c>
      <c r="I1092">
        <f>O1089</f>
        <v>-2.796664167498662E-4</v>
      </c>
      <c r="J1092">
        <f>P1088</f>
        <v>35.980204314057119</v>
      </c>
      <c r="L1092">
        <f>T1089</f>
        <v>-2.796664167498662E-4</v>
      </c>
      <c r="M1092">
        <f>U1089</f>
        <v>-229.1835502004632</v>
      </c>
      <c r="N1092">
        <f>V1089</f>
        <v>-229.1835502004632</v>
      </c>
    </row>
    <row r="1093" spans="1:60" x14ac:dyDescent="0.25">
      <c r="A1093" t="s">
        <v>1017</v>
      </c>
      <c r="B1093">
        <f>M1089</f>
        <v>2.5094537872851155</v>
      </c>
      <c r="D1093">
        <f>Q1089</f>
        <v>-2.796664167498662E-4</v>
      </c>
      <c r="E1093">
        <f>R1089</f>
        <v>-127.51029811897325</v>
      </c>
      <c r="F1093">
        <f>S1089</f>
        <v>-238.87476397007731</v>
      </c>
      <c r="L1093">
        <f>W1089</f>
        <v>-2.796664167498662E-4</v>
      </c>
      <c r="M1093">
        <f>X1089</f>
        <v>-84.965706978581665</v>
      </c>
      <c r="N1093">
        <f>Y1089</f>
        <v>-84.965706978581665</v>
      </c>
    </row>
    <row r="1095" spans="1:60" x14ac:dyDescent="0.25">
      <c r="C1095" s="44"/>
    </row>
  </sheetData>
  <conditionalFormatting sqref="B108:BH108 A121 A348 A403:A408 A606 A658:A663 A719 A803 A841 A885 A926:A929 A1051 B1058:BH1065 A1066:BH1066 B1067:BH1067 A1075 B1076:BH1076 C1095">
    <cfRule type="expression" dxfId="1" priority="3" stopIfTrue="1">
      <formula>HasMeta=0</formula>
    </cfRule>
  </conditionalFormatting>
  <conditionalFormatting sqref="B108:BH108 A121 A348 A403:A408 A606 A658:A663 A719 A803 A841 A885 A926:A929 A1051 B1058:BH1065 A1066:BH1066 B1067:BH1067 A1075 B1076:BH1076 C1095">
    <cfRule type="expression" dxfId="0" priority="2" stopIfTrue="1">
      <formula>HasMeta=1</formula>
    </cfRule>
  </conditionalFormatting>
  <dataValidations count="1">
    <dataValidation allowBlank="1" showErrorMessage="1" sqref="B108:BH108 A121 A348 A403:A408 A606 A658:A663 A719 A803 A841 A885 A926:A929 A1051 B1058:BH1067 A1066 A1075 B1076:BH1076 C1095"/>
  </dataValidations>
  <pageMargins left="0.78740157480314954" right="0.78740157480314954" top="1.1814960629921261" bottom="1.1814960629921261" header="0.78740157480314954" footer="0.78740157480314954"/>
  <pageSetup paperSize="0" fitToWidth="0" fitToHeight="0" pageOrder="overThenDown" orientation="portrait" horizontalDpi="0" verticalDpi="0" copies="0"/>
  <headerFooter alignWithMargins="0">
    <oddHeader>&amp;C&amp;10&amp;A</oddHeader>
    <oddFooter>&amp;C&amp;10Page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216</vt:i4>
      </vt:variant>
    </vt:vector>
  </HeadingPairs>
  <TitlesOfParts>
    <vt:vector size="223" baseType="lpstr">
      <vt:lpstr>Equipment</vt:lpstr>
      <vt:lpstr>Cycles</vt:lpstr>
      <vt:lpstr>Races</vt:lpstr>
      <vt:lpstr>Gear</vt:lpstr>
      <vt:lpstr>Gems</vt:lpstr>
      <vt:lpstr>Settings</vt:lpstr>
      <vt:lpstr>Calcs</vt:lpstr>
      <vt:lpstr>AdrenalineRush</vt:lpstr>
      <vt:lpstr>Aggression</vt:lpstr>
      <vt:lpstr>AgiAsArPen</vt:lpstr>
      <vt:lpstr>AgiFood</vt:lpstr>
      <vt:lpstr>APFood</vt:lpstr>
      <vt:lpstr>ArPenFood</vt:lpstr>
      <vt:lpstr>BeltBuckleGem</vt:lpstr>
      <vt:lpstr>BeltEQ</vt:lpstr>
      <vt:lpstr>BeltGem1</vt:lpstr>
      <vt:lpstr>BeltGem2</vt:lpstr>
      <vt:lpstr>Belts</vt:lpstr>
      <vt:lpstr>BeltScores</vt:lpstr>
      <vt:lpstr>BestBlueGem</vt:lpstr>
      <vt:lpstr>BestBlueGemValue</vt:lpstr>
      <vt:lpstr>BestGem</vt:lpstr>
      <vt:lpstr>BestGemValue</vt:lpstr>
      <vt:lpstr>BestRedGem</vt:lpstr>
      <vt:lpstr>BestRedGemValue</vt:lpstr>
      <vt:lpstr>BestYellowGem</vt:lpstr>
      <vt:lpstr>BestYellowGemValue</vt:lpstr>
      <vt:lpstr>BladeFlurry</vt:lpstr>
      <vt:lpstr>BladeTwisting</vt:lpstr>
      <vt:lpstr>BloodFrenzy</vt:lpstr>
      <vt:lpstr>BloodSpatter</vt:lpstr>
      <vt:lpstr>BoMight</vt:lpstr>
      <vt:lpstr>BootEnchantEQ</vt:lpstr>
      <vt:lpstr>BootEnchants</vt:lpstr>
      <vt:lpstr>BootEnchantScores</vt:lpstr>
      <vt:lpstr>BootEQ</vt:lpstr>
      <vt:lpstr>BootGem1</vt:lpstr>
      <vt:lpstr>BootGem2</vt:lpstr>
      <vt:lpstr>Boots</vt:lpstr>
      <vt:lpstr>BootScores</vt:lpstr>
      <vt:lpstr>ChestEnchantEQ</vt:lpstr>
      <vt:lpstr>ChestEnchants</vt:lpstr>
      <vt:lpstr>ChestEnchantScores</vt:lpstr>
      <vt:lpstr>ChestEQ</vt:lpstr>
      <vt:lpstr>ChestGem1</vt:lpstr>
      <vt:lpstr>ChestGem2</vt:lpstr>
      <vt:lpstr>ChestGem3</vt:lpstr>
      <vt:lpstr>Chests</vt:lpstr>
      <vt:lpstr>ChestScores</vt:lpstr>
      <vt:lpstr>CloakEnchantEQ</vt:lpstr>
      <vt:lpstr>CloakEnchants</vt:lpstr>
      <vt:lpstr>CloakEnchantScores</vt:lpstr>
      <vt:lpstr>CloakEQ</vt:lpstr>
      <vt:lpstr>CloakGem1</vt:lpstr>
      <vt:lpstr>CloakGem2</vt:lpstr>
      <vt:lpstr>Cloaks</vt:lpstr>
      <vt:lpstr>CloakScores</vt:lpstr>
      <vt:lpstr>CombatPotency</vt:lpstr>
      <vt:lpstr>CQC</vt:lpstr>
      <vt:lpstr>CritCapped</vt:lpstr>
      <vt:lpstr>DisallowHighRupture</vt:lpstr>
      <vt:lpstr>DPS</vt:lpstr>
      <vt:lpstr>Duration</vt:lpstr>
      <vt:lpstr>DWSpec</vt:lpstr>
      <vt:lpstr>EbonPlaguebringer</vt:lpstr>
      <vt:lpstr>ExpFood</vt:lpstr>
      <vt:lpstr>FaerieFire</vt:lpstr>
      <vt:lpstr>FI</vt:lpstr>
      <vt:lpstr>Flask</vt:lpstr>
      <vt:lpstr>ForceWP</vt:lpstr>
      <vt:lpstr>GemList</vt:lpstr>
      <vt:lpstr>GemStats</vt:lpstr>
      <vt:lpstr>GemValueTable</vt:lpstr>
      <vt:lpstr>GloveEnchantEQ</vt:lpstr>
      <vt:lpstr>GloveEnchants</vt:lpstr>
      <vt:lpstr>GloveEnchantScores</vt:lpstr>
      <vt:lpstr>GloveEQ</vt:lpstr>
      <vt:lpstr>GloveGem1</vt:lpstr>
      <vt:lpstr>GloveGem2</vt:lpstr>
      <vt:lpstr>GloveGem3</vt:lpstr>
      <vt:lpstr>Gloves</vt:lpstr>
      <vt:lpstr>GloveScores</vt:lpstr>
      <vt:lpstr>GlyphOfAR</vt:lpstr>
      <vt:lpstr>GlyphOfBF</vt:lpstr>
      <vt:lpstr>GlyphOfEvis</vt:lpstr>
      <vt:lpstr>GlyphOfKSp</vt:lpstr>
      <vt:lpstr>GlyphOfRupture</vt:lpstr>
      <vt:lpstr>GlyphOfSnD</vt:lpstr>
      <vt:lpstr>GlyphOfSS</vt:lpstr>
      <vt:lpstr>HasMeta</vt:lpstr>
      <vt:lpstr>HasteFood</vt:lpstr>
      <vt:lpstr>HelmEnchantEQ</vt:lpstr>
      <vt:lpstr>HelmEnchants</vt:lpstr>
      <vt:lpstr>HelmEnchantScores</vt:lpstr>
      <vt:lpstr>HelmEQ</vt:lpstr>
      <vt:lpstr>HelmGem1</vt:lpstr>
      <vt:lpstr>HelmGem2</vt:lpstr>
      <vt:lpstr>HelmGem3</vt:lpstr>
      <vt:lpstr>Helms</vt:lpstr>
      <vt:lpstr>HelmScores</vt:lpstr>
      <vt:lpstr>HeroicPresence</vt:lpstr>
      <vt:lpstr>Heroism</vt:lpstr>
      <vt:lpstr>HitFood</vt:lpstr>
      <vt:lpstr>HotC</vt:lpstr>
      <vt:lpstr>Hysteria</vt:lpstr>
      <vt:lpstr>ImpEvis</vt:lpstr>
      <vt:lpstr>ImpFF</vt:lpstr>
      <vt:lpstr>ImpMoonkin</vt:lpstr>
      <vt:lpstr>ImprovedPoisons</vt:lpstr>
      <vt:lpstr>ImpSnD</vt:lpstr>
      <vt:lpstr>ImpSS</vt:lpstr>
      <vt:lpstr>ItemNames</vt:lpstr>
      <vt:lpstr>ItemRanks</vt:lpstr>
      <vt:lpstr>ItemRankScores</vt:lpstr>
      <vt:lpstr>ItemStats</vt:lpstr>
      <vt:lpstr>KillingSpree</vt:lpstr>
      <vt:lpstr>Kings</vt:lpstr>
      <vt:lpstr>LegEnchantEQ</vt:lpstr>
      <vt:lpstr>LegEnchants</vt:lpstr>
      <vt:lpstr>LegEnchantScores</vt:lpstr>
      <vt:lpstr>LegEQ</vt:lpstr>
      <vt:lpstr>LegGem1</vt:lpstr>
      <vt:lpstr>LegGem2</vt:lpstr>
      <vt:lpstr>LegGem3</vt:lpstr>
      <vt:lpstr>Legs</vt:lpstr>
      <vt:lpstr>LegScores</vt:lpstr>
      <vt:lpstr>Lethality</vt:lpstr>
      <vt:lpstr>LightningReflexes</vt:lpstr>
      <vt:lpstr>LotP</vt:lpstr>
      <vt:lpstr>MaceSpec</vt:lpstr>
      <vt:lpstr>Malice</vt:lpstr>
      <vt:lpstr>Mangle</vt:lpstr>
      <vt:lpstr>Mark</vt:lpstr>
      <vt:lpstr>MHEnchantEQ</vt:lpstr>
      <vt:lpstr>MHEnchants</vt:lpstr>
      <vt:lpstr>MHEnchantScores</vt:lpstr>
      <vt:lpstr>MHEQ</vt:lpstr>
      <vt:lpstr>MHExp</vt:lpstr>
      <vt:lpstr>MHGem1</vt:lpstr>
      <vt:lpstr>MHGem2</vt:lpstr>
      <vt:lpstr>MHGem3</vt:lpstr>
      <vt:lpstr>MHScores</vt:lpstr>
      <vt:lpstr>MHStatVector</vt:lpstr>
      <vt:lpstr>MHWeapons</vt:lpstr>
      <vt:lpstr>Moonkin</vt:lpstr>
      <vt:lpstr>NeckEQ</vt:lpstr>
      <vt:lpstr>NeckGem1</vt:lpstr>
      <vt:lpstr>NeckGem2</vt:lpstr>
      <vt:lpstr>Necks</vt:lpstr>
      <vt:lpstr>NeckScores</vt:lpstr>
      <vt:lpstr>OHEnchantEQ</vt:lpstr>
      <vt:lpstr>OHEnchants</vt:lpstr>
      <vt:lpstr>OHEnchantScores</vt:lpstr>
      <vt:lpstr>OHEQ</vt:lpstr>
      <vt:lpstr>OHExp</vt:lpstr>
      <vt:lpstr>OHGem1</vt:lpstr>
      <vt:lpstr>OHGem2</vt:lpstr>
      <vt:lpstr>OHGem3</vt:lpstr>
      <vt:lpstr>OHScores</vt:lpstr>
      <vt:lpstr>OHStatVector</vt:lpstr>
      <vt:lpstr>OHWeapons</vt:lpstr>
      <vt:lpstr>Precision</vt:lpstr>
      <vt:lpstr>PreyOnTheWeak</vt:lpstr>
      <vt:lpstr>RaceList</vt:lpstr>
      <vt:lpstr>RaceSelection</vt:lpstr>
      <vt:lpstr>RacialAgi</vt:lpstr>
      <vt:lpstr>RacialStr</vt:lpstr>
      <vt:lpstr>Ranged</vt:lpstr>
      <vt:lpstr>RangedEQ</vt:lpstr>
      <vt:lpstr>RangedGem1</vt:lpstr>
      <vt:lpstr>RangedGem2</vt:lpstr>
      <vt:lpstr>RangedScores</vt:lpstr>
      <vt:lpstr>RecommendExpertise</vt:lpstr>
      <vt:lpstr>RelentlessStrikes</vt:lpstr>
      <vt:lpstr>Ring1EnchantEQ</vt:lpstr>
      <vt:lpstr>Ring1EQ</vt:lpstr>
      <vt:lpstr>Ring1Gem1</vt:lpstr>
      <vt:lpstr>Ring2EnchantEQ</vt:lpstr>
      <vt:lpstr>Ring2EQ</vt:lpstr>
      <vt:lpstr>Ring2Gem1</vt:lpstr>
      <vt:lpstr>RingEnchants</vt:lpstr>
      <vt:lpstr>RingEnchantScores</vt:lpstr>
      <vt:lpstr>Rings</vt:lpstr>
      <vt:lpstr>RingScores</vt:lpstr>
      <vt:lpstr>Ruthlessness</vt:lpstr>
      <vt:lpstr>SavageCombat</vt:lpstr>
      <vt:lpstr>Scorch</vt:lpstr>
      <vt:lpstr>SerratedBlades</vt:lpstr>
      <vt:lpstr>ShoulderEnchantEQ</vt:lpstr>
      <vt:lpstr>ShoulderEnchants</vt:lpstr>
      <vt:lpstr>ShoulderEnchantScores</vt:lpstr>
      <vt:lpstr>ShoulderEQ</vt:lpstr>
      <vt:lpstr>ShoulderGem1</vt:lpstr>
      <vt:lpstr>ShoulderGem2</vt:lpstr>
      <vt:lpstr>Shoulders</vt:lpstr>
      <vt:lpstr>ShoulderScores</vt:lpstr>
      <vt:lpstr>Skinning</vt:lpstr>
      <vt:lpstr>SnDParam</vt:lpstr>
      <vt:lpstr>SoE</vt:lpstr>
      <vt:lpstr>SpeedPot</vt:lpstr>
      <vt:lpstr>StatVector</vt:lpstr>
      <vt:lpstr>Sunders</vt:lpstr>
      <vt:lpstr>SurpriseAttacks</vt:lpstr>
      <vt:lpstr>SwordSpec</vt:lpstr>
      <vt:lpstr>TricksOnCool</vt:lpstr>
      <vt:lpstr>Trinket1EQ</vt:lpstr>
      <vt:lpstr>Trinket2EQ</vt:lpstr>
      <vt:lpstr>Trinkets</vt:lpstr>
      <vt:lpstr>TrinketScores</vt:lpstr>
      <vt:lpstr>UnleashedRage</vt:lpstr>
      <vt:lpstr>VilePoisons</vt:lpstr>
      <vt:lpstr>Vitality</vt:lpstr>
      <vt:lpstr>WeaponExpertise</vt:lpstr>
      <vt:lpstr>Windfury</vt:lpstr>
      <vt:lpstr>WristEnchantEQ</vt:lpstr>
      <vt:lpstr>WristEnchants</vt:lpstr>
      <vt:lpstr>WristEnchantScores</vt:lpstr>
      <vt:lpstr>WristEQ</vt:lpstr>
      <vt:lpstr>WristGem1</vt:lpstr>
      <vt:lpstr>WristGem2</vt:lpstr>
      <vt:lpstr>Wrists</vt:lpstr>
      <vt:lpstr>WristScores</vt:lpstr>
      <vt:lpstr>ZoneFilters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Molander</cp:lastModifiedBy>
  <cp:revision>15</cp:revision>
  <dcterms:created xsi:type="dcterms:W3CDTF">2018-12-17T21:57:34Z</dcterms:created>
  <dcterms:modified xsi:type="dcterms:W3CDTF">2019-02-02T07:33:33Z</dcterms:modified>
</cp:coreProperties>
</file>