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massanalyticscom.sharepoint.com/sites/Training-TrainingAcademy/Shared Documents/Training Academy/Beginner/Beginners Project Data Files/Excel Project Data Files/Excel split into exercise and solution sets/"/>
    </mc:Choice>
  </mc:AlternateContent>
  <xr:revisionPtr revIDLastSave="9" documentId="13_ncr:1_{03078495-8B69-4DA0-9D2E-B55471F20B00}" xr6:coauthVersionLast="47" xr6:coauthVersionMax="47" xr10:uidLastSave="{8F081A58-1B65-40A6-AAC4-BDC77A6D2042}"/>
  <bookViews>
    <workbookView xWindow="-108" yWindow="-108" windowWidth="23256" windowHeight="12576" activeTab="2" xr2:uid="{8D80F21B-996F-444A-B459-9BE0CA6F5C12}"/>
  </bookViews>
  <sheets>
    <sheet name="Current Scenario" sheetId="3" r:id="rId1"/>
    <sheet name="Prediction Scenario_" sheetId="1" r:id="rId2"/>
    <sheet name="Scenario Comparison"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3" i="1" l="1"/>
  <c r="A23" i="1"/>
  <c r="C10" i="2"/>
  <c r="C8" i="2"/>
  <c r="C5" i="2"/>
  <c r="C13" i="2"/>
  <c r="C12" i="2"/>
  <c r="C11" i="2"/>
  <c r="C9" i="2"/>
  <c r="C6" i="2"/>
  <c r="C4" i="2"/>
  <c r="I3" i="2"/>
  <c r="C3" i="2"/>
  <c r="Y57" i="1"/>
  <c r="X57" i="1"/>
  <c r="W57" i="1"/>
  <c r="V57" i="1"/>
  <c r="U57" i="1"/>
  <c r="T57" i="1"/>
  <c r="S57" i="1"/>
  <c r="R57" i="1"/>
  <c r="Q57" i="1"/>
  <c r="P57" i="1"/>
  <c r="Y56" i="1"/>
  <c r="X56" i="1"/>
  <c r="W56" i="1"/>
  <c r="V56" i="1"/>
  <c r="U56" i="1"/>
  <c r="T56" i="1"/>
  <c r="S56" i="1"/>
  <c r="R56" i="1"/>
  <c r="Q56" i="1"/>
  <c r="P56" i="1"/>
  <c r="Y55" i="1"/>
  <c r="X55" i="1"/>
  <c r="W55" i="1"/>
  <c r="V55" i="1"/>
  <c r="U55" i="1"/>
  <c r="T55" i="1"/>
  <c r="S55" i="1"/>
  <c r="R55" i="1"/>
  <c r="Q55" i="1"/>
  <c r="P55" i="1"/>
  <c r="Y54" i="1"/>
  <c r="X54" i="1"/>
  <c r="W54" i="1"/>
  <c r="V54" i="1"/>
  <c r="U54" i="1"/>
  <c r="T54" i="1"/>
  <c r="S54" i="1"/>
  <c r="R54" i="1"/>
  <c r="Q54" i="1"/>
  <c r="P54" i="1"/>
  <c r="Y53" i="1"/>
  <c r="X53" i="1"/>
  <c r="W53" i="1"/>
  <c r="V53" i="1"/>
  <c r="U53" i="1"/>
  <c r="T53" i="1"/>
  <c r="S53" i="1"/>
  <c r="R53" i="1"/>
  <c r="Q53" i="1"/>
  <c r="P53" i="1"/>
  <c r="Y52" i="1"/>
  <c r="X52" i="1"/>
  <c r="W52" i="1"/>
  <c r="V52" i="1"/>
  <c r="U52" i="1"/>
  <c r="T52" i="1"/>
  <c r="S52" i="1"/>
  <c r="R52" i="1"/>
  <c r="Q52" i="1"/>
  <c r="P52" i="1"/>
  <c r="Y51" i="1"/>
  <c r="X51" i="1"/>
  <c r="W51" i="1"/>
  <c r="V51" i="1"/>
  <c r="U51" i="1"/>
  <c r="T51" i="1"/>
  <c r="S51" i="1"/>
  <c r="R51" i="1"/>
  <c r="Q51" i="1"/>
  <c r="P51" i="1"/>
  <c r="Y50" i="1"/>
  <c r="X50" i="1"/>
  <c r="W50" i="1"/>
  <c r="V50" i="1"/>
  <c r="U50" i="1"/>
  <c r="T50" i="1"/>
  <c r="S50" i="1"/>
  <c r="R50" i="1"/>
  <c r="Q50" i="1"/>
  <c r="P50" i="1"/>
  <c r="Y49" i="1"/>
  <c r="X49" i="1"/>
  <c r="W49" i="1"/>
  <c r="V49" i="1"/>
  <c r="U49" i="1"/>
  <c r="T49" i="1"/>
  <c r="S49" i="1"/>
  <c r="R49" i="1"/>
  <c r="Q49" i="1"/>
  <c r="P49" i="1"/>
  <c r="Y48" i="1"/>
  <c r="X48" i="1"/>
  <c r="W48" i="1"/>
  <c r="V48" i="1"/>
  <c r="U48" i="1"/>
  <c r="T48" i="1"/>
  <c r="S48" i="1"/>
  <c r="R48" i="1"/>
  <c r="Q48" i="1"/>
  <c r="P48" i="1"/>
  <c r="Y47" i="1"/>
  <c r="X47" i="1"/>
  <c r="W47" i="1"/>
  <c r="V47" i="1"/>
  <c r="U47" i="1"/>
  <c r="T47" i="1"/>
  <c r="S47" i="1"/>
  <c r="R47" i="1"/>
  <c r="Q47" i="1"/>
  <c r="P47" i="1"/>
  <c r="Y46" i="1"/>
  <c r="X46" i="1"/>
  <c r="W46" i="1"/>
  <c r="V46" i="1"/>
  <c r="U46" i="1"/>
  <c r="T46" i="1"/>
  <c r="S46" i="1"/>
  <c r="R46" i="1"/>
  <c r="Q46" i="1"/>
  <c r="P46" i="1"/>
  <c r="Y45" i="1"/>
  <c r="X45" i="1"/>
  <c r="W45" i="1"/>
  <c r="V45" i="1"/>
  <c r="U45" i="1"/>
  <c r="T45" i="1"/>
  <c r="S45" i="1"/>
  <c r="R45" i="1"/>
  <c r="Q45" i="1"/>
  <c r="P45" i="1"/>
  <c r="Y44" i="1"/>
  <c r="X44" i="1"/>
  <c r="W44" i="1"/>
  <c r="V44" i="1"/>
  <c r="U44" i="1"/>
  <c r="T44" i="1"/>
  <c r="S44" i="1"/>
  <c r="R44" i="1"/>
  <c r="Q44" i="1"/>
  <c r="P44" i="1"/>
  <c r="Y43" i="1"/>
  <c r="X43" i="1"/>
  <c r="W43" i="1"/>
  <c r="V43" i="1"/>
  <c r="U43" i="1"/>
  <c r="T43" i="1"/>
  <c r="S43" i="1"/>
  <c r="R43" i="1"/>
  <c r="Q43" i="1"/>
  <c r="P43" i="1"/>
  <c r="Y42" i="1"/>
  <c r="X42" i="1"/>
  <c r="W42" i="1"/>
  <c r="V42" i="1"/>
  <c r="U42" i="1"/>
  <c r="T42" i="1"/>
  <c r="S42" i="1"/>
  <c r="R42" i="1"/>
  <c r="Q42" i="1"/>
  <c r="P42" i="1"/>
  <c r="Y41" i="1"/>
  <c r="X41" i="1"/>
  <c r="W41" i="1"/>
  <c r="V41" i="1"/>
  <c r="U41" i="1"/>
  <c r="T41" i="1"/>
  <c r="S41" i="1"/>
  <c r="R41" i="1"/>
  <c r="Q41" i="1"/>
  <c r="P41" i="1"/>
  <c r="Y40" i="1"/>
  <c r="X40" i="1"/>
  <c r="W40" i="1"/>
  <c r="V40" i="1"/>
  <c r="U40" i="1"/>
  <c r="T40" i="1"/>
  <c r="S40" i="1"/>
  <c r="R40" i="1"/>
  <c r="Q40" i="1"/>
  <c r="P40" i="1"/>
  <c r="Y39" i="1"/>
  <c r="X39" i="1"/>
  <c r="W39" i="1"/>
  <c r="V39" i="1"/>
  <c r="U39" i="1"/>
  <c r="T39" i="1"/>
  <c r="S39" i="1"/>
  <c r="R39" i="1"/>
  <c r="Q39" i="1"/>
  <c r="P39" i="1"/>
  <c r="Y38" i="1"/>
  <c r="X38" i="1"/>
  <c r="W38" i="1"/>
  <c r="V38" i="1"/>
  <c r="U38" i="1"/>
  <c r="T38" i="1"/>
  <c r="S38" i="1"/>
  <c r="R38" i="1"/>
  <c r="Q38" i="1"/>
  <c r="P38" i="1"/>
  <c r="Y37" i="1"/>
  <c r="X37" i="1"/>
  <c r="W37" i="1"/>
  <c r="V37" i="1"/>
  <c r="U37" i="1"/>
  <c r="T37" i="1"/>
  <c r="S37" i="1"/>
  <c r="R37" i="1"/>
  <c r="Q37" i="1"/>
  <c r="P37" i="1"/>
  <c r="Y36" i="1"/>
  <c r="X36" i="1"/>
  <c r="W36" i="1"/>
  <c r="V36" i="1"/>
  <c r="U36" i="1"/>
  <c r="T36" i="1"/>
  <c r="S36" i="1"/>
  <c r="R36" i="1"/>
  <c r="Q36" i="1"/>
  <c r="P36" i="1"/>
  <c r="Y35" i="1"/>
  <c r="X35" i="1"/>
  <c r="W35" i="1"/>
  <c r="V35" i="1"/>
  <c r="U35" i="1"/>
  <c r="T35" i="1"/>
  <c r="S35" i="1"/>
  <c r="R35" i="1"/>
  <c r="Q35" i="1"/>
  <c r="P35" i="1"/>
  <c r="Y34" i="1"/>
  <c r="X34" i="1"/>
  <c r="W34" i="1"/>
  <c r="V34" i="1"/>
  <c r="U34" i="1"/>
  <c r="T34" i="1"/>
  <c r="S34" i="1"/>
  <c r="R34" i="1"/>
  <c r="Q34" i="1"/>
  <c r="P34" i="1"/>
  <c r="Y33" i="1"/>
  <c r="X33" i="1"/>
  <c r="W33" i="1"/>
  <c r="V33" i="1"/>
  <c r="U33" i="1"/>
  <c r="T33" i="1"/>
  <c r="S33" i="1"/>
  <c r="R33" i="1"/>
  <c r="Q33" i="1"/>
  <c r="P33" i="1"/>
  <c r="Y32" i="1"/>
  <c r="X32" i="1"/>
  <c r="W32" i="1"/>
  <c r="V32" i="1"/>
  <c r="U32" i="1"/>
  <c r="T32" i="1"/>
  <c r="S32" i="1"/>
  <c r="R32" i="1"/>
  <c r="Q32" i="1"/>
  <c r="P32" i="1"/>
  <c r="Y31" i="1"/>
  <c r="X31" i="1"/>
  <c r="W31" i="1"/>
  <c r="V31" i="1"/>
  <c r="U31" i="1"/>
  <c r="T31" i="1"/>
  <c r="S31" i="1"/>
  <c r="R31" i="1"/>
  <c r="Q31" i="1"/>
  <c r="P31" i="1"/>
  <c r="Y30" i="1"/>
  <c r="X30" i="1"/>
  <c r="W30" i="1"/>
  <c r="V30" i="1"/>
  <c r="U30" i="1"/>
  <c r="T30" i="1"/>
  <c r="S30" i="1"/>
  <c r="R30" i="1"/>
  <c r="Q30" i="1"/>
  <c r="P30" i="1"/>
  <c r="Y29" i="1"/>
  <c r="X29" i="1"/>
  <c r="W29" i="1"/>
  <c r="V29" i="1"/>
  <c r="U29" i="1"/>
  <c r="T29" i="1"/>
  <c r="S29" i="1"/>
  <c r="R29" i="1"/>
  <c r="Q29" i="1"/>
  <c r="P29" i="1"/>
  <c r="Y28" i="1"/>
  <c r="X28" i="1"/>
  <c r="W28" i="1"/>
  <c r="V28" i="1"/>
  <c r="U28" i="1"/>
  <c r="T28" i="1"/>
  <c r="S28" i="1"/>
  <c r="R28" i="1"/>
  <c r="Q28" i="1"/>
  <c r="P28" i="1"/>
  <c r="Y27" i="1"/>
  <c r="X27" i="1"/>
  <c r="W27" i="1"/>
  <c r="V27" i="1"/>
  <c r="U27" i="1"/>
  <c r="T27" i="1"/>
  <c r="S27" i="1"/>
  <c r="R27" i="1"/>
  <c r="Q27" i="1"/>
  <c r="P27" i="1"/>
  <c r="Y26" i="1"/>
  <c r="X26" i="1"/>
  <c r="W26" i="1"/>
  <c r="V26" i="1"/>
  <c r="U26" i="1"/>
  <c r="T26" i="1"/>
  <c r="S26" i="1"/>
  <c r="R26" i="1"/>
  <c r="Q26" i="1"/>
  <c r="P26" i="1"/>
  <c r="Y25" i="1"/>
  <c r="X25" i="1"/>
  <c r="W25" i="1"/>
  <c r="V25" i="1"/>
  <c r="U25" i="1"/>
  <c r="T25" i="1"/>
  <c r="S25" i="1"/>
  <c r="R25" i="1"/>
  <c r="Q25" i="1"/>
  <c r="P25" i="1"/>
  <c r="Y24" i="1"/>
  <c r="X24" i="1"/>
  <c r="W24" i="1"/>
  <c r="V24" i="1"/>
  <c r="U24" i="1"/>
  <c r="T24" i="1"/>
  <c r="S24" i="1"/>
  <c r="R24" i="1"/>
  <c r="Q24" i="1"/>
  <c r="P24" i="1"/>
  <c r="Y23" i="1"/>
  <c r="X23" i="1"/>
  <c r="W23" i="1"/>
  <c r="V23" i="1"/>
  <c r="U23" i="1"/>
  <c r="T23" i="1"/>
  <c r="S23" i="1"/>
  <c r="R23" i="1"/>
  <c r="P23" i="1"/>
  <c r="O23" i="1"/>
  <c r="I13" i="2" l="1"/>
  <c r="I8" i="2"/>
  <c r="I5" i="2"/>
  <c r="I9" i="2"/>
  <c r="I7" i="2"/>
  <c r="I11" i="2"/>
  <c r="I6" i="2"/>
  <c r="I10" i="2"/>
  <c r="I4" i="2"/>
  <c r="I12" i="2"/>
  <c r="C7" i="2"/>
  <c r="C14" i="2" s="1"/>
  <c r="I14" i="2" l="1"/>
  <c r="I15" i="2" s="1"/>
</calcChain>
</file>

<file path=xl/sharedStrings.xml><?xml version="1.0" encoding="utf-8"?>
<sst xmlns="http://schemas.openxmlformats.org/spreadsheetml/2006/main" count="70" uniqueCount="24">
  <si>
    <t>Transformed Data</t>
  </si>
  <si>
    <t>Date</t>
  </si>
  <si>
    <t>Google_Display_Impressions</t>
  </si>
  <si>
    <t>Meta_Impressions</t>
  </si>
  <si>
    <t>Google_Generic_Paid_Search_Impressions</t>
  </si>
  <si>
    <t>TV_GRP</t>
  </si>
  <si>
    <t>Influencers_Views</t>
  </si>
  <si>
    <t>Google_Brand_Paid_Search_Clicks</t>
  </si>
  <si>
    <t>YouTube_Impressions</t>
  </si>
  <si>
    <t>Dates_School_Holidays</t>
  </si>
  <si>
    <t>Competitors Promotion</t>
  </si>
  <si>
    <t>Promotion</t>
  </si>
  <si>
    <t>Prediction</t>
  </si>
  <si>
    <r>
      <rPr>
        <b/>
        <sz val="16"/>
        <color theme="1"/>
        <rFont val="Calibri"/>
        <family val="2"/>
        <scheme val="minor"/>
      </rPr>
      <t>Instructions:</t>
    </r>
    <r>
      <rPr>
        <sz val="16"/>
        <color theme="1"/>
        <rFont val="Calibri"/>
        <family val="2"/>
        <scheme val="minor"/>
      </rPr>
      <t xml:space="preserve">
Now that we have our model equation we are going to run a prediction scenario where we double the activity of YouTube and Meta in May-December 2022 (compared to the same period in 2021).
1) Load the scenario data
2) Apply the Decay and Diminishing Return transformations on media variables
3) Multiply the sum of data values by the coefficients
4) Sum all the contributions to get the predicted Accounts Subscriptions Volume.</t>
    </r>
  </si>
  <si>
    <t>May-December 2022 Data Scenario</t>
  </si>
  <si>
    <t>Current Scenario</t>
  </si>
  <si>
    <t>Predicted Scenario</t>
  </si>
  <si>
    <t>Variables</t>
  </si>
  <si>
    <t>Coefficients</t>
  </si>
  <si>
    <t>Contribution</t>
  </si>
  <si>
    <t>Intercept</t>
  </si>
  <si>
    <t>Total Current Accounts Subscriptions</t>
  </si>
  <si>
    <t>May-December 2022 Predicted Conversions</t>
  </si>
  <si>
    <t>Transformed Data based on Current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</si>
</sst>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24"/>
      <color rgb="FF002060"/>
      <name val="Calibri"/>
      <family val="2"/>
      <scheme val="minor"/>
    </font>
    <font>
      <sz val="12"/>
      <color theme="1"/>
      <name val="Calibri"/>
      <family val="2"/>
      <scheme val="minor"/>
    </font>
    <font>
      <b/>
      <sz val="16"/>
      <color theme="1"/>
      <name val="Calibri"/>
      <family val="2"/>
      <scheme val="minor"/>
    </font>
    <font>
      <sz val="11"/>
      <color theme="1"/>
      <name val="Calibri"/>
      <family val="2"/>
    </font>
    <font>
      <sz val="14"/>
      <color theme="1"/>
      <name val="Calibri"/>
      <family val="2"/>
      <scheme val="minor"/>
    </font>
    <font>
      <sz val="16"/>
      <color theme="1"/>
      <name val="Calibri"/>
      <family val="2"/>
      <scheme val="minor"/>
    </font>
    <font>
      <i/>
      <sz val="12"/>
      <color theme="1"/>
      <name val="Calibri"/>
      <family val="2"/>
      <scheme val="minor"/>
    </font>
    <font>
      <sz val="12"/>
      <color theme="1"/>
      <name val="Calibri"/>
      <family val="2"/>
    </font>
    <font>
      <b/>
      <sz val="12"/>
      <color theme="1"/>
      <name val="Calibri"/>
      <family val="2"/>
      <scheme val="minor"/>
    </font>
    <font>
      <b/>
      <sz val="12"/>
      <color rgb="FF002060"/>
      <name val="Calibri"/>
      <family val="2"/>
      <scheme val="minor"/>
    </font>
    <font>
      <sz val="14"/>
      <color theme="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00B050"/>
        <bgColor indexed="64"/>
      </patternFill>
    </fill>
    <fill>
      <patternFill patternType="solid">
        <fgColor theme="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6">
    <xf numFmtId="0" fontId="0" fillId="0" borderId="0" xfId="0"/>
    <xf numFmtId="0" fontId="0" fillId="0" borderId="0" xfId="0" applyAlignment="1">
      <alignment horizontal="center"/>
    </xf>
    <xf numFmtId="14" fontId="0" fillId="0" borderId="0" xfId="0" applyNumberFormat="1"/>
    <xf numFmtId="14" fontId="0" fillId="0" borderId="1" xfId="0" applyNumberFormat="1" applyBorder="1"/>
    <xf numFmtId="0" fontId="0" fillId="0" borderId="2" xfId="0" applyBorder="1"/>
    <xf numFmtId="0" fontId="0" fillId="0" borderId="3" xfId="0" applyBorder="1"/>
    <xf numFmtId="14" fontId="0" fillId="0" borderId="4" xfId="0" applyNumberFormat="1" applyBorder="1"/>
    <xf numFmtId="0" fontId="0" fillId="0" borderId="5" xfId="0" applyBorder="1"/>
    <xf numFmtId="0" fontId="4" fillId="0" borderId="0" xfId="0" applyFont="1"/>
    <xf numFmtId="0" fontId="10" fillId="0" borderId="7" xfId="0" applyFont="1" applyBorder="1"/>
    <xf numFmtId="0" fontId="4" fillId="0" borderId="10" xfId="0" applyFont="1" applyBorder="1"/>
    <xf numFmtId="0" fontId="11" fillId="0" borderId="9" xfId="0" applyFont="1" applyBorder="1"/>
    <xf numFmtId="0" fontId="11" fillId="0" borderId="10" xfId="0" applyFont="1" applyBorder="1"/>
    <xf numFmtId="164" fontId="12" fillId="0" borderId="11" xfId="1" applyNumberFormat="1" applyFont="1" applyBorder="1"/>
    <xf numFmtId="164" fontId="11" fillId="0" borderId="11" xfId="1" applyNumberFormat="1" applyFont="1" applyBorder="1"/>
    <xf numFmtId="9" fontId="13" fillId="6" borderId="0" xfId="2" applyFont="1" applyFill="1"/>
    <xf numFmtId="0" fontId="9" fillId="0" borderId="10" xfId="0" applyFont="1" applyBorder="1" applyAlignment="1">
      <alignment horizontal="center"/>
    </xf>
    <xf numFmtId="0" fontId="4" fillId="0" borderId="4" xfId="0" applyFont="1" applyBorder="1"/>
    <xf numFmtId="0" fontId="10" fillId="0" borderId="0" xfId="0" applyFont="1"/>
    <xf numFmtId="0" fontId="4" fillId="0" borderId="6" xfId="0" applyFont="1" applyBorder="1"/>
    <xf numFmtId="0" fontId="9" fillId="0" borderId="9" xfId="0" applyFont="1" applyBorder="1" applyAlignment="1">
      <alignment horizontal="center"/>
    </xf>
    <xf numFmtId="0" fontId="9" fillId="0" borderId="11" xfId="0" applyFont="1" applyBorder="1" applyAlignment="1">
      <alignment horizontal="center"/>
    </xf>
    <xf numFmtId="1" fontId="4" fillId="0" borderId="5" xfId="0" applyNumberFormat="1" applyFont="1" applyBorder="1"/>
    <xf numFmtId="1" fontId="0" fillId="0" borderId="5" xfId="0" applyNumberFormat="1" applyBorder="1"/>
    <xf numFmtId="15" fontId="0" fillId="0" borderId="0" xfId="0" applyNumberFormat="1"/>
    <xf numFmtId="14" fontId="7" fillId="5" borderId="0" xfId="0" applyNumberFormat="1" applyFont="1" applyFill="1"/>
    <xf numFmtId="0" fontId="7" fillId="5" borderId="0" xfId="0" applyFont="1" applyFill="1"/>
    <xf numFmtId="14" fontId="2" fillId="0" borderId="0" xfId="0" applyNumberFormat="1" applyFont="1"/>
    <xf numFmtId="0" fontId="2" fillId="0" borderId="0" xfId="0" applyFont="1"/>
    <xf numFmtId="14" fontId="2" fillId="4" borderId="1" xfId="0" applyNumberFormat="1" applyFont="1" applyFill="1" applyBorder="1"/>
    <xf numFmtId="0" fontId="2" fillId="4" borderId="2" xfId="0" applyFont="1" applyFill="1" applyBorder="1"/>
    <xf numFmtId="0" fontId="2" fillId="4" borderId="3" xfId="0" applyFont="1" applyFill="1" applyBorder="1"/>
    <xf numFmtId="0" fontId="6" fillId="4" borderId="0" xfId="0" applyFont="1" applyFill="1"/>
    <xf numFmtId="0" fontId="6" fillId="4" borderId="5" xfId="0" applyFont="1" applyFill="1" applyBorder="1"/>
    <xf numFmtId="0" fontId="6" fillId="4" borderId="7" xfId="0" applyFont="1" applyFill="1" applyBorder="1"/>
    <xf numFmtId="0" fontId="6" fillId="4" borderId="8" xfId="0" applyFont="1" applyFill="1" applyBorder="1"/>
    <xf numFmtId="14" fontId="2" fillId="7" borderId="4" xfId="0" applyNumberFormat="1" applyFont="1" applyFill="1" applyBorder="1"/>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8" fillId="3" borderId="0" xfId="0" applyFont="1" applyFill="1" applyAlignment="1">
      <alignment horizontal="left" vertical="center" wrapText="1"/>
    </xf>
    <xf numFmtId="0" fontId="2" fillId="4" borderId="9" xfId="0" applyFont="1" applyFill="1" applyBorder="1" applyAlignment="1">
      <alignment horizont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0" borderId="0" xfId="0" applyAlignment="1">
      <alignment horizontal="center"/>
    </xf>
    <xf numFmtId="0" fontId="9" fillId="5" borderId="9" xfId="0" applyFont="1" applyFill="1" applyBorder="1" applyAlignment="1">
      <alignment horizontal="center"/>
    </xf>
    <xf numFmtId="0" fontId="9" fillId="5" borderId="10" xfId="0" applyFont="1" applyFill="1" applyBorder="1" applyAlignment="1">
      <alignment horizontal="center"/>
    </xf>
    <xf numFmtId="0" fontId="9" fillId="5" borderId="11" xfId="0" applyFont="1" applyFill="1" applyBorder="1" applyAlignment="1">
      <alignment horizontal="center"/>
    </xf>
  </cellXfs>
  <cellStyles count="3">
    <cellStyle name="Comma" xfId="1" builtinId="3"/>
    <cellStyle name="Normal" xfId="0" builtinId="0"/>
    <cellStyle name="Percent" xfId="2" builtinId="5"/>
  </cellStyles>
  <dxfs count="4">
    <dxf>
      <font>
        <color rgb="FF375623"/>
      </font>
    </dxf>
    <dxf>
      <font>
        <color rgb="FFC00000"/>
      </font>
    </dxf>
    <dxf>
      <font>
        <color rgb="FF375623"/>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85B20-DEDF-44F5-B207-C49C719C5FA1}">
  <dimension ref="A1:K37"/>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4.4" x14ac:dyDescent="0.3"/>
  <cols>
    <col min="1" max="1" width="10.5546875" style="2" bestFit="1" customWidth="1"/>
    <col min="2" max="2" width="25.33203125" bestFit="1" customWidth="1"/>
    <col min="3" max="3" width="36.33203125" bestFit="1" customWidth="1"/>
    <col min="4" max="4" width="17.109375" customWidth="1"/>
    <col min="5" max="5" width="15.88671875" bestFit="1" customWidth="1"/>
    <col min="6" max="6" width="29.5546875" bestFit="1" customWidth="1"/>
    <col min="7" max="7" width="19" bestFit="1" customWidth="1"/>
    <col min="8" max="8" width="20.33203125" bestFit="1" customWidth="1"/>
    <col min="9" max="9" width="20.44140625" bestFit="1" customWidth="1"/>
    <col min="10" max="10" width="12" bestFit="1" customWidth="1"/>
  </cols>
  <sheetData>
    <row r="1" spans="1:11" s="26" customFormat="1" ht="18" x14ac:dyDescent="0.35">
      <c r="A1" s="25" t="s">
        <v>23</v>
      </c>
    </row>
    <row r="2" spans="1:11" s="28" customFormat="1" x14ac:dyDescent="0.3">
      <c r="A2" s="27" t="s">
        <v>1</v>
      </c>
      <c r="B2" s="28" t="s">
        <v>2</v>
      </c>
      <c r="C2" s="28" t="s">
        <v>3</v>
      </c>
      <c r="D2" s="28" t="s">
        <v>4</v>
      </c>
      <c r="E2" s="28" t="s">
        <v>5</v>
      </c>
      <c r="F2" s="28" t="s">
        <v>6</v>
      </c>
      <c r="G2" s="28" t="s">
        <v>7</v>
      </c>
      <c r="H2" s="28" t="s">
        <v>8</v>
      </c>
      <c r="I2" s="28" t="s">
        <v>9</v>
      </c>
      <c r="J2" s="28" t="s">
        <v>10</v>
      </c>
      <c r="K2" s="28" t="s">
        <v>11</v>
      </c>
    </row>
    <row r="3" spans="1:11" x14ac:dyDescent="0.3">
      <c r="A3" s="24">
        <v>44313</v>
      </c>
      <c r="B3">
        <v>0</v>
      </c>
      <c r="C3">
        <v>458302.25519629777</v>
      </c>
      <c r="D3">
        <v>311775.00000000006</v>
      </c>
      <c r="E3">
        <v>2.3514556341488384</v>
      </c>
      <c r="F3">
        <v>0.69058861961527607</v>
      </c>
      <c r="G3">
        <v>4624</v>
      </c>
      <c r="H3">
        <v>9.4623124477852141</v>
      </c>
      <c r="I3">
        <v>0</v>
      </c>
      <c r="J3">
        <v>14</v>
      </c>
      <c r="K3">
        <v>14</v>
      </c>
    </row>
    <row r="4" spans="1:11" x14ac:dyDescent="0.3">
      <c r="A4" s="24">
        <v>44320</v>
      </c>
      <c r="B4">
        <v>0</v>
      </c>
      <c r="C4">
        <v>682371.90301939135</v>
      </c>
      <c r="D4">
        <v>299950</v>
      </c>
      <c r="E4">
        <v>5.2838237311806173</v>
      </c>
      <c r="F4">
        <v>0.65354540965681074</v>
      </c>
      <c r="G4">
        <v>4964</v>
      </c>
      <c r="H4">
        <v>9.1767568659300078</v>
      </c>
      <c r="I4">
        <v>0</v>
      </c>
      <c r="J4">
        <v>14</v>
      </c>
      <c r="K4">
        <v>14</v>
      </c>
    </row>
    <row r="5" spans="1:11" x14ac:dyDescent="0.3">
      <c r="A5" s="24">
        <v>44327</v>
      </c>
      <c r="B5">
        <v>0</v>
      </c>
      <c r="C5">
        <v>874713.26619688084</v>
      </c>
      <c r="D5">
        <v>281190</v>
      </c>
      <c r="E5">
        <v>8.4186926225453913</v>
      </c>
      <c r="F5">
        <v>0.63929058598869426</v>
      </c>
      <c r="G5">
        <v>3937</v>
      </c>
      <c r="H5">
        <v>8.8632245164373948</v>
      </c>
      <c r="I5">
        <v>0</v>
      </c>
      <c r="J5">
        <v>14</v>
      </c>
      <c r="K5">
        <v>14</v>
      </c>
    </row>
    <row r="6" spans="1:11" x14ac:dyDescent="0.3">
      <c r="A6" s="24">
        <v>44334</v>
      </c>
      <c r="B6">
        <v>0</v>
      </c>
      <c r="C6">
        <v>823716.174205938</v>
      </c>
      <c r="D6">
        <v>334226</v>
      </c>
      <c r="E6">
        <v>4.3386622265881805</v>
      </c>
      <c r="F6">
        <v>3.2688851289461316</v>
      </c>
      <c r="G6">
        <v>4148</v>
      </c>
      <c r="H6">
        <v>9.0486667892585739</v>
      </c>
      <c r="I6">
        <v>0</v>
      </c>
      <c r="J6">
        <v>14</v>
      </c>
      <c r="K6">
        <v>30</v>
      </c>
    </row>
    <row r="7" spans="1:11" x14ac:dyDescent="0.3">
      <c r="A7" s="24">
        <v>44341</v>
      </c>
      <c r="B7">
        <v>0</v>
      </c>
      <c r="C7">
        <v>819322.18695714173</v>
      </c>
      <c r="D7">
        <v>284148</v>
      </c>
      <c r="E7">
        <v>16.088193387539661</v>
      </c>
      <c r="F7">
        <v>1.2171605436186488</v>
      </c>
      <c r="G7">
        <v>4354</v>
      </c>
      <c r="H7">
        <v>10.803970383376601</v>
      </c>
      <c r="I7">
        <v>0</v>
      </c>
      <c r="J7">
        <v>14</v>
      </c>
      <c r="K7">
        <v>30</v>
      </c>
    </row>
    <row r="8" spans="1:11" x14ac:dyDescent="0.3">
      <c r="A8" s="24">
        <v>44348</v>
      </c>
      <c r="B8">
        <v>0</v>
      </c>
      <c r="C8">
        <v>1118804.5280211349</v>
      </c>
      <c r="D8">
        <v>255181.99999999997</v>
      </c>
      <c r="E8">
        <v>15.455191646159502</v>
      </c>
      <c r="F8">
        <v>0.81983630795627949</v>
      </c>
      <c r="G8">
        <v>4486</v>
      </c>
      <c r="H8">
        <v>13.831675637350555</v>
      </c>
      <c r="I8">
        <v>1</v>
      </c>
      <c r="J8">
        <v>27.714285714285719</v>
      </c>
      <c r="K8">
        <v>30</v>
      </c>
    </row>
    <row r="9" spans="1:11" x14ac:dyDescent="0.3">
      <c r="A9" s="24">
        <v>44355</v>
      </c>
      <c r="B9">
        <v>0</v>
      </c>
      <c r="C9">
        <v>1263279.8760512059</v>
      </c>
      <c r="D9">
        <v>288503</v>
      </c>
      <c r="E9">
        <v>19.409516899115523</v>
      </c>
      <c r="F9">
        <v>2.7384673473325116</v>
      </c>
      <c r="G9">
        <v>4490</v>
      </c>
      <c r="H9">
        <v>15.572516571371063</v>
      </c>
      <c r="I9">
        <v>7</v>
      </c>
      <c r="J9">
        <v>30</v>
      </c>
      <c r="K9">
        <v>30</v>
      </c>
    </row>
    <row r="10" spans="1:11" x14ac:dyDescent="0.3">
      <c r="A10" s="24">
        <v>44362</v>
      </c>
      <c r="B10">
        <v>0</v>
      </c>
      <c r="C10">
        <v>1445306.8287372049</v>
      </c>
      <c r="D10">
        <v>253554.99999999994</v>
      </c>
      <c r="E10">
        <v>8.9658995794739536</v>
      </c>
      <c r="F10">
        <v>1.1339424885107245</v>
      </c>
      <c r="G10">
        <v>4700</v>
      </c>
      <c r="H10">
        <v>15.524376212064059</v>
      </c>
      <c r="I10">
        <v>7</v>
      </c>
      <c r="J10">
        <v>30</v>
      </c>
      <c r="K10">
        <v>30</v>
      </c>
    </row>
    <row r="11" spans="1:11" x14ac:dyDescent="0.3">
      <c r="A11" s="24">
        <v>44369</v>
      </c>
      <c r="B11">
        <v>0</v>
      </c>
      <c r="C11">
        <v>1492139.1405381029</v>
      </c>
      <c r="D11">
        <v>241372</v>
      </c>
      <c r="E11">
        <v>7.8469063291130041</v>
      </c>
      <c r="F11">
        <v>0.79693777532807697</v>
      </c>
      <c r="G11">
        <v>4994</v>
      </c>
      <c r="H11">
        <v>19.674230699019258</v>
      </c>
      <c r="I11">
        <v>7</v>
      </c>
      <c r="J11">
        <v>30</v>
      </c>
      <c r="K11">
        <v>30</v>
      </c>
    </row>
    <row r="12" spans="1:11" x14ac:dyDescent="0.3">
      <c r="A12" s="24">
        <v>44376</v>
      </c>
      <c r="B12">
        <v>70547.999999999985</v>
      </c>
      <c r="C12">
        <v>1812954.0245619779</v>
      </c>
      <c r="D12">
        <v>344141.99999999994</v>
      </c>
      <c r="E12">
        <v>4.6218283774740678</v>
      </c>
      <c r="F12">
        <v>13.729076072160312</v>
      </c>
      <c r="G12">
        <v>6100</v>
      </c>
      <c r="H12">
        <v>22.275956372053248</v>
      </c>
      <c r="I12">
        <v>7</v>
      </c>
      <c r="J12">
        <v>30</v>
      </c>
      <c r="K12">
        <v>30</v>
      </c>
    </row>
    <row r="13" spans="1:11" x14ac:dyDescent="0.3">
      <c r="A13" s="24">
        <v>44383</v>
      </c>
      <c r="B13">
        <v>73613</v>
      </c>
      <c r="C13">
        <v>1856403.3436903423</v>
      </c>
      <c r="D13">
        <v>403872.99999999994</v>
      </c>
      <c r="E13">
        <v>3.9141693694448305</v>
      </c>
      <c r="F13">
        <v>10.530660723640901</v>
      </c>
      <c r="G13">
        <v>6005</v>
      </c>
      <c r="H13">
        <v>22.129207871909042</v>
      </c>
      <c r="I13">
        <v>7</v>
      </c>
      <c r="J13">
        <v>30</v>
      </c>
      <c r="K13">
        <v>30</v>
      </c>
    </row>
    <row r="14" spans="1:11" x14ac:dyDescent="0.3">
      <c r="A14" s="24">
        <v>44390</v>
      </c>
      <c r="B14">
        <v>0</v>
      </c>
      <c r="C14">
        <v>1855498.164210808</v>
      </c>
      <c r="D14">
        <v>370463.00000000006</v>
      </c>
      <c r="E14">
        <v>6.9634704136107821</v>
      </c>
      <c r="F14">
        <v>5.2537126084756327</v>
      </c>
      <c r="G14">
        <v>4956</v>
      </c>
      <c r="H14">
        <v>20.18961237577096</v>
      </c>
      <c r="I14">
        <v>7</v>
      </c>
      <c r="J14">
        <v>30</v>
      </c>
      <c r="K14">
        <v>30</v>
      </c>
    </row>
    <row r="15" spans="1:11" x14ac:dyDescent="0.3">
      <c r="A15" s="24">
        <v>44397</v>
      </c>
      <c r="B15">
        <v>0</v>
      </c>
      <c r="C15">
        <v>1921041.0109392812</v>
      </c>
      <c r="D15">
        <v>378336.99999999994</v>
      </c>
      <c r="E15">
        <v>7.5664484321711223</v>
      </c>
      <c r="F15">
        <v>6.0660050303082675</v>
      </c>
      <c r="G15">
        <v>5330</v>
      </c>
      <c r="H15">
        <v>19.780209475622865</v>
      </c>
      <c r="I15">
        <v>7</v>
      </c>
      <c r="J15">
        <v>30</v>
      </c>
      <c r="K15">
        <v>30</v>
      </c>
    </row>
    <row r="16" spans="1:11" x14ac:dyDescent="0.3">
      <c r="A16" s="24">
        <v>44404</v>
      </c>
      <c r="B16">
        <v>0</v>
      </c>
      <c r="C16">
        <v>1704902.5706135735</v>
      </c>
      <c r="D16">
        <v>348166</v>
      </c>
      <c r="E16">
        <v>7.2959741606009878</v>
      </c>
      <c r="F16">
        <v>3.7390193605527973</v>
      </c>
      <c r="G16">
        <v>5009</v>
      </c>
      <c r="H16">
        <v>19.528107645199757</v>
      </c>
      <c r="I16">
        <v>7</v>
      </c>
      <c r="J16">
        <v>30</v>
      </c>
      <c r="K16">
        <v>30</v>
      </c>
    </row>
    <row r="17" spans="1:11" x14ac:dyDescent="0.3">
      <c r="A17" s="24">
        <v>44411</v>
      </c>
      <c r="B17">
        <v>0</v>
      </c>
      <c r="C17">
        <v>1755482.8363542282</v>
      </c>
      <c r="D17">
        <v>296754</v>
      </c>
      <c r="E17">
        <v>5.1314289132173352</v>
      </c>
      <c r="F17">
        <v>4.2331820393405728</v>
      </c>
      <c r="G17">
        <v>4717</v>
      </c>
      <c r="H17">
        <v>14.638236456219635</v>
      </c>
      <c r="I17">
        <v>7</v>
      </c>
      <c r="J17">
        <v>30</v>
      </c>
      <c r="K17">
        <v>30</v>
      </c>
    </row>
    <row r="18" spans="1:11" x14ac:dyDescent="0.3">
      <c r="A18" s="24">
        <v>44418</v>
      </c>
      <c r="B18">
        <v>0</v>
      </c>
      <c r="C18">
        <v>1613218.251588786</v>
      </c>
      <c r="D18">
        <v>299693</v>
      </c>
      <c r="E18">
        <v>4.5666775697364921</v>
      </c>
      <c r="F18">
        <v>1.3497544863436246</v>
      </c>
      <c r="G18">
        <v>5073</v>
      </c>
      <c r="H18">
        <v>14.384471909589385</v>
      </c>
      <c r="I18">
        <v>7</v>
      </c>
      <c r="J18">
        <v>30</v>
      </c>
      <c r="K18">
        <v>30</v>
      </c>
    </row>
    <row r="19" spans="1:11" x14ac:dyDescent="0.3">
      <c r="A19" s="24">
        <v>44425</v>
      </c>
      <c r="B19">
        <v>0</v>
      </c>
      <c r="C19">
        <v>1371006.9049943637</v>
      </c>
      <c r="D19">
        <v>286411.00000000006</v>
      </c>
      <c r="E19">
        <v>5.0841431370695096</v>
      </c>
      <c r="F19">
        <v>7.492748405856319</v>
      </c>
      <c r="G19">
        <v>4919</v>
      </c>
      <c r="H19">
        <v>14.736751887264841</v>
      </c>
      <c r="I19">
        <v>0</v>
      </c>
      <c r="J19">
        <v>30</v>
      </c>
      <c r="K19">
        <v>30</v>
      </c>
    </row>
    <row r="20" spans="1:11" x14ac:dyDescent="0.3">
      <c r="A20" s="24">
        <v>44432</v>
      </c>
      <c r="B20">
        <v>0</v>
      </c>
      <c r="C20">
        <v>1132545.0197111736</v>
      </c>
      <c r="D20">
        <v>365442</v>
      </c>
      <c r="E20">
        <v>18.036225062150297</v>
      </c>
      <c r="F20">
        <v>5.7634745333260602</v>
      </c>
      <c r="G20">
        <v>4774</v>
      </c>
      <c r="H20">
        <v>14.070737568200714</v>
      </c>
      <c r="I20">
        <v>0</v>
      </c>
      <c r="J20">
        <v>30</v>
      </c>
      <c r="K20">
        <v>30</v>
      </c>
    </row>
    <row r="21" spans="1:11" x14ac:dyDescent="0.3">
      <c r="A21" s="24">
        <v>44439</v>
      </c>
      <c r="B21">
        <v>0</v>
      </c>
      <c r="C21">
        <v>1381856.0351646701</v>
      </c>
      <c r="D21">
        <v>400756.00000000006</v>
      </c>
      <c r="E21">
        <v>20.116498321581531</v>
      </c>
      <c r="F21">
        <v>11.575529813059763</v>
      </c>
      <c r="G21">
        <v>5079</v>
      </c>
      <c r="H21">
        <v>14.056242479263625</v>
      </c>
      <c r="I21">
        <v>0</v>
      </c>
      <c r="J21">
        <v>30</v>
      </c>
      <c r="K21">
        <v>30</v>
      </c>
    </row>
    <row r="22" spans="1:11" x14ac:dyDescent="0.3">
      <c r="A22" s="24">
        <v>44446</v>
      </c>
      <c r="B22">
        <v>0</v>
      </c>
      <c r="C22">
        <v>1349645.3767370258</v>
      </c>
      <c r="D22">
        <v>441653.00000000006</v>
      </c>
      <c r="E22">
        <v>17.592099495094548</v>
      </c>
      <c r="F22">
        <v>2.0183865935811589</v>
      </c>
      <c r="G22">
        <v>5054</v>
      </c>
      <c r="H22">
        <v>13.338764852761518</v>
      </c>
      <c r="I22">
        <v>0</v>
      </c>
      <c r="J22">
        <v>30</v>
      </c>
      <c r="K22">
        <v>30</v>
      </c>
    </row>
    <row r="23" spans="1:11" x14ac:dyDescent="0.3">
      <c r="A23" s="24">
        <v>44453</v>
      </c>
      <c r="B23">
        <v>0</v>
      </c>
      <c r="C23">
        <v>1417092.9151869691</v>
      </c>
      <c r="D23">
        <v>376155</v>
      </c>
      <c r="E23">
        <v>6.9599636576372106</v>
      </c>
      <c r="F23">
        <v>5.7998094194055394</v>
      </c>
      <c r="G23">
        <v>5055</v>
      </c>
      <c r="H23">
        <v>12.94343280275459</v>
      </c>
      <c r="I23">
        <v>0</v>
      </c>
      <c r="J23">
        <v>30</v>
      </c>
      <c r="K23">
        <v>30</v>
      </c>
    </row>
    <row r="24" spans="1:11" x14ac:dyDescent="0.3">
      <c r="A24" s="24">
        <v>44460</v>
      </c>
      <c r="B24">
        <v>0</v>
      </c>
      <c r="C24">
        <v>1014494.4802333743</v>
      </c>
      <c r="D24">
        <v>421372</v>
      </c>
      <c r="E24">
        <v>9.2819339769105067</v>
      </c>
      <c r="F24">
        <v>2.7812152425627614</v>
      </c>
      <c r="G24">
        <v>5090</v>
      </c>
      <c r="H24">
        <v>12.19655925245206</v>
      </c>
      <c r="I24">
        <v>0</v>
      </c>
      <c r="J24">
        <v>30</v>
      </c>
      <c r="K24">
        <v>30</v>
      </c>
    </row>
    <row r="25" spans="1:11" x14ac:dyDescent="0.3">
      <c r="A25" s="24">
        <v>44467</v>
      </c>
      <c r="B25">
        <v>0</v>
      </c>
      <c r="C25">
        <v>854854.13825185655</v>
      </c>
      <c r="D25">
        <v>381104</v>
      </c>
      <c r="E25">
        <v>10.13043888878258</v>
      </c>
      <c r="F25">
        <v>4.9089198966999374</v>
      </c>
      <c r="G25">
        <v>4146</v>
      </c>
      <c r="H25">
        <v>14.023318472630574</v>
      </c>
      <c r="I25">
        <v>0</v>
      </c>
      <c r="J25">
        <v>30</v>
      </c>
      <c r="K25">
        <v>30</v>
      </c>
    </row>
    <row r="26" spans="1:11" x14ac:dyDescent="0.3">
      <c r="A26" s="24">
        <v>44474</v>
      </c>
      <c r="B26">
        <v>0</v>
      </c>
      <c r="C26">
        <v>770027.2673749954</v>
      </c>
      <c r="D26">
        <v>359447.99999999994</v>
      </c>
      <c r="E26">
        <v>11.255951892575686</v>
      </c>
      <c r="F26">
        <v>6.7745577248926692</v>
      </c>
      <c r="G26">
        <v>4898</v>
      </c>
      <c r="H26">
        <v>13.120628801254439</v>
      </c>
      <c r="I26">
        <v>0</v>
      </c>
      <c r="J26">
        <v>30</v>
      </c>
      <c r="K26">
        <v>14</v>
      </c>
    </row>
    <row r="27" spans="1:11" x14ac:dyDescent="0.3">
      <c r="A27" s="24">
        <v>44481</v>
      </c>
      <c r="B27">
        <v>0</v>
      </c>
      <c r="C27">
        <v>588777.48853237974</v>
      </c>
      <c r="D27">
        <v>342873.00000000006</v>
      </c>
      <c r="E27">
        <v>9.9670335033153545</v>
      </c>
      <c r="F27">
        <v>4.0192940879500991</v>
      </c>
      <c r="G27">
        <v>4815</v>
      </c>
      <c r="H27">
        <v>14.238996158093498</v>
      </c>
      <c r="I27">
        <v>0</v>
      </c>
      <c r="J27">
        <v>30</v>
      </c>
      <c r="K27">
        <v>14</v>
      </c>
    </row>
    <row r="28" spans="1:11" x14ac:dyDescent="0.3">
      <c r="A28" s="24">
        <v>44488</v>
      </c>
      <c r="B28">
        <v>0</v>
      </c>
      <c r="C28">
        <v>505443.14820027677</v>
      </c>
      <c r="D28">
        <v>527422</v>
      </c>
      <c r="E28">
        <v>1.9011411796448492</v>
      </c>
      <c r="F28">
        <v>1.3220501063704961</v>
      </c>
      <c r="G28">
        <v>4858</v>
      </c>
      <c r="H28">
        <v>13.422063770854429</v>
      </c>
      <c r="I28">
        <v>0</v>
      </c>
      <c r="J28">
        <v>30</v>
      </c>
      <c r="K28">
        <v>23.142857142857142</v>
      </c>
    </row>
    <row r="29" spans="1:11" x14ac:dyDescent="0.3">
      <c r="A29" s="24">
        <v>44495</v>
      </c>
      <c r="B29">
        <v>3419.0000000000005</v>
      </c>
      <c r="C29">
        <v>257448.8573583347</v>
      </c>
      <c r="D29">
        <v>513187</v>
      </c>
      <c r="E29">
        <v>0.97992705718755746</v>
      </c>
      <c r="F29">
        <v>0.84739747952087618</v>
      </c>
      <c r="G29">
        <v>5520</v>
      </c>
      <c r="H29">
        <v>15.375917793347483</v>
      </c>
      <c r="I29">
        <v>1</v>
      </c>
      <c r="J29">
        <v>30</v>
      </c>
      <c r="K29">
        <v>30</v>
      </c>
    </row>
    <row r="30" spans="1:11" x14ac:dyDescent="0.3">
      <c r="A30" s="24">
        <v>44502</v>
      </c>
      <c r="B30">
        <v>17668</v>
      </c>
      <c r="C30">
        <v>210349.69851544782</v>
      </c>
      <c r="D30">
        <v>558415</v>
      </c>
      <c r="E30">
        <v>0.75173626435843066</v>
      </c>
      <c r="F30">
        <v>0.70928841898845885</v>
      </c>
      <c r="G30">
        <v>5322</v>
      </c>
      <c r="H30">
        <v>14.193791336941844</v>
      </c>
      <c r="I30">
        <v>4</v>
      </c>
      <c r="J30">
        <v>30</v>
      </c>
      <c r="K30">
        <v>30</v>
      </c>
    </row>
    <row r="31" spans="1:11" x14ac:dyDescent="0.3">
      <c r="A31" s="24">
        <v>44509</v>
      </c>
      <c r="B31">
        <v>0</v>
      </c>
      <c r="C31">
        <v>153776.61097505857</v>
      </c>
      <c r="D31">
        <v>409320.00000000006</v>
      </c>
      <c r="E31">
        <v>0.67610508505329303</v>
      </c>
      <c r="F31">
        <v>0.66056741901133165</v>
      </c>
      <c r="G31">
        <v>5099</v>
      </c>
      <c r="H31">
        <v>11.864723891446349</v>
      </c>
      <c r="I31">
        <v>0</v>
      </c>
      <c r="J31">
        <v>30</v>
      </c>
      <c r="K31">
        <v>30</v>
      </c>
    </row>
    <row r="32" spans="1:11" x14ac:dyDescent="0.3">
      <c r="A32" s="24">
        <v>44516</v>
      </c>
      <c r="B32">
        <v>0</v>
      </c>
      <c r="C32">
        <v>156888.53290881682</v>
      </c>
      <c r="D32">
        <v>351043</v>
      </c>
      <c r="E32">
        <v>0.64802786777610855</v>
      </c>
      <c r="F32">
        <v>0.64202931955913189</v>
      </c>
      <c r="G32">
        <v>4962</v>
      </c>
      <c r="H32">
        <v>14.811666055968573</v>
      </c>
      <c r="I32">
        <v>0</v>
      </c>
      <c r="J32">
        <v>30</v>
      </c>
      <c r="K32">
        <v>30</v>
      </c>
    </row>
    <row r="33" spans="1:11" x14ac:dyDescent="0.3">
      <c r="A33" s="24">
        <v>44523</v>
      </c>
      <c r="B33">
        <v>67415.000000000015</v>
      </c>
      <c r="C33">
        <v>258854.7334737085</v>
      </c>
      <c r="D33">
        <v>250159</v>
      </c>
      <c r="E33">
        <v>0.63712621500302513</v>
      </c>
      <c r="F33">
        <v>3.3356321852678219</v>
      </c>
      <c r="G33">
        <v>4488</v>
      </c>
      <c r="H33">
        <v>12.948119203442465</v>
      </c>
      <c r="I33">
        <v>0</v>
      </c>
      <c r="J33">
        <v>30</v>
      </c>
      <c r="K33">
        <v>30</v>
      </c>
    </row>
    <row r="34" spans="1:11" x14ac:dyDescent="0.3">
      <c r="A34" s="24">
        <v>44530</v>
      </c>
      <c r="B34">
        <v>15079</v>
      </c>
      <c r="C34">
        <v>692097.43025158974</v>
      </c>
      <c r="D34">
        <v>349559</v>
      </c>
      <c r="E34">
        <v>0.63281707885623018</v>
      </c>
      <c r="F34">
        <v>3.7187328532865549</v>
      </c>
      <c r="G34">
        <v>4549</v>
      </c>
      <c r="H34">
        <v>15.838603953499327</v>
      </c>
      <c r="I34">
        <v>0</v>
      </c>
      <c r="J34">
        <v>30</v>
      </c>
      <c r="K34">
        <v>30</v>
      </c>
    </row>
    <row r="35" spans="1:11" x14ac:dyDescent="0.3">
      <c r="A35" s="24">
        <v>44537</v>
      </c>
      <c r="B35">
        <v>73485</v>
      </c>
      <c r="C35">
        <v>311800.60626445897</v>
      </c>
      <c r="D35">
        <v>416913</v>
      </c>
      <c r="E35">
        <v>0.63110159589487602</v>
      </c>
      <c r="F35">
        <v>1.2815808046108603</v>
      </c>
      <c r="G35">
        <v>4799</v>
      </c>
      <c r="H35">
        <v>16.856845773904023</v>
      </c>
      <c r="I35">
        <v>0</v>
      </c>
      <c r="J35">
        <v>30</v>
      </c>
      <c r="K35">
        <v>30</v>
      </c>
    </row>
    <row r="36" spans="1:11" x14ac:dyDescent="0.3">
      <c r="A36" s="24">
        <v>44544</v>
      </c>
      <c r="B36">
        <v>14546</v>
      </c>
      <c r="C36">
        <v>303387.77877386328</v>
      </c>
      <c r="D36">
        <v>486052.99999999994</v>
      </c>
      <c r="E36">
        <v>0.63041670554201934</v>
      </c>
      <c r="F36">
        <v>0.83692472702518228</v>
      </c>
      <c r="G36">
        <v>4764</v>
      </c>
      <c r="H36">
        <v>21.559453970830653</v>
      </c>
      <c r="I36">
        <v>0</v>
      </c>
      <c r="J36">
        <v>30</v>
      </c>
      <c r="K36">
        <v>30</v>
      </c>
    </row>
    <row r="37" spans="1:11" x14ac:dyDescent="0.3">
      <c r="A37" s="24">
        <v>44551</v>
      </c>
      <c r="B37">
        <v>34016</v>
      </c>
      <c r="C37">
        <v>317760.00257434533</v>
      </c>
      <c r="D37">
        <v>381731</v>
      </c>
      <c r="E37">
        <v>0.63014295755985295</v>
      </c>
      <c r="F37">
        <v>5.636260657235586</v>
      </c>
      <c r="G37">
        <v>4296</v>
      </c>
      <c r="H37">
        <v>15.406370311605009</v>
      </c>
      <c r="I37">
        <v>5</v>
      </c>
      <c r="J37">
        <v>30</v>
      </c>
      <c r="K37">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5F890-00B4-4DDD-BA68-87D557C8584E}">
  <dimension ref="A1:Z106"/>
  <sheetViews>
    <sheetView zoomScale="55" zoomScaleNormal="55" workbookViewId="0">
      <pane ySplit="16" topLeftCell="A28" activePane="bottomLeft" state="frozen"/>
      <selection pane="bottomLeft" activeCell="Q37" sqref="Q37"/>
    </sheetView>
  </sheetViews>
  <sheetFormatPr defaultRowHeight="14.4" x14ac:dyDescent="0.3"/>
  <cols>
    <col min="1" max="1" width="23.5546875" customWidth="1"/>
    <col min="2" max="2" width="30" bestFit="1" customWidth="1"/>
    <col min="3" max="3" width="27.33203125" bestFit="1" customWidth="1"/>
    <col min="11" max="11" width="12.44140625" bestFit="1" customWidth="1"/>
    <col min="15" max="15" width="12.5546875" bestFit="1" customWidth="1"/>
    <col min="16" max="18" width="11.33203125" bestFit="1" customWidth="1"/>
    <col min="19" max="20" width="10.88671875" bestFit="1" customWidth="1"/>
    <col min="21" max="21" width="10.5546875" bestFit="1" customWidth="1"/>
    <col min="22" max="22" width="10.88671875" bestFit="1" customWidth="1"/>
    <col min="23" max="24" width="10.5546875" bestFit="1" customWidth="1"/>
    <col min="25" max="25" width="10.88671875" bestFit="1" customWidth="1"/>
  </cols>
  <sheetData>
    <row r="1" spans="1:10" x14ac:dyDescent="0.3">
      <c r="A1" s="37" t="s">
        <v>12</v>
      </c>
      <c r="B1" s="38"/>
      <c r="C1" s="38"/>
      <c r="D1" s="38"/>
      <c r="E1" s="38"/>
      <c r="F1" s="38"/>
      <c r="G1" s="38"/>
      <c r="H1" s="38"/>
      <c r="I1" s="38"/>
      <c r="J1" s="39"/>
    </row>
    <row r="2" spans="1:10" x14ac:dyDescent="0.3">
      <c r="A2" s="40"/>
      <c r="B2" s="41"/>
      <c r="C2" s="41"/>
      <c r="D2" s="41"/>
      <c r="E2" s="41"/>
      <c r="F2" s="41"/>
      <c r="G2" s="41"/>
      <c r="H2" s="41"/>
      <c r="I2" s="41"/>
      <c r="J2" s="42"/>
    </row>
    <row r="3" spans="1:10" ht="15" thickBot="1" x14ac:dyDescent="0.35">
      <c r="A3" s="43"/>
      <c r="B3" s="44"/>
      <c r="C3" s="44"/>
      <c r="D3" s="44"/>
      <c r="E3" s="44"/>
      <c r="F3" s="44"/>
      <c r="G3" s="44"/>
      <c r="H3" s="44"/>
      <c r="I3" s="44"/>
      <c r="J3" s="45"/>
    </row>
    <row r="4" spans="1:10" x14ac:dyDescent="0.3">
      <c r="A4" s="46" t="s">
        <v>13</v>
      </c>
      <c r="B4" s="46"/>
      <c r="C4" s="46"/>
      <c r="D4" s="46"/>
      <c r="E4" s="46"/>
      <c r="F4" s="46"/>
      <c r="G4" s="46"/>
      <c r="H4" s="46"/>
      <c r="I4" s="46"/>
      <c r="J4" s="46"/>
    </row>
    <row r="5" spans="1:10" x14ac:dyDescent="0.3">
      <c r="A5" s="46"/>
      <c r="B5" s="46"/>
      <c r="C5" s="46"/>
      <c r="D5" s="46"/>
      <c r="E5" s="46"/>
      <c r="F5" s="46"/>
      <c r="G5" s="46"/>
      <c r="H5" s="46"/>
      <c r="I5" s="46"/>
      <c r="J5" s="46"/>
    </row>
    <row r="6" spans="1:10" x14ac:dyDescent="0.3">
      <c r="A6" s="46"/>
      <c r="B6" s="46"/>
      <c r="C6" s="46"/>
      <c r="D6" s="46"/>
      <c r="E6" s="46"/>
      <c r="F6" s="46"/>
      <c r="G6" s="46"/>
      <c r="H6" s="46"/>
      <c r="I6" s="46"/>
      <c r="J6" s="46"/>
    </row>
    <row r="7" spans="1:10" x14ac:dyDescent="0.3">
      <c r="A7" s="46"/>
      <c r="B7" s="46"/>
      <c r="C7" s="46"/>
      <c r="D7" s="46"/>
      <c r="E7" s="46"/>
      <c r="F7" s="46"/>
      <c r="G7" s="46"/>
      <c r="H7" s="46"/>
      <c r="I7" s="46"/>
      <c r="J7" s="46"/>
    </row>
    <row r="8" spans="1:10" x14ac:dyDescent="0.3">
      <c r="A8" s="46"/>
      <c r="B8" s="46"/>
      <c r="C8" s="46"/>
      <c r="D8" s="46"/>
      <c r="E8" s="46"/>
      <c r="F8" s="46"/>
      <c r="G8" s="46"/>
      <c r="H8" s="46"/>
      <c r="I8" s="46"/>
      <c r="J8" s="46"/>
    </row>
    <row r="9" spans="1:10" x14ac:dyDescent="0.3">
      <c r="A9" s="46"/>
      <c r="B9" s="46"/>
      <c r="C9" s="46"/>
      <c r="D9" s="46"/>
      <c r="E9" s="46"/>
      <c r="F9" s="46"/>
      <c r="G9" s="46"/>
      <c r="H9" s="46"/>
      <c r="I9" s="46"/>
      <c r="J9" s="46"/>
    </row>
    <row r="10" spans="1:10" x14ac:dyDescent="0.3">
      <c r="A10" s="46"/>
      <c r="B10" s="46"/>
      <c r="C10" s="46"/>
      <c r="D10" s="46"/>
      <c r="E10" s="46"/>
      <c r="F10" s="46"/>
      <c r="G10" s="46"/>
      <c r="H10" s="46"/>
      <c r="I10" s="46"/>
      <c r="J10" s="46"/>
    </row>
    <row r="11" spans="1:10" x14ac:dyDescent="0.3">
      <c r="A11" s="46"/>
      <c r="B11" s="46"/>
      <c r="C11" s="46"/>
      <c r="D11" s="46"/>
      <c r="E11" s="46"/>
      <c r="F11" s="46"/>
      <c r="G11" s="46"/>
      <c r="H11" s="46"/>
      <c r="I11" s="46"/>
      <c r="J11" s="46"/>
    </row>
    <row r="12" spans="1:10" x14ac:dyDescent="0.3">
      <c r="A12" s="46"/>
      <c r="B12" s="46"/>
      <c r="C12" s="46"/>
      <c r="D12" s="46"/>
      <c r="E12" s="46"/>
      <c r="F12" s="46"/>
      <c r="G12" s="46"/>
      <c r="H12" s="46"/>
      <c r="I12" s="46"/>
      <c r="J12" s="46"/>
    </row>
    <row r="13" spans="1:10" x14ac:dyDescent="0.3">
      <c r="A13" s="46"/>
      <c r="B13" s="46"/>
      <c r="C13" s="46"/>
      <c r="D13" s="46"/>
      <c r="E13" s="46"/>
      <c r="F13" s="46"/>
      <c r="G13" s="46"/>
      <c r="H13" s="46"/>
      <c r="I13" s="46"/>
      <c r="J13" s="46"/>
    </row>
    <row r="14" spans="1:10" x14ac:dyDescent="0.3">
      <c r="A14" s="46"/>
      <c r="B14" s="46"/>
      <c r="C14" s="46"/>
      <c r="D14" s="46"/>
      <c r="E14" s="46"/>
      <c r="F14" s="46"/>
      <c r="G14" s="46"/>
      <c r="H14" s="46"/>
      <c r="I14" s="46"/>
      <c r="J14" s="46"/>
    </row>
    <row r="15" spans="1:10" x14ac:dyDescent="0.3">
      <c r="A15" s="46"/>
      <c r="B15" s="46"/>
      <c r="C15" s="46"/>
      <c r="D15" s="46"/>
      <c r="E15" s="46"/>
      <c r="F15" s="46"/>
      <c r="G15" s="46"/>
      <c r="H15" s="46"/>
      <c r="I15" s="46"/>
      <c r="J15" s="46"/>
    </row>
    <row r="16" spans="1:10" x14ac:dyDescent="0.3">
      <c r="A16" s="46"/>
      <c r="B16" s="46"/>
      <c r="C16" s="46"/>
      <c r="D16" s="46"/>
      <c r="E16" s="46"/>
      <c r="F16" s="46"/>
      <c r="G16" s="46"/>
      <c r="H16" s="46"/>
      <c r="I16" s="46"/>
      <c r="J16" s="46"/>
    </row>
    <row r="20" spans="1:25" ht="15" thickBot="1" x14ac:dyDescent="0.35"/>
    <row r="21" spans="1:25" ht="15" thickBot="1" x14ac:dyDescent="0.35">
      <c r="A21" s="47" t="s">
        <v>14</v>
      </c>
      <c r="B21" s="48"/>
      <c r="C21" s="48"/>
      <c r="D21" s="48"/>
      <c r="E21" s="48"/>
      <c r="F21" s="48"/>
      <c r="G21" s="48"/>
      <c r="H21" s="48"/>
      <c r="I21" s="48"/>
      <c r="J21" s="48"/>
      <c r="K21" s="49"/>
      <c r="L21" s="1"/>
      <c r="M21" s="1"/>
      <c r="O21" s="50" t="s">
        <v>0</v>
      </c>
      <c r="P21" s="51"/>
      <c r="Q21" s="51"/>
      <c r="R21" s="51"/>
      <c r="S21" s="51"/>
      <c r="T21" s="51"/>
      <c r="U21" s="51"/>
      <c r="V21" s="51"/>
      <c r="W21" s="51"/>
      <c r="X21" s="51"/>
      <c r="Y21" s="51"/>
    </row>
    <row r="22" spans="1:25" x14ac:dyDescent="0.3">
      <c r="A22" s="29" t="s">
        <v>1</v>
      </c>
      <c r="B22" s="30" t="s">
        <v>2</v>
      </c>
      <c r="C22" s="30" t="s">
        <v>3</v>
      </c>
      <c r="D22" s="30" t="s">
        <v>4</v>
      </c>
      <c r="E22" s="30" t="s">
        <v>5</v>
      </c>
      <c r="F22" s="30" t="s">
        <v>6</v>
      </c>
      <c r="G22" s="30" t="s">
        <v>7</v>
      </c>
      <c r="H22" s="30" t="s">
        <v>8</v>
      </c>
      <c r="I22" s="30" t="s">
        <v>9</v>
      </c>
      <c r="J22" s="30" t="s">
        <v>10</v>
      </c>
      <c r="K22" s="31" t="s">
        <v>11</v>
      </c>
      <c r="O22" s="3" t="s">
        <v>1</v>
      </c>
      <c r="P22" s="4" t="s">
        <v>2</v>
      </c>
      <c r="Q22" s="4" t="s">
        <v>3</v>
      </c>
      <c r="R22" s="4" t="s">
        <v>4</v>
      </c>
      <c r="S22" s="4" t="s">
        <v>5</v>
      </c>
      <c r="T22" s="4" t="s">
        <v>6</v>
      </c>
      <c r="U22" s="4" t="s">
        <v>7</v>
      </c>
      <c r="V22" s="4" t="s">
        <v>8</v>
      </c>
      <c r="W22" s="4" t="s">
        <v>9</v>
      </c>
      <c r="X22" s="4" t="s">
        <v>10</v>
      </c>
      <c r="Y22" s="5" t="s">
        <v>11</v>
      </c>
    </row>
    <row r="23" spans="1:25" x14ac:dyDescent="0.3">
      <c r="A23" s="36">
        <f>A24-7</f>
        <v>44677</v>
      </c>
      <c r="B23" s="32">
        <v>0</v>
      </c>
      <c r="C23" s="32">
        <v>3278003.9999999995</v>
      </c>
      <c r="D23" s="32">
        <v>311775.00000000006</v>
      </c>
      <c r="E23" s="32">
        <v>0</v>
      </c>
      <c r="F23" s="32">
        <v>0</v>
      </c>
      <c r="G23" s="32">
        <v>4624</v>
      </c>
      <c r="H23" s="32">
        <v>3582</v>
      </c>
      <c r="I23" s="32">
        <v>0</v>
      </c>
      <c r="J23" s="32">
        <v>14</v>
      </c>
      <c r="K23" s="33">
        <v>14</v>
      </c>
      <c r="O23" s="6">
        <f>O24-7</f>
        <v>44677</v>
      </c>
      <c r="P23">
        <f>B23</f>
        <v>0</v>
      </c>
      <c r="Q23">
        <f>(C23+(1-0.5)*0)^0.9</f>
        <v>731220.79091845511</v>
      </c>
      <c r="R23">
        <f>D23</f>
        <v>311775.00000000006</v>
      </c>
      <c r="S23">
        <f>(E23+(1-0.5)*0)^0.4</f>
        <v>0</v>
      </c>
      <c r="T23">
        <f>(F23+(1-0.5)*0)^0.4</f>
        <v>0</v>
      </c>
      <c r="U23">
        <f>G23</f>
        <v>4624</v>
      </c>
      <c r="V23">
        <f>(H23+(1-0.9)*0)^0.3</f>
        <v>11.647632899634509</v>
      </c>
      <c r="W23">
        <f>I23</f>
        <v>0</v>
      </c>
      <c r="X23">
        <f>J23</f>
        <v>14</v>
      </c>
      <c r="Y23" s="7">
        <f>K23</f>
        <v>14</v>
      </c>
    </row>
    <row r="24" spans="1:25" x14ac:dyDescent="0.3">
      <c r="A24" s="36">
        <v>44684</v>
      </c>
      <c r="B24" s="32">
        <v>0</v>
      </c>
      <c r="C24" s="32">
        <v>5612914</v>
      </c>
      <c r="D24" s="32">
        <v>299950</v>
      </c>
      <c r="E24" s="32">
        <v>63</v>
      </c>
      <c r="F24" s="32">
        <v>0</v>
      </c>
      <c r="G24" s="32">
        <v>4964</v>
      </c>
      <c r="H24" s="32">
        <v>3234</v>
      </c>
      <c r="I24" s="32">
        <v>0</v>
      </c>
      <c r="J24" s="32">
        <v>14</v>
      </c>
      <c r="K24" s="33">
        <v>14</v>
      </c>
      <c r="O24" s="6">
        <v>44684</v>
      </c>
      <c r="P24">
        <f>B24</f>
        <v>0</v>
      </c>
      <c r="Q24">
        <f>(C24+(1-0.5)*0)^0.9</f>
        <v>1186504.936029294</v>
      </c>
      <c r="R24">
        <f t="shared" ref="R24:R57" si="0">D24</f>
        <v>299950</v>
      </c>
      <c r="S24">
        <f t="shared" ref="S24:T57" si="1">(E24+(1-0.5)*0)^0.4</f>
        <v>5.2448880136708409</v>
      </c>
      <c r="T24">
        <f t="shared" si="1"/>
        <v>0</v>
      </c>
      <c r="U24">
        <f t="shared" ref="U24:U57" si="2">G24</f>
        <v>4964</v>
      </c>
      <c r="V24">
        <f t="shared" ref="V24:V57" si="3">(H24+(1-0.9)*0)^0.3</f>
        <v>11.295930318469354</v>
      </c>
      <c r="W24">
        <f t="shared" ref="W24:Y57" si="4">I24</f>
        <v>0</v>
      </c>
      <c r="X24">
        <f t="shared" si="4"/>
        <v>14</v>
      </c>
      <c r="Y24" s="7">
        <f t="shared" si="4"/>
        <v>14</v>
      </c>
    </row>
    <row r="25" spans="1:25" x14ac:dyDescent="0.3">
      <c r="A25" s="36">
        <v>44691</v>
      </c>
      <c r="B25" s="32">
        <v>0</v>
      </c>
      <c r="C25" s="32">
        <v>7317868.0000000009</v>
      </c>
      <c r="D25" s="32">
        <v>281190</v>
      </c>
      <c r="E25" s="32">
        <v>203</v>
      </c>
      <c r="F25" s="32">
        <v>0</v>
      </c>
      <c r="G25" s="32">
        <v>3937</v>
      </c>
      <c r="H25" s="32">
        <v>2880.0000000000005</v>
      </c>
      <c r="I25" s="32">
        <v>0</v>
      </c>
      <c r="J25" s="32">
        <v>14</v>
      </c>
      <c r="K25" s="33">
        <v>14</v>
      </c>
      <c r="O25" s="6">
        <v>44691</v>
      </c>
      <c r="P25">
        <f>B25</f>
        <v>0</v>
      </c>
      <c r="Q25">
        <f>(C25+(1-0.5)*0)^0.9</f>
        <v>1506420.1432484402</v>
      </c>
      <c r="R25">
        <f t="shared" si="0"/>
        <v>281190</v>
      </c>
      <c r="S25">
        <f t="shared" si="1"/>
        <v>8.3752622580654137</v>
      </c>
      <c r="T25">
        <f t="shared" si="1"/>
        <v>0</v>
      </c>
      <c r="U25">
        <f t="shared" si="2"/>
        <v>3937</v>
      </c>
      <c r="V25">
        <f t="shared" si="3"/>
        <v>10.909824045964625</v>
      </c>
      <c r="W25">
        <f t="shared" si="4"/>
        <v>0</v>
      </c>
      <c r="X25">
        <f t="shared" si="4"/>
        <v>14</v>
      </c>
      <c r="Y25" s="7">
        <f t="shared" si="4"/>
        <v>14</v>
      </c>
    </row>
    <row r="26" spans="1:25" x14ac:dyDescent="0.3">
      <c r="A26" s="36">
        <v>44698</v>
      </c>
      <c r="B26" s="32">
        <v>0</v>
      </c>
      <c r="C26" s="32">
        <v>6608984</v>
      </c>
      <c r="D26" s="32">
        <v>334226</v>
      </c>
      <c r="E26" s="32">
        <v>35</v>
      </c>
      <c r="F26" s="32">
        <v>19.000000000000004</v>
      </c>
      <c r="G26" s="32">
        <v>4148</v>
      </c>
      <c r="H26" s="32">
        <v>3085.9999999999995</v>
      </c>
      <c r="I26" s="32">
        <v>0</v>
      </c>
      <c r="J26" s="32">
        <v>14</v>
      </c>
      <c r="K26" s="33">
        <v>30</v>
      </c>
      <c r="O26" s="6">
        <v>44698</v>
      </c>
      <c r="P26">
        <f>B26</f>
        <v>0</v>
      </c>
      <c r="Q26">
        <f>(C26+(1-0.5)*0)^0.9</f>
        <v>1374425.583244852</v>
      </c>
      <c r="R26">
        <f t="shared" si="0"/>
        <v>334226</v>
      </c>
      <c r="S26">
        <f t="shared" si="1"/>
        <v>4.1459801431212604</v>
      </c>
      <c r="T26">
        <f t="shared" si="1"/>
        <v>3.247143191135669</v>
      </c>
      <c r="U26">
        <f t="shared" si="2"/>
        <v>4148</v>
      </c>
      <c r="V26">
        <f t="shared" si="3"/>
        <v>11.138296549961668</v>
      </c>
      <c r="W26">
        <f t="shared" si="4"/>
        <v>0</v>
      </c>
      <c r="X26">
        <f t="shared" si="4"/>
        <v>14</v>
      </c>
      <c r="Y26" s="7">
        <f t="shared" si="4"/>
        <v>30</v>
      </c>
    </row>
    <row r="27" spans="1:25" x14ac:dyDescent="0.3">
      <c r="A27" s="36">
        <v>44705</v>
      </c>
      <c r="B27" s="32">
        <v>0</v>
      </c>
      <c r="C27" s="32">
        <v>6615638</v>
      </c>
      <c r="D27" s="32">
        <v>284148</v>
      </c>
      <c r="E27" s="32">
        <v>1036</v>
      </c>
      <c r="F27" s="32">
        <v>0</v>
      </c>
      <c r="G27" s="32">
        <v>4354</v>
      </c>
      <c r="H27" s="32">
        <v>5574.0000000000009</v>
      </c>
      <c r="I27" s="32">
        <v>0</v>
      </c>
      <c r="J27" s="32">
        <v>14</v>
      </c>
      <c r="K27" s="33">
        <v>30</v>
      </c>
      <c r="O27" s="6">
        <v>44705</v>
      </c>
      <c r="P27">
        <f>B27</f>
        <v>0</v>
      </c>
      <c r="Q27">
        <f>(C27+(1-0.5)*0)^0.9</f>
        <v>1375670.9291033505</v>
      </c>
      <c r="R27">
        <f t="shared" si="0"/>
        <v>284148</v>
      </c>
      <c r="S27">
        <f t="shared" si="1"/>
        <v>16.074737963626454</v>
      </c>
      <c r="T27">
        <f t="shared" si="1"/>
        <v>0</v>
      </c>
      <c r="U27">
        <f t="shared" si="2"/>
        <v>4354</v>
      </c>
      <c r="V27">
        <f t="shared" si="3"/>
        <v>13.299952481643524</v>
      </c>
      <c r="W27">
        <f t="shared" si="4"/>
        <v>0</v>
      </c>
      <c r="X27">
        <f t="shared" si="4"/>
        <v>14</v>
      </c>
      <c r="Y27" s="7">
        <f t="shared" si="4"/>
        <v>30</v>
      </c>
    </row>
    <row r="28" spans="1:25" x14ac:dyDescent="0.3">
      <c r="A28" s="36">
        <v>44712</v>
      </c>
      <c r="B28" s="32">
        <v>0</v>
      </c>
      <c r="C28" s="32">
        <v>9697100</v>
      </c>
      <c r="D28" s="32">
        <v>255181.99999999997</v>
      </c>
      <c r="E28" s="32">
        <v>931</v>
      </c>
      <c r="F28" s="32">
        <v>0</v>
      </c>
      <c r="G28" s="32">
        <v>4486</v>
      </c>
      <c r="H28" s="32">
        <v>12702.000000000002</v>
      </c>
      <c r="I28" s="32">
        <v>1</v>
      </c>
      <c r="J28" s="32">
        <v>27.714285714285719</v>
      </c>
      <c r="K28" s="33">
        <v>30</v>
      </c>
      <c r="O28" s="6">
        <v>44712</v>
      </c>
      <c r="P28">
        <f>B28</f>
        <v>0</v>
      </c>
      <c r="Q28">
        <f>(C28+(1-0.5)*0)^0.9</f>
        <v>1940786.1612898964</v>
      </c>
      <c r="R28">
        <f t="shared" si="0"/>
        <v>255181.99999999997</v>
      </c>
      <c r="S28">
        <f t="shared" si="1"/>
        <v>15.402097645813155</v>
      </c>
      <c r="T28">
        <f t="shared" si="1"/>
        <v>0</v>
      </c>
      <c r="U28">
        <f t="shared" si="2"/>
        <v>4486</v>
      </c>
      <c r="V28">
        <f t="shared" si="3"/>
        <v>17.02792123108868</v>
      </c>
      <c r="W28">
        <f t="shared" si="4"/>
        <v>1</v>
      </c>
      <c r="X28">
        <f t="shared" si="4"/>
        <v>27.714285714285719</v>
      </c>
      <c r="Y28" s="7">
        <f t="shared" si="4"/>
        <v>30</v>
      </c>
    </row>
    <row r="29" spans="1:25" x14ac:dyDescent="0.3">
      <c r="A29" s="36">
        <v>44719</v>
      </c>
      <c r="B29" s="32">
        <v>0</v>
      </c>
      <c r="C29" s="32">
        <v>10916968</v>
      </c>
      <c r="D29" s="32">
        <v>288503</v>
      </c>
      <c r="E29" s="32">
        <v>1652.0000000000002</v>
      </c>
      <c r="F29" s="32">
        <v>11.999999999999998</v>
      </c>
      <c r="G29" s="32">
        <v>4490</v>
      </c>
      <c r="H29" s="32">
        <v>18858</v>
      </c>
      <c r="I29" s="32">
        <v>7</v>
      </c>
      <c r="J29" s="32">
        <v>30</v>
      </c>
      <c r="K29" s="33">
        <v>30</v>
      </c>
      <c r="O29" s="6">
        <v>44719</v>
      </c>
      <c r="P29">
        <f>B29</f>
        <v>0</v>
      </c>
      <c r="Q29">
        <f>(C29+(1-0.5)*0)^0.9</f>
        <v>2159194.8394295978</v>
      </c>
      <c r="R29">
        <f t="shared" si="0"/>
        <v>288503</v>
      </c>
      <c r="S29">
        <f t="shared" si="1"/>
        <v>19.373318446838667</v>
      </c>
      <c r="T29">
        <f t="shared" si="1"/>
        <v>2.7019200770412271</v>
      </c>
      <c r="U29">
        <f t="shared" si="2"/>
        <v>4490</v>
      </c>
      <c r="V29">
        <f t="shared" si="3"/>
        <v>19.171173139254684</v>
      </c>
      <c r="W29">
        <f t="shared" si="4"/>
        <v>7</v>
      </c>
      <c r="X29">
        <f t="shared" si="4"/>
        <v>30</v>
      </c>
      <c r="Y29" s="7">
        <f t="shared" si="4"/>
        <v>30</v>
      </c>
    </row>
    <row r="30" spans="1:25" x14ac:dyDescent="0.3">
      <c r="A30" s="36">
        <v>44726</v>
      </c>
      <c r="B30" s="32">
        <v>0</v>
      </c>
      <c r="C30" s="32">
        <v>12714238.000000002</v>
      </c>
      <c r="D30" s="32">
        <v>253554.99999999994</v>
      </c>
      <c r="E30" s="32">
        <v>231</v>
      </c>
      <c r="F30" s="32">
        <v>0</v>
      </c>
      <c r="G30" s="32">
        <v>4700</v>
      </c>
      <c r="H30" s="32">
        <v>18664</v>
      </c>
      <c r="I30" s="32">
        <v>7</v>
      </c>
      <c r="J30" s="32">
        <v>30</v>
      </c>
      <c r="K30" s="33">
        <v>30</v>
      </c>
      <c r="O30" s="6">
        <v>44726</v>
      </c>
      <c r="P30">
        <f>B30</f>
        <v>0</v>
      </c>
      <c r="Q30">
        <f>(C30+(1-0.5)*0)^0.9</f>
        <v>2476630.9910770501</v>
      </c>
      <c r="R30">
        <f t="shared" si="0"/>
        <v>253554.99999999994</v>
      </c>
      <c r="S30">
        <f t="shared" si="1"/>
        <v>8.8195168023922594</v>
      </c>
      <c r="T30">
        <f t="shared" si="1"/>
        <v>0</v>
      </c>
      <c r="U30">
        <f t="shared" si="2"/>
        <v>4700</v>
      </c>
      <c r="V30">
        <f t="shared" si="3"/>
        <v>19.111792331796536</v>
      </c>
      <c r="W30">
        <f t="shared" si="4"/>
        <v>7</v>
      </c>
      <c r="X30">
        <f t="shared" si="4"/>
        <v>30</v>
      </c>
      <c r="Y30" s="7">
        <f t="shared" si="4"/>
        <v>30</v>
      </c>
    </row>
    <row r="31" spans="1:25" x14ac:dyDescent="0.3">
      <c r="A31" s="36">
        <v>44733</v>
      </c>
      <c r="B31" s="32">
        <v>0</v>
      </c>
      <c r="C31" s="32">
        <v>13036346</v>
      </c>
      <c r="D31" s="32">
        <v>241372</v>
      </c>
      <c r="E31" s="32">
        <v>167.99999999999997</v>
      </c>
      <c r="F31" s="32">
        <v>0</v>
      </c>
      <c r="G31" s="32">
        <v>4994</v>
      </c>
      <c r="H31" s="32">
        <v>41114</v>
      </c>
      <c r="I31" s="32">
        <v>7</v>
      </c>
      <c r="J31" s="32">
        <v>30</v>
      </c>
      <c r="K31" s="33">
        <v>30</v>
      </c>
      <c r="O31" s="6">
        <v>44733</v>
      </c>
      <c r="P31">
        <f>B31</f>
        <v>0</v>
      </c>
      <c r="Q31">
        <f>(C31+(1-0.5)*0)^0.9</f>
        <v>2533029.751375312</v>
      </c>
      <c r="R31">
        <f t="shared" si="0"/>
        <v>241372</v>
      </c>
      <c r="S31">
        <f t="shared" si="1"/>
        <v>7.7646826910059064</v>
      </c>
      <c r="T31">
        <f t="shared" si="1"/>
        <v>0</v>
      </c>
      <c r="U31">
        <f t="shared" si="2"/>
        <v>4994</v>
      </c>
      <c r="V31">
        <f t="shared" si="3"/>
        <v>24.221270478906714</v>
      </c>
      <c r="W31">
        <f t="shared" si="4"/>
        <v>7</v>
      </c>
      <c r="X31">
        <f t="shared" si="4"/>
        <v>30</v>
      </c>
      <c r="Y31" s="7">
        <f t="shared" si="4"/>
        <v>30</v>
      </c>
    </row>
    <row r="32" spans="1:25" x14ac:dyDescent="0.3">
      <c r="A32" s="36">
        <v>44740</v>
      </c>
      <c r="B32" s="32">
        <v>70547.999999999985</v>
      </c>
      <c r="C32" s="32">
        <v>16488002</v>
      </c>
      <c r="D32" s="32">
        <v>344141.99999999994</v>
      </c>
      <c r="E32" s="32">
        <v>41.999999999999993</v>
      </c>
      <c r="F32" s="32">
        <v>697.99999999999989</v>
      </c>
      <c r="G32" s="32">
        <v>6100</v>
      </c>
      <c r="H32" s="32">
        <v>62200.000000000015</v>
      </c>
      <c r="I32" s="32">
        <v>7</v>
      </c>
      <c r="J32" s="32">
        <v>30</v>
      </c>
      <c r="K32" s="33">
        <v>30</v>
      </c>
      <c r="O32" s="6">
        <v>44740</v>
      </c>
      <c r="P32">
        <f>B32</f>
        <v>70547.999999999985</v>
      </c>
      <c r="Q32">
        <f>(C32+(1-0.5)*0)^0.9</f>
        <v>3129329.0251284852</v>
      </c>
      <c r="R32">
        <f t="shared" si="0"/>
        <v>344141.99999999994</v>
      </c>
      <c r="S32">
        <f t="shared" si="1"/>
        <v>4.4596391171162173</v>
      </c>
      <c r="T32">
        <f t="shared" si="1"/>
        <v>13.725942304506873</v>
      </c>
      <c r="U32">
        <f t="shared" si="2"/>
        <v>6100</v>
      </c>
      <c r="V32">
        <f t="shared" si="3"/>
        <v>27.424398780845276</v>
      </c>
      <c r="W32">
        <f t="shared" si="4"/>
        <v>7</v>
      </c>
      <c r="X32">
        <f t="shared" si="4"/>
        <v>30</v>
      </c>
      <c r="Y32" s="7">
        <f t="shared" si="4"/>
        <v>30</v>
      </c>
    </row>
    <row r="33" spans="1:25" x14ac:dyDescent="0.3">
      <c r="A33" s="36">
        <v>44747</v>
      </c>
      <c r="B33" s="32">
        <v>73613</v>
      </c>
      <c r="C33" s="32">
        <v>16646612</v>
      </c>
      <c r="D33" s="32">
        <v>403872.99999999994</v>
      </c>
      <c r="E33" s="32">
        <v>27.999999999999993</v>
      </c>
      <c r="F33" s="32">
        <v>353.00000000000006</v>
      </c>
      <c r="G33" s="32">
        <v>6005</v>
      </c>
      <c r="H33" s="32">
        <v>60844</v>
      </c>
      <c r="I33" s="32">
        <v>7</v>
      </c>
      <c r="J33" s="32">
        <v>30</v>
      </c>
      <c r="K33" s="33">
        <v>30</v>
      </c>
      <c r="O33" s="6">
        <v>44747</v>
      </c>
      <c r="P33">
        <f>B33</f>
        <v>73613</v>
      </c>
      <c r="Q33">
        <f>(C33+(1-0.5)*0)^0.9</f>
        <v>3156408.9880274711</v>
      </c>
      <c r="R33">
        <f t="shared" si="0"/>
        <v>403872.99999999994</v>
      </c>
      <c r="S33">
        <f t="shared" si="1"/>
        <v>3.7919553292794634</v>
      </c>
      <c r="T33">
        <f t="shared" si="1"/>
        <v>10.44984580472574</v>
      </c>
      <c r="U33">
        <f t="shared" si="2"/>
        <v>6005</v>
      </c>
      <c r="V33">
        <f t="shared" si="3"/>
        <v>27.243652198516454</v>
      </c>
      <c r="W33">
        <f t="shared" si="4"/>
        <v>7</v>
      </c>
      <c r="X33">
        <f t="shared" si="4"/>
        <v>30</v>
      </c>
      <c r="Y33" s="7">
        <f t="shared" si="4"/>
        <v>30</v>
      </c>
    </row>
    <row r="34" spans="1:25" x14ac:dyDescent="0.3">
      <c r="A34" s="36">
        <v>44754</v>
      </c>
      <c r="B34" s="32">
        <v>0</v>
      </c>
      <c r="C34" s="32">
        <v>16593162</v>
      </c>
      <c r="D34" s="32">
        <v>370463.00000000006</v>
      </c>
      <c r="E34" s="32">
        <v>126</v>
      </c>
      <c r="F34" s="32">
        <v>58</v>
      </c>
      <c r="G34" s="32">
        <v>4956</v>
      </c>
      <c r="H34" s="32">
        <v>44814</v>
      </c>
      <c r="I34" s="32">
        <v>7</v>
      </c>
      <c r="J34" s="32">
        <v>30</v>
      </c>
      <c r="K34" s="33">
        <v>30</v>
      </c>
      <c r="O34" s="6">
        <v>44754</v>
      </c>
      <c r="P34">
        <f>B34</f>
        <v>0</v>
      </c>
      <c r="Q34">
        <f>(C34+(1-0.5)*0)^0.9</f>
        <v>3147286.2031724402</v>
      </c>
      <c r="R34">
        <f t="shared" si="0"/>
        <v>370463.00000000006</v>
      </c>
      <c r="S34">
        <f t="shared" si="1"/>
        <v>6.9206712251566067</v>
      </c>
      <c r="T34">
        <f t="shared" si="1"/>
        <v>5.0742422539753829</v>
      </c>
      <c r="U34">
        <f t="shared" si="2"/>
        <v>4956</v>
      </c>
      <c r="V34">
        <f t="shared" si="3"/>
        <v>24.855592086181932</v>
      </c>
      <c r="W34">
        <f t="shared" si="4"/>
        <v>7</v>
      </c>
      <c r="X34">
        <f t="shared" si="4"/>
        <v>30</v>
      </c>
      <c r="Y34" s="7">
        <f t="shared" si="4"/>
        <v>30</v>
      </c>
    </row>
    <row r="35" spans="1:25" x14ac:dyDescent="0.3">
      <c r="A35" s="36">
        <v>44761</v>
      </c>
      <c r="B35" s="32">
        <v>0</v>
      </c>
      <c r="C35" s="32">
        <v>17319590</v>
      </c>
      <c r="D35" s="32">
        <v>378336.99999999994</v>
      </c>
      <c r="E35" s="32">
        <v>154</v>
      </c>
      <c r="F35" s="32">
        <v>88</v>
      </c>
      <c r="G35" s="32">
        <v>5330</v>
      </c>
      <c r="H35" s="32">
        <v>41856</v>
      </c>
      <c r="I35" s="32">
        <v>7</v>
      </c>
      <c r="J35" s="32">
        <v>30</v>
      </c>
      <c r="K35" s="33">
        <v>30</v>
      </c>
      <c r="O35" s="6">
        <v>44761</v>
      </c>
      <c r="P35">
        <f>B35</f>
        <v>0</v>
      </c>
      <c r="Q35">
        <f>(C35+(1-0.5)*0)^0.9</f>
        <v>3271024.8707051673</v>
      </c>
      <c r="R35">
        <f t="shared" si="0"/>
        <v>378336.99999999994</v>
      </c>
      <c r="S35">
        <f t="shared" si="1"/>
        <v>7.4990852089679505</v>
      </c>
      <c r="T35">
        <f t="shared" si="1"/>
        <v>5.9950535794237005</v>
      </c>
      <c r="U35">
        <f t="shared" si="2"/>
        <v>5330</v>
      </c>
      <c r="V35">
        <f t="shared" si="3"/>
        <v>24.351589642201944</v>
      </c>
      <c r="W35">
        <f t="shared" si="4"/>
        <v>7</v>
      </c>
      <c r="X35">
        <f t="shared" si="4"/>
        <v>30</v>
      </c>
      <c r="Y35" s="7">
        <f t="shared" si="4"/>
        <v>30</v>
      </c>
    </row>
    <row r="36" spans="1:25" x14ac:dyDescent="0.3">
      <c r="A36" s="36">
        <v>44768</v>
      </c>
      <c r="B36" s="32">
        <v>0</v>
      </c>
      <c r="C36" s="32">
        <v>14872436</v>
      </c>
      <c r="D36" s="32">
        <v>348166</v>
      </c>
      <c r="E36" s="32">
        <v>140</v>
      </c>
      <c r="F36" s="32">
        <v>23.999999999999996</v>
      </c>
      <c r="G36" s="32">
        <v>5009</v>
      </c>
      <c r="H36" s="32">
        <v>40103.999999999993</v>
      </c>
      <c r="I36" s="32">
        <v>7</v>
      </c>
      <c r="J36" s="32">
        <v>30</v>
      </c>
      <c r="K36" s="33">
        <v>30</v>
      </c>
      <c r="O36" s="6">
        <v>44768</v>
      </c>
      <c r="P36">
        <f>B36</f>
        <v>0</v>
      </c>
      <c r="Q36">
        <f>(C36+(1-0.5)*0)^0.9</f>
        <v>2851963.0719592781</v>
      </c>
      <c r="R36">
        <f t="shared" si="0"/>
        <v>348166</v>
      </c>
      <c r="S36">
        <f t="shared" si="1"/>
        <v>7.2185706980175164</v>
      </c>
      <c r="T36">
        <f t="shared" si="1"/>
        <v>3.5652049159320067</v>
      </c>
      <c r="U36">
        <f t="shared" si="2"/>
        <v>5009</v>
      </c>
      <c r="V36">
        <f t="shared" si="3"/>
        <v>24.041209194714302</v>
      </c>
      <c r="W36">
        <f t="shared" si="4"/>
        <v>7</v>
      </c>
      <c r="X36">
        <f t="shared" si="4"/>
        <v>30</v>
      </c>
      <c r="Y36" s="7">
        <f t="shared" si="4"/>
        <v>30</v>
      </c>
    </row>
    <row r="37" spans="1:25" x14ac:dyDescent="0.3">
      <c r="A37" s="36">
        <v>44775</v>
      </c>
      <c r="B37" s="32">
        <v>0</v>
      </c>
      <c r="C37" s="32">
        <v>15643058</v>
      </c>
      <c r="D37" s="32">
        <v>296754</v>
      </c>
      <c r="E37" s="32">
        <v>55.999999999999986</v>
      </c>
      <c r="F37" s="32">
        <v>35</v>
      </c>
      <c r="G37" s="32">
        <v>4717</v>
      </c>
      <c r="H37" s="32">
        <v>15342.000000000002</v>
      </c>
      <c r="I37" s="32">
        <v>7</v>
      </c>
      <c r="J37" s="32">
        <v>30</v>
      </c>
      <c r="K37" s="33">
        <v>30</v>
      </c>
      <c r="O37" s="6">
        <v>44775</v>
      </c>
      <c r="P37">
        <f>B37</f>
        <v>0</v>
      </c>
      <c r="Q37">
        <f>(C37+(1-0.5)*0)^0.9</f>
        <v>2984623.0589882578</v>
      </c>
      <c r="R37">
        <f t="shared" si="0"/>
        <v>296754</v>
      </c>
      <c r="S37">
        <f t="shared" si="1"/>
        <v>5.003515054281686</v>
      </c>
      <c r="T37">
        <f t="shared" si="1"/>
        <v>4.1459801431212604</v>
      </c>
      <c r="U37">
        <f t="shared" si="2"/>
        <v>4717</v>
      </c>
      <c r="V37">
        <f t="shared" si="3"/>
        <v>18.020406917378285</v>
      </c>
      <c r="W37">
        <f t="shared" si="4"/>
        <v>7</v>
      </c>
      <c r="X37">
        <f t="shared" si="4"/>
        <v>30</v>
      </c>
      <c r="Y37" s="7">
        <f t="shared" si="4"/>
        <v>30</v>
      </c>
    </row>
    <row r="38" spans="1:25" x14ac:dyDescent="0.3">
      <c r="A38" s="36">
        <v>44782</v>
      </c>
      <c r="B38" s="32">
        <v>0</v>
      </c>
      <c r="C38" s="32">
        <v>14037595.999999998</v>
      </c>
      <c r="D38" s="32">
        <v>299693</v>
      </c>
      <c r="E38" s="32">
        <v>41.999999999999993</v>
      </c>
      <c r="F38" s="32">
        <v>0</v>
      </c>
      <c r="G38" s="32">
        <v>5073</v>
      </c>
      <c r="H38" s="32">
        <v>14474.000000000002</v>
      </c>
      <c r="I38" s="32">
        <v>7</v>
      </c>
      <c r="J38" s="32">
        <v>30</v>
      </c>
      <c r="K38" s="33">
        <v>30</v>
      </c>
      <c r="O38" s="6">
        <v>44782</v>
      </c>
      <c r="P38">
        <f>B38</f>
        <v>0</v>
      </c>
      <c r="Q38">
        <f>(C38+(1-0.5)*0)^0.9</f>
        <v>2707468.8295164066</v>
      </c>
      <c r="R38">
        <f t="shared" si="0"/>
        <v>299693</v>
      </c>
      <c r="S38">
        <f t="shared" si="1"/>
        <v>4.4596391171162173</v>
      </c>
      <c r="T38">
        <f t="shared" si="1"/>
        <v>0</v>
      </c>
      <c r="U38">
        <f t="shared" si="2"/>
        <v>5073</v>
      </c>
      <c r="V38">
        <f t="shared" si="3"/>
        <v>17.708287753051334</v>
      </c>
      <c r="W38">
        <f t="shared" si="4"/>
        <v>7</v>
      </c>
      <c r="X38">
        <f t="shared" si="4"/>
        <v>30</v>
      </c>
      <c r="Y38" s="7">
        <f t="shared" si="4"/>
        <v>30</v>
      </c>
    </row>
    <row r="39" spans="1:25" x14ac:dyDescent="0.3">
      <c r="A39" s="36">
        <v>44789</v>
      </c>
      <c r="B39" s="32">
        <v>0</v>
      </c>
      <c r="C39" s="32">
        <v>11568224</v>
      </c>
      <c r="D39" s="32">
        <v>286411.00000000006</v>
      </c>
      <c r="E39" s="32">
        <v>55.999999999999986</v>
      </c>
      <c r="F39" s="32">
        <v>153</v>
      </c>
      <c r="G39" s="32">
        <v>4919</v>
      </c>
      <c r="H39" s="32">
        <v>15690.000000000004</v>
      </c>
      <c r="I39" s="32">
        <v>0</v>
      </c>
      <c r="J39" s="32">
        <v>30</v>
      </c>
      <c r="K39" s="33">
        <v>30</v>
      </c>
      <c r="O39" s="6">
        <v>44789</v>
      </c>
      <c r="P39">
        <f>B39</f>
        <v>0</v>
      </c>
      <c r="Q39">
        <f>(C39+(1-0.5)*0)^0.9</f>
        <v>2274783.2435323135</v>
      </c>
      <c r="R39">
        <f t="shared" si="0"/>
        <v>286411.00000000006</v>
      </c>
      <c r="S39">
        <f t="shared" si="1"/>
        <v>5.003515054281686</v>
      </c>
      <c r="T39">
        <f t="shared" si="1"/>
        <v>7.4795689891662809</v>
      </c>
      <c r="U39">
        <f t="shared" si="2"/>
        <v>4919</v>
      </c>
      <c r="V39">
        <f t="shared" si="3"/>
        <v>18.142071870135641</v>
      </c>
      <c r="W39">
        <f t="shared" si="4"/>
        <v>0</v>
      </c>
      <c r="X39">
        <f t="shared" si="4"/>
        <v>30</v>
      </c>
      <c r="Y39" s="7">
        <f t="shared" si="4"/>
        <v>30</v>
      </c>
    </row>
    <row r="40" spans="1:25" x14ac:dyDescent="0.3">
      <c r="A40" s="36">
        <v>44796</v>
      </c>
      <c r="B40" s="32">
        <v>0</v>
      </c>
      <c r="C40" s="32">
        <v>9289020</v>
      </c>
      <c r="D40" s="32">
        <v>365442</v>
      </c>
      <c r="E40" s="32">
        <v>1379</v>
      </c>
      <c r="F40" s="32">
        <v>76.000000000000014</v>
      </c>
      <c r="G40" s="32">
        <v>4774</v>
      </c>
      <c r="H40" s="32">
        <v>13448</v>
      </c>
      <c r="I40" s="32">
        <v>0</v>
      </c>
      <c r="J40" s="32">
        <v>30</v>
      </c>
      <c r="K40" s="33">
        <v>30</v>
      </c>
      <c r="O40" s="6">
        <v>44796</v>
      </c>
      <c r="P40">
        <f>B40</f>
        <v>0</v>
      </c>
      <c r="Q40">
        <f>(C40+(1-0.5)*0)^0.9</f>
        <v>1867122.9112369993</v>
      </c>
      <c r="R40">
        <f t="shared" si="0"/>
        <v>365442</v>
      </c>
      <c r="S40">
        <f t="shared" si="1"/>
        <v>18.022942887125701</v>
      </c>
      <c r="T40">
        <f t="shared" si="1"/>
        <v>5.6536046682926608</v>
      </c>
      <c r="U40">
        <f t="shared" si="2"/>
        <v>4774</v>
      </c>
      <c r="V40">
        <f t="shared" si="3"/>
        <v>17.321971117627577</v>
      </c>
      <c r="W40">
        <f t="shared" si="4"/>
        <v>0</v>
      </c>
      <c r="X40">
        <f t="shared" si="4"/>
        <v>30</v>
      </c>
      <c r="Y40" s="7">
        <f t="shared" si="4"/>
        <v>30</v>
      </c>
    </row>
    <row r="41" spans="1:25" x14ac:dyDescent="0.3">
      <c r="A41" s="36">
        <v>44803</v>
      </c>
      <c r="B41" s="32">
        <v>0</v>
      </c>
      <c r="C41" s="32">
        <v>12164846</v>
      </c>
      <c r="D41" s="32">
        <v>400756.00000000006</v>
      </c>
      <c r="E41" s="32">
        <v>1806</v>
      </c>
      <c r="F41" s="32">
        <v>453</v>
      </c>
      <c r="G41" s="32">
        <v>5079</v>
      </c>
      <c r="H41" s="32">
        <v>13402.000000000002</v>
      </c>
      <c r="I41" s="32">
        <v>0</v>
      </c>
      <c r="J41" s="32">
        <v>30</v>
      </c>
      <c r="K41" s="33">
        <v>30</v>
      </c>
      <c r="O41" s="6">
        <v>44803</v>
      </c>
      <c r="P41">
        <f>B41</f>
        <v>0</v>
      </c>
      <c r="Q41">
        <f>(C41+(1-0.5)*0)^0.9</f>
        <v>2380104.1075668298</v>
      </c>
      <c r="R41">
        <f t="shared" si="0"/>
        <v>400756.00000000006</v>
      </c>
      <c r="S41">
        <f t="shared" si="1"/>
        <v>20.07645817564654</v>
      </c>
      <c r="T41">
        <f t="shared" si="1"/>
        <v>11.546205446207738</v>
      </c>
      <c r="U41">
        <f t="shared" si="2"/>
        <v>5079</v>
      </c>
      <c r="V41">
        <f t="shared" si="3"/>
        <v>17.30417442362749</v>
      </c>
      <c r="W41">
        <f t="shared" si="4"/>
        <v>0</v>
      </c>
      <c r="X41">
        <f t="shared" si="4"/>
        <v>30</v>
      </c>
      <c r="Y41" s="7">
        <f t="shared" si="4"/>
        <v>30</v>
      </c>
    </row>
    <row r="42" spans="1:25" x14ac:dyDescent="0.3">
      <c r="A42" s="36">
        <v>44810</v>
      </c>
      <c r="B42" s="32">
        <v>0</v>
      </c>
      <c r="C42" s="32">
        <v>11571586</v>
      </c>
      <c r="D42" s="32">
        <v>441653.00000000006</v>
      </c>
      <c r="E42" s="32">
        <v>1287.9999999999998</v>
      </c>
      <c r="F42" s="32">
        <v>0</v>
      </c>
      <c r="G42" s="32">
        <v>5054</v>
      </c>
      <c r="H42" s="32">
        <v>11254.000000000002</v>
      </c>
      <c r="I42" s="32">
        <v>0</v>
      </c>
      <c r="J42" s="32">
        <v>30</v>
      </c>
      <c r="K42" s="33">
        <v>30</v>
      </c>
      <c r="O42" s="6">
        <v>44810</v>
      </c>
      <c r="P42">
        <f>B42</f>
        <v>0</v>
      </c>
      <c r="Q42">
        <f>(C42+(1-0.5)*0)^0.9</f>
        <v>2275378.2302070423</v>
      </c>
      <c r="R42">
        <f t="shared" si="0"/>
        <v>441653.00000000006</v>
      </c>
      <c r="S42">
        <f t="shared" si="1"/>
        <v>17.537445936129682</v>
      </c>
      <c r="T42">
        <f t="shared" si="1"/>
        <v>0</v>
      </c>
      <c r="U42">
        <f t="shared" si="2"/>
        <v>5054</v>
      </c>
      <c r="V42">
        <f t="shared" si="3"/>
        <v>16.420715368870667</v>
      </c>
      <c r="W42">
        <f t="shared" si="4"/>
        <v>0</v>
      </c>
      <c r="X42">
        <f t="shared" si="4"/>
        <v>30</v>
      </c>
      <c r="Y42" s="7">
        <f t="shared" si="4"/>
        <v>30</v>
      </c>
    </row>
    <row r="43" spans="1:25" x14ac:dyDescent="0.3">
      <c r="A43" s="36">
        <v>44817</v>
      </c>
      <c r="B43" s="32">
        <v>0</v>
      </c>
      <c r="C43" s="32">
        <v>12325030.000000002</v>
      </c>
      <c r="D43" s="32">
        <v>376155</v>
      </c>
      <c r="E43" s="32">
        <v>119</v>
      </c>
      <c r="F43" s="32">
        <v>80</v>
      </c>
      <c r="G43" s="32">
        <v>5055</v>
      </c>
      <c r="H43" s="32">
        <v>10179.999999999998</v>
      </c>
      <c r="I43" s="32">
        <v>0</v>
      </c>
      <c r="J43" s="32">
        <v>30</v>
      </c>
      <c r="K43" s="33">
        <v>30</v>
      </c>
      <c r="O43" s="6">
        <v>44817</v>
      </c>
      <c r="P43">
        <f>B43</f>
        <v>0</v>
      </c>
      <c r="Q43">
        <f>(C43+(1-0.5)*0)^0.9</f>
        <v>2408292.2414380461</v>
      </c>
      <c r="R43">
        <f t="shared" si="0"/>
        <v>376155</v>
      </c>
      <c r="S43">
        <f t="shared" si="1"/>
        <v>6.7642365155677959</v>
      </c>
      <c r="T43">
        <f t="shared" si="1"/>
        <v>5.7707996236288537</v>
      </c>
      <c r="U43">
        <f t="shared" si="2"/>
        <v>5055</v>
      </c>
      <c r="V43">
        <f t="shared" si="3"/>
        <v>15.933982410039752</v>
      </c>
      <c r="W43">
        <f t="shared" si="4"/>
        <v>0</v>
      </c>
      <c r="X43">
        <f t="shared" si="4"/>
        <v>30</v>
      </c>
      <c r="Y43" s="7">
        <f t="shared" si="4"/>
        <v>30</v>
      </c>
    </row>
    <row r="44" spans="1:25" x14ac:dyDescent="0.3">
      <c r="A44" s="36">
        <v>44824</v>
      </c>
      <c r="B44" s="32">
        <v>0</v>
      </c>
      <c r="C44" s="32">
        <v>8015709.9999999991</v>
      </c>
      <c r="D44" s="32">
        <v>421372</v>
      </c>
      <c r="E44" s="32">
        <v>259</v>
      </c>
      <c r="F44" s="32">
        <v>10</v>
      </c>
      <c r="G44" s="32">
        <v>5090</v>
      </c>
      <c r="H44" s="32">
        <v>8350</v>
      </c>
      <c r="I44" s="32">
        <v>0</v>
      </c>
      <c r="J44" s="32">
        <v>30</v>
      </c>
      <c r="K44" s="33">
        <v>30</v>
      </c>
      <c r="O44" s="6">
        <v>44824</v>
      </c>
      <c r="P44">
        <f>B44</f>
        <v>0</v>
      </c>
      <c r="Q44">
        <f>(C44+(1-0.5)*0)^0.9</f>
        <v>1635113.0957060223</v>
      </c>
      <c r="R44">
        <f t="shared" si="0"/>
        <v>421372</v>
      </c>
      <c r="S44">
        <f t="shared" si="1"/>
        <v>9.2325125279130482</v>
      </c>
      <c r="T44">
        <f t="shared" si="1"/>
        <v>2.5118864315095806</v>
      </c>
      <c r="U44">
        <f t="shared" si="2"/>
        <v>5090</v>
      </c>
      <c r="V44">
        <f t="shared" si="3"/>
        <v>15.014329503902397</v>
      </c>
      <c r="W44">
        <f t="shared" si="4"/>
        <v>0</v>
      </c>
      <c r="X44">
        <f t="shared" si="4"/>
        <v>30</v>
      </c>
      <c r="Y44" s="7">
        <f t="shared" si="4"/>
        <v>30</v>
      </c>
    </row>
    <row r="45" spans="1:25" x14ac:dyDescent="0.3">
      <c r="A45" s="36">
        <v>44831</v>
      </c>
      <c r="B45" s="32">
        <v>0</v>
      </c>
      <c r="C45" s="32">
        <v>6784186</v>
      </c>
      <c r="D45" s="32">
        <v>381104</v>
      </c>
      <c r="E45" s="32">
        <v>321.99999999999994</v>
      </c>
      <c r="F45" s="32">
        <v>52.000000000000007</v>
      </c>
      <c r="G45" s="32">
        <v>4146</v>
      </c>
      <c r="H45" s="32">
        <v>13298.000000000002</v>
      </c>
      <c r="I45" s="32">
        <v>0</v>
      </c>
      <c r="J45" s="32">
        <v>30</v>
      </c>
      <c r="K45" s="33">
        <v>30</v>
      </c>
      <c r="O45" s="6">
        <v>44831</v>
      </c>
      <c r="P45">
        <f>B45</f>
        <v>0</v>
      </c>
      <c r="Q45">
        <f>(C45+(1-0.5)*0)^0.9</f>
        <v>1407174.5492905127</v>
      </c>
      <c r="R45">
        <f t="shared" si="0"/>
        <v>381104</v>
      </c>
      <c r="S45">
        <f t="shared" si="1"/>
        <v>10.072617648840801</v>
      </c>
      <c r="T45">
        <f t="shared" si="1"/>
        <v>4.8573716916244507</v>
      </c>
      <c r="U45">
        <f t="shared" si="2"/>
        <v>4146</v>
      </c>
      <c r="V45">
        <f t="shared" si="3"/>
        <v>17.263780223306188</v>
      </c>
      <c r="W45">
        <f t="shared" si="4"/>
        <v>0</v>
      </c>
      <c r="X45">
        <f t="shared" si="4"/>
        <v>30</v>
      </c>
      <c r="Y45" s="7">
        <f t="shared" si="4"/>
        <v>30</v>
      </c>
    </row>
    <row r="46" spans="1:25" x14ac:dyDescent="0.3">
      <c r="A46" s="36">
        <v>44838</v>
      </c>
      <c r="B46" s="32">
        <v>0</v>
      </c>
      <c r="C46" s="32">
        <v>6088868</v>
      </c>
      <c r="D46" s="32">
        <v>359447.99999999994</v>
      </c>
      <c r="E46" s="32">
        <v>419.99999999999994</v>
      </c>
      <c r="F46" s="32">
        <v>117.00000000000003</v>
      </c>
      <c r="G46" s="32">
        <v>4898</v>
      </c>
      <c r="H46" s="32">
        <v>10652.000000000002</v>
      </c>
      <c r="I46" s="32">
        <v>0</v>
      </c>
      <c r="J46" s="32">
        <v>30</v>
      </c>
      <c r="K46" s="33">
        <v>14</v>
      </c>
      <c r="O46" s="6">
        <v>44838</v>
      </c>
      <c r="P46">
        <f>B46</f>
        <v>0</v>
      </c>
      <c r="Q46">
        <f>(C46+(1-0.5)*0)^0.9</f>
        <v>1276682.4936506725</v>
      </c>
      <c r="R46">
        <f t="shared" si="0"/>
        <v>359447.99999999994</v>
      </c>
      <c r="S46">
        <f t="shared" si="1"/>
        <v>11.202106987713591</v>
      </c>
      <c r="T46">
        <f t="shared" si="1"/>
        <v>6.7185312987814347</v>
      </c>
      <c r="U46">
        <f t="shared" si="2"/>
        <v>4898</v>
      </c>
      <c r="V46">
        <f t="shared" si="3"/>
        <v>16.152113113976419</v>
      </c>
      <c r="W46">
        <f t="shared" si="4"/>
        <v>0</v>
      </c>
      <c r="X46">
        <f t="shared" si="4"/>
        <v>30</v>
      </c>
      <c r="Y46" s="7">
        <f t="shared" si="4"/>
        <v>14</v>
      </c>
    </row>
    <row r="47" spans="1:25" x14ac:dyDescent="0.3">
      <c r="A47" s="36">
        <v>44845</v>
      </c>
      <c r="B47" s="32">
        <v>0</v>
      </c>
      <c r="C47" s="32">
        <v>4383290.0000000009</v>
      </c>
      <c r="D47" s="32">
        <v>342873.00000000006</v>
      </c>
      <c r="E47" s="32">
        <v>308</v>
      </c>
      <c r="F47" s="32">
        <v>29</v>
      </c>
      <c r="G47" s="32">
        <v>4815</v>
      </c>
      <c r="H47" s="32">
        <v>13992</v>
      </c>
      <c r="I47" s="32">
        <v>0</v>
      </c>
      <c r="J47" s="32">
        <v>30</v>
      </c>
      <c r="K47" s="33">
        <v>14</v>
      </c>
      <c r="O47" s="6">
        <v>44845</v>
      </c>
      <c r="P47">
        <f>B47</f>
        <v>0</v>
      </c>
      <c r="Q47">
        <f>(C47+(1-0.5)*0)^0.9</f>
        <v>949773.7978948775</v>
      </c>
      <c r="R47">
        <f t="shared" si="0"/>
        <v>342873.00000000006</v>
      </c>
      <c r="S47">
        <f t="shared" si="1"/>
        <v>9.8951022567932103</v>
      </c>
      <c r="T47">
        <f t="shared" si="1"/>
        <v>3.8455565234187752</v>
      </c>
      <c r="U47">
        <f t="shared" si="2"/>
        <v>4815</v>
      </c>
      <c r="V47">
        <f t="shared" si="3"/>
        <v>17.529274379537334</v>
      </c>
      <c r="W47">
        <f t="shared" si="4"/>
        <v>0</v>
      </c>
      <c r="X47">
        <f t="shared" si="4"/>
        <v>30</v>
      </c>
      <c r="Y47" s="7">
        <f t="shared" si="4"/>
        <v>14</v>
      </c>
    </row>
    <row r="48" spans="1:25" x14ac:dyDescent="0.3">
      <c r="A48" s="36">
        <v>44852</v>
      </c>
      <c r="B48" s="32">
        <v>0</v>
      </c>
      <c r="C48" s="32">
        <v>3760766</v>
      </c>
      <c r="D48" s="32">
        <v>527422</v>
      </c>
      <c r="E48" s="32">
        <v>0</v>
      </c>
      <c r="F48" s="32">
        <v>0</v>
      </c>
      <c r="G48" s="32">
        <v>4858</v>
      </c>
      <c r="H48" s="32">
        <v>11489.999999999998</v>
      </c>
      <c r="I48" s="32">
        <v>0</v>
      </c>
      <c r="J48" s="32">
        <v>30</v>
      </c>
      <c r="K48" s="33">
        <v>23.142857142857142</v>
      </c>
      <c r="O48" s="6">
        <v>44852</v>
      </c>
      <c r="P48">
        <f>B48</f>
        <v>0</v>
      </c>
      <c r="Q48">
        <f>(C48+(1-0.5)*0)^0.9</f>
        <v>827463.18533238769</v>
      </c>
      <c r="R48">
        <f t="shared" si="0"/>
        <v>527422</v>
      </c>
      <c r="S48">
        <f t="shared" si="1"/>
        <v>0</v>
      </c>
      <c r="T48">
        <f t="shared" si="1"/>
        <v>0</v>
      </c>
      <c r="U48">
        <f t="shared" si="2"/>
        <v>4858</v>
      </c>
      <c r="V48">
        <f t="shared" si="3"/>
        <v>16.523270344663832</v>
      </c>
      <c r="W48">
        <f t="shared" si="4"/>
        <v>0</v>
      </c>
      <c r="X48">
        <f t="shared" si="4"/>
        <v>30</v>
      </c>
      <c r="Y48" s="7">
        <f t="shared" si="4"/>
        <v>23.142857142857142</v>
      </c>
    </row>
    <row r="49" spans="1:26" x14ac:dyDescent="0.3">
      <c r="A49" s="36">
        <v>44859</v>
      </c>
      <c r="B49" s="32">
        <v>3419.0000000000005</v>
      </c>
      <c r="C49" s="32">
        <v>1550015.9999999998</v>
      </c>
      <c r="D49" s="32">
        <v>513187</v>
      </c>
      <c r="E49" s="32">
        <v>0</v>
      </c>
      <c r="F49" s="32">
        <v>0</v>
      </c>
      <c r="G49" s="32">
        <v>5520</v>
      </c>
      <c r="H49" s="32">
        <v>18076</v>
      </c>
      <c r="I49" s="32">
        <v>1</v>
      </c>
      <c r="J49" s="32">
        <v>30</v>
      </c>
      <c r="K49" s="33">
        <v>30</v>
      </c>
      <c r="O49" s="6">
        <v>44859</v>
      </c>
      <c r="P49">
        <f>B49</f>
        <v>3419.0000000000005</v>
      </c>
      <c r="Q49">
        <f>(C49+(1-0.5)*0)^0.9</f>
        <v>372651.23346261395</v>
      </c>
      <c r="R49">
        <f t="shared" si="0"/>
        <v>513187</v>
      </c>
      <c r="S49">
        <f t="shared" si="1"/>
        <v>0</v>
      </c>
      <c r="T49">
        <f t="shared" si="1"/>
        <v>0</v>
      </c>
      <c r="U49">
        <f t="shared" si="2"/>
        <v>5520</v>
      </c>
      <c r="V49">
        <f t="shared" si="3"/>
        <v>18.92913200250937</v>
      </c>
      <c r="W49">
        <f t="shared" si="4"/>
        <v>1</v>
      </c>
      <c r="X49">
        <f t="shared" si="4"/>
        <v>30</v>
      </c>
      <c r="Y49" s="7">
        <f t="shared" si="4"/>
        <v>30</v>
      </c>
    </row>
    <row r="50" spans="1:26" x14ac:dyDescent="0.3">
      <c r="A50" s="36">
        <v>44866</v>
      </c>
      <c r="B50" s="32">
        <v>17668</v>
      </c>
      <c r="C50" s="32">
        <v>1384690</v>
      </c>
      <c r="D50" s="32">
        <v>558415</v>
      </c>
      <c r="E50" s="32">
        <v>0</v>
      </c>
      <c r="F50" s="32">
        <v>0</v>
      </c>
      <c r="G50" s="32">
        <v>5322</v>
      </c>
      <c r="H50" s="32">
        <v>13844.000000000002</v>
      </c>
      <c r="I50" s="32">
        <v>4</v>
      </c>
      <c r="J50" s="32">
        <v>30</v>
      </c>
      <c r="K50" s="33">
        <v>30</v>
      </c>
      <c r="O50" s="6">
        <v>44866</v>
      </c>
      <c r="P50">
        <f>B50</f>
        <v>17668</v>
      </c>
      <c r="Q50">
        <f>(C50+(1-0.5)*0)^0.9</f>
        <v>336679.98583477538</v>
      </c>
      <c r="R50">
        <f t="shared" si="0"/>
        <v>558415</v>
      </c>
      <c r="S50">
        <f t="shared" si="1"/>
        <v>0</v>
      </c>
      <c r="T50">
        <f t="shared" si="1"/>
        <v>0</v>
      </c>
      <c r="U50">
        <f t="shared" si="2"/>
        <v>5322</v>
      </c>
      <c r="V50">
        <f t="shared" si="3"/>
        <v>17.473442580439382</v>
      </c>
      <c r="W50">
        <f t="shared" si="4"/>
        <v>4</v>
      </c>
      <c r="X50">
        <f t="shared" si="4"/>
        <v>30</v>
      </c>
      <c r="Y50" s="7">
        <f t="shared" si="4"/>
        <v>30</v>
      </c>
    </row>
    <row r="51" spans="1:26" x14ac:dyDescent="0.3">
      <c r="A51" s="36">
        <v>44873</v>
      </c>
      <c r="B51" s="32">
        <v>0</v>
      </c>
      <c r="C51" s="32">
        <v>949072</v>
      </c>
      <c r="D51" s="32">
        <v>409320.00000000006</v>
      </c>
      <c r="E51" s="32">
        <v>0</v>
      </c>
      <c r="F51" s="32">
        <v>0</v>
      </c>
      <c r="G51" s="32">
        <v>5099</v>
      </c>
      <c r="H51" s="32">
        <v>7616</v>
      </c>
      <c r="I51" s="32">
        <v>0</v>
      </c>
      <c r="J51" s="32">
        <v>30</v>
      </c>
      <c r="K51" s="33">
        <v>30</v>
      </c>
      <c r="O51" s="6">
        <v>44873</v>
      </c>
      <c r="P51">
        <f>B51</f>
        <v>0</v>
      </c>
      <c r="Q51">
        <f>(C51+(1-0.5)*0)^0.9</f>
        <v>239645.4814556214</v>
      </c>
      <c r="R51">
        <f t="shared" si="0"/>
        <v>409320.00000000006</v>
      </c>
      <c r="S51">
        <f t="shared" si="1"/>
        <v>0</v>
      </c>
      <c r="T51">
        <f t="shared" si="1"/>
        <v>0</v>
      </c>
      <c r="U51">
        <f t="shared" si="2"/>
        <v>5099</v>
      </c>
      <c r="V51">
        <f t="shared" si="3"/>
        <v>14.605555542435228</v>
      </c>
      <c r="W51">
        <f t="shared" si="4"/>
        <v>0</v>
      </c>
      <c r="X51">
        <f t="shared" si="4"/>
        <v>30</v>
      </c>
      <c r="Y51" s="7">
        <f t="shared" si="4"/>
        <v>30</v>
      </c>
    </row>
    <row r="52" spans="1:26" x14ac:dyDescent="0.3">
      <c r="A52" s="36">
        <v>44880</v>
      </c>
      <c r="B52" s="32">
        <v>0</v>
      </c>
      <c r="C52" s="32">
        <v>1031744</v>
      </c>
      <c r="D52" s="32">
        <v>351043</v>
      </c>
      <c r="E52" s="32">
        <v>0</v>
      </c>
      <c r="F52" s="32">
        <v>0</v>
      </c>
      <c r="G52" s="32">
        <v>4962</v>
      </c>
      <c r="H52" s="32">
        <v>15958.000000000002</v>
      </c>
      <c r="I52" s="32">
        <v>0</v>
      </c>
      <c r="J52" s="32">
        <v>30</v>
      </c>
      <c r="K52" s="33">
        <v>30</v>
      </c>
      <c r="O52" s="6">
        <v>44880</v>
      </c>
      <c r="P52">
        <f>B52</f>
        <v>0</v>
      </c>
      <c r="Q52">
        <f>(C52+(1-0.5)*0)^0.9</f>
        <v>258353.74230352551</v>
      </c>
      <c r="R52">
        <f t="shared" si="0"/>
        <v>351043</v>
      </c>
      <c r="S52">
        <f t="shared" si="1"/>
        <v>0</v>
      </c>
      <c r="T52">
        <f t="shared" si="1"/>
        <v>0</v>
      </c>
      <c r="U52">
        <f t="shared" si="2"/>
        <v>4962</v>
      </c>
      <c r="V52">
        <f t="shared" si="3"/>
        <v>18.234486522390917</v>
      </c>
      <c r="W52">
        <f t="shared" si="4"/>
        <v>0</v>
      </c>
      <c r="X52">
        <f t="shared" si="4"/>
        <v>30</v>
      </c>
      <c r="Y52" s="7">
        <f t="shared" si="4"/>
        <v>30</v>
      </c>
    </row>
    <row r="53" spans="1:26" x14ac:dyDescent="0.3">
      <c r="A53" s="36">
        <v>44887</v>
      </c>
      <c r="B53" s="32">
        <v>67415.000000000015</v>
      </c>
      <c r="C53" s="32">
        <v>1911046</v>
      </c>
      <c r="D53" s="32">
        <v>250159</v>
      </c>
      <c r="E53" s="32">
        <v>0</v>
      </c>
      <c r="F53" s="32">
        <v>20</v>
      </c>
      <c r="G53" s="32">
        <v>4488</v>
      </c>
      <c r="H53" s="32">
        <v>10192</v>
      </c>
      <c r="I53" s="32">
        <v>0</v>
      </c>
      <c r="J53" s="32">
        <v>30</v>
      </c>
      <c r="K53" s="33">
        <v>30</v>
      </c>
      <c r="O53" s="6">
        <v>44887</v>
      </c>
      <c r="P53">
        <f>B53</f>
        <v>67415.000000000015</v>
      </c>
      <c r="Q53">
        <f>(C53+(1-0.5)*0)^0.9</f>
        <v>449929.04191951262</v>
      </c>
      <c r="R53">
        <f t="shared" si="0"/>
        <v>250159</v>
      </c>
      <c r="S53">
        <f t="shared" si="1"/>
        <v>0</v>
      </c>
      <c r="T53">
        <f t="shared" si="1"/>
        <v>3.3144540173399868</v>
      </c>
      <c r="U53">
        <f t="shared" si="2"/>
        <v>4488</v>
      </c>
      <c r="V53">
        <f t="shared" si="3"/>
        <v>15.939614893957444</v>
      </c>
      <c r="W53">
        <f t="shared" si="4"/>
        <v>0</v>
      </c>
      <c r="X53">
        <f t="shared" si="4"/>
        <v>30</v>
      </c>
      <c r="Y53" s="7">
        <f t="shared" si="4"/>
        <v>30</v>
      </c>
    </row>
    <row r="54" spans="1:26" x14ac:dyDescent="0.3">
      <c r="A54" s="36">
        <v>44894</v>
      </c>
      <c r="B54" s="32">
        <v>15079</v>
      </c>
      <c r="C54" s="32">
        <v>5908582</v>
      </c>
      <c r="D54" s="32">
        <v>349559</v>
      </c>
      <c r="E54" s="32">
        <v>0</v>
      </c>
      <c r="F54" s="32">
        <v>25.000000000000004</v>
      </c>
      <c r="G54" s="32">
        <v>4549</v>
      </c>
      <c r="H54" s="32">
        <v>19953.999999999996</v>
      </c>
      <c r="I54" s="32">
        <v>0</v>
      </c>
      <c r="J54" s="32">
        <v>30</v>
      </c>
      <c r="K54" s="33">
        <v>30</v>
      </c>
      <c r="O54" s="6">
        <v>44894</v>
      </c>
      <c r="P54">
        <f>B54</f>
        <v>15079</v>
      </c>
      <c r="Q54">
        <f>(C54+(1-0.5)*0)^0.9</f>
        <v>1242610.274898716</v>
      </c>
      <c r="R54">
        <f t="shared" si="0"/>
        <v>349559</v>
      </c>
      <c r="S54">
        <f t="shared" si="1"/>
        <v>0</v>
      </c>
      <c r="T54">
        <f t="shared" si="1"/>
        <v>3.6238983183884788</v>
      </c>
      <c r="U54">
        <f t="shared" si="2"/>
        <v>4549</v>
      </c>
      <c r="V54">
        <f t="shared" si="3"/>
        <v>19.498849640643311</v>
      </c>
      <c r="W54">
        <f t="shared" si="4"/>
        <v>0</v>
      </c>
      <c r="X54">
        <f t="shared" si="4"/>
        <v>30</v>
      </c>
      <c r="Y54" s="7">
        <f t="shared" si="4"/>
        <v>30</v>
      </c>
    </row>
    <row r="55" spans="1:26" x14ac:dyDescent="0.3">
      <c r="A55" s="36">
        <v>44901</v>
      </c>
      <c r="B55" s="32">
        <v>73485</v>
      </c>
      <c r="C55" s="32">
        <v>1850852</v>
      </c>
      <c r="D55" s="32">
        <v>416913</v>
      </c>
      <c r="E55" s="32">
        <v>0</v>
      </c>
      <c r="F55" s="32">
        <v>0</v>
      </c>
      <c r="G55" s="32">
        <v>4799</v>
      </c>
      <c r="H55" s="32">
        <v>24559.999999999996</v>
      </c>
      <c r="I55" s="32">
        <v>0</v>
      </c>
      <c r="J55" s="32">
        <v>30</v>
      </c>
      <c r="K55" s="33">
        <v>30</v>
      </c>
      <c r="O55" s="6">
        <v>44901</v>
      </c>
      <c r="P55">
        <f>B55</f>
        <v>73485</v>
      </c>
      <c r="Q55">
        <f>(C55+(1-0.5)*0)^0.9</f>
        <v>437154.06718028558</v>
      </c>
      <c r="R55">
        <f t="shared" si="0"/>
        <v>416913</v>
      </c>
      <c r="S55">
        <f t="shared" si="1"/>
        <v>0</v>
      </c>
      <c r="T55">
        <f t="shared" si="1"/>
        <v>0</v>
      </c>
      <c r="U55">
        <f t="shared" si="2"/>
        <v>4799</v>
      </c>
      <c r="V55">
        <f t="shared" si="3"/>
        <v>20.752408550808664</v>
      </c>
      <c r="W55">
        <f t="shared" si="4"/>
        <v>0</v>
      </c>
      <c r="X55">
        <f t="shared" si="4"/>
        <v>30</v>
      </c>
      <c r="Y55" s="7">
        <f t="shared" si="4"/>
        <v>30</v>
      </c>
    </row>
    <row r="56" spans="1:26" x14ac:dyDescent="0.3">
      <c r="A56" s="36">
        <v>44908</v>
      </c>
      <c r="B56" s="32">
        <v>14546</v>
      </c>
      <c r="C56" s="32">
        <v>2155028.0000000005</v>
      </c>
      <c r="D56" s="32">
        <v>486052.99999999994</v>
      </c>
      <c r="E56" s="32">
        <v>0</v>
      </c>
      <c r="F56" s="32">
        <v>0</v>
      </c>
      <c r="G56" s="32">
        <v>4764</v>
      </c>
      <c r="H56" s="32">
        <v>55778.000000000007</v>
      </c>
      <c r="I56" s="32">
        <v>0</v>
      </c>
      <c r="J56" s="32">
        <v>30</v>
      </c>
      <c r="K56" s="33">
        <v>30</v>
      </c>
      <c r="O56" s="6">
        <v>44908</v>
      </c>
      <c r="P56">
        <f>B56</f>
        <v>14546</v>
      </c>
      <c r="Q56">
        <f>(C56+(1-0.5)*0)^0.9</f>
        <v>501311.45171566983</v>
      </c>
      <c r="R56">
        <f t="shared" si="0"/>
        <v>486052.99999999994</v>
      </c>
      <c r="S56">
        <f t="shared" si="1"/>
        <v>0</v>
      </c>
      <c r="T56">
        <f t="shared" si="1"/>
        <v>0</v>
      </c>
      <c r="U56">
        <f t="shared" si="2"/>
        <v>4764</v>
      </c>
      <c r="V56">
        <f t="shared" si="3"/>
        <v>26.5423200348277</v>
      </c>
      <c r="W56">
        <f t="shared" si="4"/>
        <v>0</v>
      </c>
      <c r="X56">
        <f t="shared" si="4"/>
        <v>30</v>
      </c>
      <c r="Y56" s="7">
        <f t="shared" si="4"/>
        <v>30</v>
      </c>
    </row>
    <row r="57" spans="1:26" ht="15" thickBot="1" x14ac:dyDescent="0.35">
      <c r="A57" s="36">
        <v>44915</v>
      </c>
      <c r="B57" s="34">
        <v>34016</v>
      </c>
      <c r="C57" s="34">
        <v>2293622</v>
      </c>
      <c r="D57" s="34">
        <v>381731</v>
      </c>
      <c r="E57" s="34">
        <v>0</v>
      </c>
      <c r="F57" s="34">
        <v>74.999999999999986</v>
      </c>
      <c r="G57" s="34">
        <v>4296</v>
      </c>
      <c r="H57" s="34">
        <v>18194</v>
      </c>
      <c r="I57" s="34">
        <v>5</v>
      </c>
      <c r="J57" s="34">
        <v>30</v>
      </c>
      <c r="K57" s="35">
        <v>30</v>
      </c>
      <c r="O57" s="6">
        <v>44915</v>
      </c>
      <c r="P57">
        <f>B57</f>
        <v>34016</v>
      </c>
      <c r="Q57">
        <f>(C57+(1-0.5)*0)^0.9</f>
        <v>530236.55008502444</v>
      </c>
      <c r="R57">
        <f t="shared" si="0"/>
        <v>381731</v>
      </c>
      <c r="S57">
        <f t="shared" si="1"/>
        <v>0</v>
      </c>
      <c r="T57">
        <f t="shared" si="1"/>
        <v>5.6237305657104733</v>
      </c>
      <c r="U57">
        <f t="shared" si="2"/>
        <v>4296</v>
      </c>
      <c r="V57">
        <f t="shared" si="3"/>
        <v>18.966118387147947</v>
      </c>
      <c r="W57">
        <f t="shared" si="4"/>
        <v>5</v>
      </c>
      <c r="X57">
        <f t="shared" si="4"/>
        <v>30</v>
      </c>
      <c r="Y57" s="7">
        <f t="shared" si="4"/>
        <v>30</v>
      </c>
    </row>
    <row r="60" spans="1:26" x14ac:dyDescent="0.3">
      <c r="O60" s="52"/>
      <c r="P60" s="52"/>
      <c r="Q60" s="52"/>
      <c r="R60" s="52"/>
      <c r="S60" s="52"/>
      <c r="T60" s="52"/>
      <c r="U60" s="52"/>
      <c r="V60" s="52"/>
      <c r="W60" s="52"/>
      <c r="X60" s="52"/>
      <c r="Y60" s="52"/>
      <c r="Z60" s="52"/>
    </row>
    <row r="61" spans="1:26" x14ac:dyDescent="0.3">
      <c r="O61" s="2"/>
      <c r="Q61" s="2"/>
      <c r="R61" s="2"/>
      <c r="S61" s="2"/>
      <c r="T61" s="2"/>
      <c r="U61" s="2"/>
      <c r="V61" s="2"/>
      <c r="W61" s="2"/>
      <c r="X61" s="2"/>
      <c r="Y61" s="2"/>
      <c r="Z61" s="2"/>
    </row>
    <row r="62" spans="1:26" x14ac:dyDescent="0.3">
      <c r="O62" s="2"/>
    </row>
    <row r="63" spans="1:26" x14ac:dyDescent="0.3">
      <c r="O63" s="2"/>
    </row>
    <row r="64" spans="1:26" x14ac:dyDescent="0.3">
      <c r="O64" s="2"/>
    </row>
    <row r="65" spans="15:15" x14ac:dyDescent="0.3">
      <c r="O65" s="2"/>
    </row>
    <row r="66" spans="15:15" x14ac:dyDescent="0.3">
      <c r="O66" s="2"/>
    </row>
    <row r="67" spans="15:15" x14ac:dyDescent="0.3">
      <c r="O67" s="2"/>
    </row>
    <row r="68" spans="15:15" x14ac:dyDescent="0.3">
      <c r="O68" s="2"/>
    </row>
    <row r="69" spans="15:15" x14ac:dyDescent="0.3">
      <c r="O69" s="2"/>
    </row>
    <row r="70" spans="15:15" x14ac:dyDescent="0.3">
      <c r="O70" s="2"/>
    </row>
    <row r="71" spans="15:15" x14ac:dyDescent="0.3">
      <c r="O71" s="2"/>
    </row>
    <row r="72" spans="15:15" x14ac:dyDescent="0.3">
      <c r="O72" s="2"/>
    </row>
    <row r="73" spans="15:15" x14ac:dyDescent="0.3">
      <c r="O73" s="2"/>
    </row>
    <row r="74" spans="15:15" x14ac:dyDescent="0.3">
      <c r="O74" s="2"/>
    </row>
    <row r="75" spans="15:15" x14ac:dyDescent="0.3">
      <c r="O75" s="2"/>
    </row>
    <row r="76" spans="15:15" x14ac:dyDescent="0.3">
      <c r="O76" s="2"/>
    </row>
    <row r="77" spans="15:15" x14ac:dyDescent="0.3">
      <c r="O77" s="2"/>
    </row>
    <row r="78" spans="15:15" x14ac:dyDescent="0.3">
      <c r="O78" s="2"/>
    </row>
    <row r="79" spans="15:15" x14ac:dyDescent="0.3">
      <c r="O79" s="2"/>
    </row>
    <row r="80" spans="15:15" x14ac:dyDescent="0.3">
      <c r="O80" s="2"/>
    </row>
    <row r="81" spans="15:15" x14ac:dyDescent="0.3">
      <c r="O81" s="2"/>
    </row>
    <row r="82" spans="15:15" x14ac:dyDescent="0.3">
      <c r="O82" s="2"/>
    </row>
    <row r="83" spans="15:15" x14ac:dyDescent="0.3">
      <c r="O83" s="2"/>
    </row>
    <row r="84" spans="15:15" x14ac:dyDescent="0.3">
      <c r="O84" s="2"/>
    </row>
    <row r="85" spans="15:15" x14ac:dyDescent="0.3">
      <c r="O85" s="2"/>
    </row>
    <row r="86" spans="15:15" x14ac:dyDescent="0.3">
      <c r="O86" s="2"/>
    </row>
    <row r="87" spans="15:15" x14ac:dyDescent="0.3">
      <c r="O87" s="2"/>
    </row>
    <row r="88" spans="15:15" x14ac:dyDescent="0.3">
      <c r="O88" s="2"/>
    </row>
    <row r="89" spans="15:15" x14ac:dyDescent="0.3">
      <c r="O89" s="2"/>
    </row>
    <row r="90" spans="15:15" x14ac:dyDescent="0.3">
      <c r="O90" s="2"/>
    </row>
    <row r="91" spans="15:15" x14ac:dyDescent="0.3">
      <c r="O91" s="2"/>
    </row>
    <row r="92" spans="15:15" x14ac:dyDescent="0.3">
      <c r="O92" s="2"/>
    </row>
    <row r="93" spans="15:15" x14ac:dyDescent="0.3">
      <c r="O93" s="2"/>
    </row>
    <row r="94" spans="15:15" x14ac:dyDescent="0.3">
      <c r="O94" s="2"/>
    </row>
    <row r="95" spans="15:15" x14ac:dyDescent="0.3">
      <c r="O95" s="2"/>
    </row>
    <row r="96" spans="15:15" x14ac:dyDescent="0.3">
      <c r="O96" s="2"/>
    </row>
    <row r="97" spans="15:25" x14ac:dyDescent="0.3">
      <c r="O97" s="2"/>
    </row>
    <row r="98" spans="15:25" x14ac:dyDescent="0.3">
      <c r="O98" s="2"/>
      <c r="P98" s="2"/>
      <c r="Q98" s="2"/>
      <c r="R98" s="2"/>
      <c r="S98" s="2"/>
      <c r="T98" s="2"/>
      <c r="U98" s="2"/>
      <c r="V98" s="2"/>
      <c r="W98" s="2"/>
      <c r="X98" s="2"/>
      <c r="Y98" s="2"/>
    </row>
    <row r="99" spans="15:25" x14ac:dyDescent="0.3">
      <c r="O99" s="2"/>
      <c r="P99" s="2"/>
      <c r="Q99" s="2"/>
      <c r="R99" s="2"/>
      <c r="S99" s="2"/>
      <c r="T99" s="2"/>
      <c r="U99" s="2"/>
      <c r="V99" s="2"/>
      <c r="W99" s="2"/>
      <c r="X99" s="2"/>
      <c r="Y99" s="2"/>
    </row>
    <row r="100" spans="15:25" x14ac:dyDescent="0.3">
      <c r="O100" s="2"/>
      <c r="P100" s="2"/>
      <c r="Q100" s="2"/>
      <c r="R100" s="2"/>
      <c r="S100" s="2"/>
      <c r="T100" s="2"/>
      <c r="U100" s="2"/>
      <c r="V100" s="2"/>
      <c r="W100" s="2"/>
      <c r="X100" s="2"/>
      <c r="Y100" s="2"/>
    </row>
    <row r="101" spans="15:25" x14ac:dyDescent="0.3">
      <c r="O101" s="2"/>
      <c r="P101" s="2"/>
      <c r="Q101" s="2"/>
      <c r="R101" s="2"/>
      <c r="S101" s="2"/>
      <c r="T101" s="2"/>
      <c r="U101" s="2"/>
      <c r="V101" s="2"/>
      <c r="W101" s="2"/>
      <c r="X101" s="2"/>
      <c r="Y101" s="2"/>
    </row>
    <row r="102" spans="15:25" x14ac:dyDescent="0.3">
      <c r="O102" s="2"/>
      <c r="P102" s="2"/>
      <c r="Q102" s="2"/>
      <c r="R102" s="2"/>
      <c r="S102" s="2"/>
      <c r="T102" s="2"/>
      <c r="U102" s="2"/>
      <c r="V102" s="2"/>
      <c r="W102" s="2"/>
      <c r="X102" s="2"/>
      <c r="Y102" s="2"/>
    </row>
    <row r="103" spans="15:25" x14ac:dyDescent="0.3">
      <c r="O103" s="2"/>
      <c r="P103" s="2"/>
      <c r="Q103" s="2"/>
      <c r="R103" s="2"/>
      <c r="S103" s="2"/>
      <c r="T103" s="2"/>
      <c r="U103" s="2"/>
      <c r="V103" s="2"/>
      <c r="W103" s="2"/>
      <c r="X103" s="2"/>
      <c r="Y103" s="2"/>
    </row>
    <row r="104" spans="15:25" x14ac:dyDescent="0.3">
      <c r="O104" s="2"/>
      <c r="P104" s="2"/>
      <c r="Q104" s="2"/>
      <c r="R104" s="2"/>
      <c r="S104" s="2"/>
      <c r="T104" s="2"/>
      <c r="U104" s="2"/>
      <c r="V104" s="2"/>
      <c r="W104" s="2"/>
      <c r="X104" s="2"/>
      <c r="Y104" s="2"/>
    </row>
    <row r="105" spans="15:25" x14ac:dyDescent="0.3">
      <c r="O105" s="2"/>
      <c r="P105" s="2"/>
      <c r="Q105" s="2"/>
      <c r="R105" s="2"/>
      <c r="S105" s="2"/>
      <c r="T105" s="2"/>
      <c r="U105" s="2"/>
      <c r="V105" s="2"/>
      <c r="W105" s="2"/>
      <c r="X105" s="2"/>
      <c r="Y105" s="2"/>
    </row>
    <row r="106" spans="15:25" x14ac:dyDescent="0.3">
      <c r="O106" s="2"/>
      <c r="P106" s="2"/>
      <c r="Q106" s="2"/>
      <c r="R106" s="2"/>
      <c r="S106" s="2"/>
      <c r="T106" s="2"/>
      <c r="U106" s="2"/>
      <c r="V106" s="2"/>
      <c r="W106" s="2"/>
      <c r="X106" s="2"/>
      <c r="Y106" s="2"/>
    </row>
  </sheetData>
  <mergeCells count="5">
    <mergeCell ref="A1:J3"/>
    <mergeCell ref="A4:J16"/>
    <mergeCell ref="A21:K21"/>
    <mergeCell ref="O21:Y21"/>
    <mergeCell ref="O60:Z6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0C398-88AA-49C9-AF48-0932385DBA40}">
  <dimension ref="A1:I16"/>
  <sheetViews>
    <sheetView tabSelected="1" workbookViewId="0">
      <selection activeCell="E21" sqref="E21"/>
    </sheetView>
  </sheetViews>
  <sheetFormatPr defaultRowHeight="14.4" x14ac:dyDescent="0.3"/>
  <cols>
    <col min="1" max="1" width="42.33203125" bestFit="1" customWidth="1"/>
    <col min="2" max="2" width="14" bestFit="1" customWidth="1"/>
    <col min="3" max="3" width="14.6640625" bestFit="1" customWidth="1"/>
    <col min="7" max="7" width="41.109375" bestFit="1" customWidth="1"/>
    <col min="8" max="9" width="14" bestFit="1" customWidth="1"/>
  </cols>
  <sheetData>
    <row r="1" spans="1:9" ht="16.2" thickBot="1" x14ac:dyDescent="0.35">
      <c r="A1" s="53" t="s">
        <v>15</v>
      </c>
      <c r="B1" s="54"/>
      <c r="C1" s="55"/>
      <c r="G1" s="53" t="s">
        <v>16</v>
      </c>
      <c r="H1" s="54"/>
      <c r="I1" s="55"/>
    </row>
    <row r="2" spans="1:9" ht="16.2" thickBot="1" x14ac:dyDescent="0.35">
      <c r="A2" s="20" t="s">
        <v>17</v>
      </c>
      <c r="B2" s="16" t="s">
        <v>18</v>
      </c>
      <c r="C2" s="21" t="s">
        <v>19</v>
      </c>
      <c r="G2" s="20" t="s">
        <v>17</v>
      </c>
      <c r="H2" s="16" t="s">
        <v>18</v>
      </c>
      <c r="I2" s="21" t="s">
        <v>19</v>
      </c>
    </row>
    <row r="3" spans="1:9" ht="15.6" x14ac:dyDescent="0.3">
      <c r="A3" s="17" t="s">
        <v>20</v>
      </c>
      <c r="B3" s="18">
        <v>1725.6178041694825</v>
      </c>
      <c r="C3" s="22">
        <f>B3*35</f>
        <v>60396.623145931888</v>
      </c>
      <c r="G3" s="17" t="s">
        <v>20</v>
      </c>
      <c r="H3" s="18">
        <v>1725.6178041694825</v>
      </c>
      <c r="I3" s="22">
        <f>H3*35</f>
        <v>60396.623145931888</v>
      </c>
    </row>
    <row r="4" spans="1:9" ht="15.6" x14ac:dyDescent="0.3">
      <c r="A4" s="17" t="s">
        <v>2</v>
      </c>
      <c r="B4" s="18">
        <v>1.3438387873791974E-3</v>
      </c>
      <c r="C4" s="23">
        <f>B4*SUM('Current Scenario'!$B$3:$B$37)</f>
        <v>496.93680134616602</v>
      </c>
      <c r="G4" s="17" t="s">
        <v>2</v>
      </c>
      <c r="H4" s="18">
        <v>1.3438387873791974E-3</v>
      </c>
      <c r="I4" s="22">
        <f>H4*SUM('Prediction Scenario_'!P23:P57)</f>
        <v>496.93680134616602</v>
      </c>
    </row>
    <row r="5" spans="1:9" ht="15.6" x14ac:dyDescent="0.3">
      <c r="A5" s="17" t="s">
        <v>3</v>
      </c>
      <c r="B5" s="18">
        <v>7.9993580136969097E-4</v>
      </c>
      <c r="C5" s="23">
        <f>B5*SUM('Current Scenario'!$C$3:$C$37)</f>
        <v>27634.232931239345</v>
      </c>
      <c r="G5" s="17" t="s">
        <v>3</v>
      </c>
      <c r="H5" s="18">
        <v>7.9993580136969097E-4</v>
      </c>
      <c r="I5" s="22">
        <f>H5*SUM('Prediction Scenario_'!Q23:Q57)</f>
        <v>46558.221768907068</v>
      </c>
    </row>
    <row r="6" spans="1:9" ht="15.6" x14ac:dyDescent="0.3">
      <c r="A6" s="17" t="s">
        <v>4</v>
      </c>
      <c r="B6" s="18">
        <v>2.0341503702638484E-3</v>
      </c>
      <c r="C6" s="23">
        <f>B6*SUM('Current Scenario'!$D$3:$D$37)</f>
        <v>25651.337950904868</v>
      </c>
      <c r="G6" s="17" t="s">
        <v>4</v>
      </c>
      <c r="H6" s="18">
        <v>2.0341503702638484E-3</v>
      </c>
      <c r="I6" s="22">
        <f>H6*SUM('Prediction Scenario_'!R23:R57)</f>
        <v>25651.337950904868</v>
      </c>
    </row>
    <row r="7" spans="1:9" ht="15.6" x14ac:dyDescent="0.3">
      <c r="A7" s="17" t="s">
        <v>5</v>
      </c>
      <c r="B7" s="18">
        <v>31.636021358062251</v>
      </c>
      <c r="C7" s="23">
        <f>B7*SUM('Current Scenario'!$E$3:$E$37)</f>
        <v>7743.2695775147122</v>
      </c>
      <c r="G7" s="17" t="s">
        <v>5</v>
      </c>
      <c r="H7" s="18">
        <v>31.636021358062251</v>
      </c>
      <c r="I7" s="22">
        <f>H7*SUM('Prediction Scenario_'!S23:S57)</f>
        <v>7350.9616681489579</v>
      </c>
    </row>
    <row r="8" spans="1:9" ht="15.6" x14ac:dyDescent="0.3">
      <c r="A8" s="17" t="s">
        <v>6</v>
      </c>
      <c r="B8" s="18">
        <v>5.7270930875143522</v>
      </c>
      <c r="C8" s="23">
        <f>B8*SUM('Current Scenario'!$F$3:$F$37)</f>
        <v>727.25184723308632</v>
      </c>
      <c r="G8" s="17" t="s">
        <v>6</v>
      </c>
      <c r="H8" s="18">
        <v>5.7270930875143522</v>
      </c>
      <c r="I8" s="22">
        <f>H8*SUM('Prediction Scenario_'!T23:T57)</f>
        <v>629.12655823712964</v>
      </c>
    </row>
    <row r="9" spans="1:9" ht="15.6" x14ac:dyDescent="0.3">
      <c r="A9" s="17" t="s">
        <v>7</v>
      </c>
      <c r="B9" s="18">
        <v>0.1145568218403568</v>
      </c>
      <c r="C9" s="23">
        <f>B9*SUM('Current Scenario'!$G$3:$G$37)</f>
        <v>19517.503964228948</v>
      </c>
      <c r="G9" s="17" t="s">
        <v>7</v>
      </c>
      <c r="H9" s="18">
        <v>0.1145568218403568</v>
      </c>
      <c r="I9" s="22">
        <f>H9*SUM('Prediction Scenario_'!U23:U57)</f>
        <v>19517.503964228948</v>
      </c>
    </row>
    <row r="10" spans="1:9" ht="15.6" x14ac:dyDescent="0.3">
      <c r="A10" s="17" t="s">
        <v>8</v>
      </c>
      <c r="B10" s="18">
        <v>177.2540211464798</v>
      </c>
      <c r="C10" s="23">
        <f>B10*SUM('Current Scenario'!$H$3:$H$37)</f>
        <v>92151.976310082275</v>
      </c>
      <c r="G10" s="17" t="s">
        <v>8</v>
      </c>
      <c r="H10" s="18">
        <v>177.2540211464798</v>
      </c>
      <c r="I10" s="22">
        <f>H10*SUM('Prediction Scenario_'!V23:V57)</f>
        <v>113445.50548550175</v>
      </c>
    </row>
    <row r="11" spans="1:9" ht="15.6" x14ac:dyDescent="0.3">
      <c r="A11" s="17" t="s">
        <v>9</v>
      </c>
      <c r="B11" s="18">
        <v>153.42065281774944</v>
      </c>
      <c r="C11" s="23">
        <f>B11*SUM('Current Scenario'!$I$3:$I$37)</f>
        <v>12427.072878237705</v>
      </c>
      <c r="G11" s="17" t="s">
        <v>9</v>
      </c>
      <c r="H11" s="18">
        <v>153.42065281774944</v>
      </c>
      <c r="I11" s="22">
        <f>H11*SUM('Prediction Scenario_'!W23:W57)</f>
        <v>12427.072878237705</v>
      </c>
    </row>
    <row r="12" spans="1:9" ht="15.6" x14ac:dyDescent="0.3">
      <c r="A12" s="17" t="s">
        <v>10</v>
      </c>
      <c r="B12" s="18">
        <v>-58.459894855310587</v>
      </c>
      <c r="C12" s="23">
        <f>B12*SUM('Current Scenario'!$J$3:$J$37)</f>
        <v>-56572.475392839136</v>
      </c>
      <c r="G12" s="17" t="s">
        <v>10</v>
      </c>
      <c r="H12" s="18">
        <v>-58.459894855310587</v>
      </c>
      <c r="I12" s="22">
        <f>H12*SUM('Prediction Scenario_'!X23:X57)</f>
        <v>-56572.475392839136</v>
      </c>
    </row>
    <row r="13" spans="1:9" ht="16.2" thickBot="1" x14ac:dyDescent="0.35">
      <c r="A13" s="19" t="s">
        <v>11</v>
      </c>
      <c r="B13" s="9">
        <v>20.535909366087996</v>
      </c>
      <c r="C13" s="23">
        <f>B13*SUM('Current Scenario'!$K$3:$K$37)</f>
        <v>19779.014420880751</v>
      </c>
      <c r="G13" s="19" t="s">
        <v>11</v>
      </c>
      <c r="H13" s="9">
        <v>20.535909366087996</v>
      </c>
      <c r="I13" s="22">
        <f>H13*SUM('Prediction Scenario_'!Y23:Y57)</f>
        <v>19779.014420880751</v>
      </c>
    </row>
    <row r="14" spans="1:9" ht="16.2" thickBot="1" x14ac:dyDescent="0.35">
      <c r="A14" s="11" t="s">
        <v>21</v>
      </c>
      <c r="B14" s="10"/>
      <c r="C14" s="14">
        <f>SUM(C3:C13)</f>
        <v>209952.74443476059</v>
      </c>
      <c r="G14" s="11" t="s">
        <v>22</v>
      </c>
      <c r="H14" s="12"/>
      <c r="I14" s="13">
        <f>SUM(I3:I13)</f>
        <v>249679.82924948607</v>
      </c>
    </row>
    <row r="15" spans="1:9" ht="18" x14ac:dyDescent="0.35">
      <c r="I15" s="15">
        <f>(I14-C14)/C14</f>
        <v>0.18921917368443841</v>
      </c>
    </row>
    <row r="16" spans="1:9" ht="15.6" x14ac:dyDescent="0.3">
      <c r="A16" s="8"/>
      <c r="B16" s="8"/>
    </row>
  </sheetData>
  <mergeCells count="2">
    <mergeCell ref="A1:C1"/>
    <mergeCell ref="G1:I1"/>
  </mergeCells>
  <conditionalFormatting sqref="B3:B13">
    <cfRule type="cellIs" dxfId="3" priority="1" operator="lessThan">
      <formula>0</formula>
    </cfRule>
    <cfRule type="cellIs" dxfId="2" priority="2" operator="greaterThan">
      <formula>0</formula>
    </cfRule>
  </conditionalFormatting>
  <conditionalFormatting sqref="H3:H13">
    <cfRule type="cellIs" dxfId="1" priority="3" operator="lessThan">
      <formula>0</formula>
    </cfRule>
    <cfRule type="cellIs" dxfId="0" priority="4" operator="greaterThan">
      <formula>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9D899E8093EF44E9A75A0E61AD46F29" ma:contentTypeVersion="6" ma:contentTypeDescription="Create a new document." ma:contentTypeScope="" ma:versionID="15a45917ed0a5db4afcadfc121836854">
  <xsd:schema xmlns:xsd="http://www.w3.org/2001/XMLSchema" xmlns:xs="http://www.w3.org/2001/XMLSchema" xmlns:p="http://schemas.microsoft.com/office/2006/metadata/properties" xmlns:ns2="d90497aa-6cba-4b1b-9048-8e0d22464e60" xmlns:ns3="c23258aa-7aa8-42ce-865a-6f1cb39a40f5" targetNamespace="http://schemas.microsoft.com/office/2006/metadata/properties" ma:root="true" ma:fieldsID="ef4e69684e0837e105af821c3eb981e9" ns2:_="" ns3:_="">
    <xsd:import namespace="d90497aa-6cba-4b1b-9048-8e0d22464e60"/>
    <xsd:import namespace="c23258aa-7aa8-42ce-865a-6f1cb39a40f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0497aa-6cba-4b1b-9048-8e0d22464e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23258aa-7aa8-42ce-865a-6f1cb39a40f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CF184F-5669-483F-9272-F2DA4759EB77}">
  <ds:schemaRefs>
    <ds:schemaRef ds:uri="http://schemas.microsoft.com/sharepoint/v3/contenttype/forms"/>
  </ds:schemaRefs>
</ds:datastoreItem>
</file>

<file path=customXml/itemProps2.xml><?xml version="1.0" encoding="utf-8"?>
<ds:datastoreItem xmlns:ds="http://schemas.openxmlformats.org/officeDocument/2006/customXml" ds:itemID="{1CA2595F-D755-4A2C-B608-99C9AFCDAA2C}">
  <ds:schemaRefs>
    <ds:schemaRef ds:uri="http://purl.org/dc/terms/"/>
    <ds:schemaRef ds:uri="d90497aa-6cba-4b1b-9048-8e0d22464e60"/>
    <ds:schemaRef ds:uri="http://schemas.openxmlformats.org/package/2006/metadata/core-properties"/>
    <ds:schemaRef ds:uri="http://purl.org/dc/elements/1.1/"/>
    <ds:schemaRef ds:uri="c23258aa-7aa8-42ce-865a-6f1cb39a40f5"/>
    <ds:schemaRef ds:uri="http://schemas.microsoft.com/office/2006/documentManagement/types"/>
    <ds:schemaRef ds:uri="http://purl.org/dc/dcmitype/"/>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76D61D4B-E3D9-4178-95DB-A1A13192EF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0497aa-6cba-4b1b-9048-8e0d22464e60"/>
    <ds:schemaRef ds:uri="c23258aa-7aa8-42ce-865a-6f1cb39a40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Current Scenario</vt:lpstr>
      <vt:lpstr>Prediction Scenario_</vt:lpstr>
      <vt:lpstr>Scenario Comparison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Meher Boualem</dc:creator>
  <cp:keywords/>
  <dc:description/>
  <cp:lastModifiedBy>Meher Boualem</cp:lastModifiedBy>
  <cp:revision/>
  <dcterms:created xsi:type="dcterms:W3CDTF">2023-02-08T16:15:10Z</dcterms:created>
  <dcterms:modified xsi:type="dcterms:W3CDTF">2023-05-05T09:38:16Z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0x01010019D899E8093EF44E9A75A0E61AD46F29</vt:lpwstr>
  </property>
</Properties>
</file>